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false" localSheetId="0" name="_xlnm.Print_Area" vbProcedure="false">Foglio1!$A$1:$AD$214</definedName>
    <definedName function="false" hidden="false" localSheetId="0" name="_xlnm.Print_Titles" vbProcedure="false">Foglio1!$1:$3</definedName>
    <definedName function="false" hidden="false" localSheetId="0" name="_xlnm.Print_Titles" vbProcedure="false">Foglio1!$1:$3</definedName>
    <definedName function="false" hidden="false" localSheetId="0" name="_xlnm.Print_Titles_0" vbProcedure="false">Foglio1!$1:$3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1 iscrizione comune sostenitore € 540 Comune di Gradisca d'Isonzo</t>
        </r>
      </text>
    </comment>
    <comment ref="R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€ 540 Comunità Montana di Valle Camonica
€ 460 Comune di Leno
€ 200 Comune di Salò</t>
        </r>
      </text>
    </comment>
    <comment ref="R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Comune di Lovere</t>
        </r>
      </text>
    </comment>
    <comment ref="R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€ 460 Comune di Corteno Golgi
€ 460 Comune di Cividate Camuno</t>
        </r>
      </text>
    </comment>
    <comment ref="R1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Comune Bolzano € 2.000
Provincia Autonoma Bolzano € 3.500</t>
        </r>
      </text>
    </comment>
    <comment ref="R1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Comune di Merano</t>
        </r>
      </text>
    </comment>
    <comment ref="R2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Comune di Legnago</t>
        </r>
      </text>
    </comment>
    <comment ref="S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concerto a Villa Aldrovandi</t>
        </r>
      </text>
    </comment>
    <comment ref="S4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tratoria La Regina di Quarto</t>
        </r>
      </text>
    </comment>
    <comment ref="S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cena di raccolta fondi</t>
        </r>
      </text>
    </comment>
    <comment ref="S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COOP Liguria</t>
        </r>
      </text>
    </comment>
    <comment ref="S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€ 750 Rotary Club Lovere Iseo
€ 492 Società Navigazione lago d'Iseo</t>
        </r>
      </text>
    </comment>
    <comment ref="S10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Ascoli Calcio</t>
        </r>
      </text>
    </comment>
    <comment ref="S1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Vere Italie Macerata</t>
        </r>
      </text>
    </comment>
    <comment ref="S1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ALMA ROMA</t>
        </r>
      </text>
    </comment>
    <comment ref="S1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Teikos srl</t>
        </r>
      </text>
    </comment>
    <comment ref="S17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Caffè River</t>
        </r>
      </text>
    </comment>
    <comment ref="S1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Fondazione cassa di Risparmio Bolzano € 4.500</t>
        </r>
      </text>
    </comment>
    <comment ref="S18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Fondazione CR Trento e Rovereto</t>
        </r>
      </text>
    </comment>
    <comment ref="X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offerta al custode dela chiesa</t>
        </r>
      </text>
    </comment>
    <comment ref="X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offerta Ordine Equestre Santo Sepolcro</t>
        </r>
      </text>
    </comment>
    <comment ref="AA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occupazione suolo pubblico</t>
        </r>
      </text>
    </comment>
    <comment ref="AB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colazione e pranzo per ciceroni e volontari fuori sede</t>
        </r>
      </text>
    </comment>
    <comment ref="AB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SCONTRINI PER FOTOCOPIE: TOTALE 29,50 EURO SCONTRINI PER RIMBORSO SPESE PASTI COLLABORATORI MOSTRA MEZZI D'EPOCA: TOTALE 100,00 EURO SCONTRINO PER ACQUISTO VETRINA ESPOSITORE PER MOSTRA: 99,90 EURO</t>
        </r>
      </text>
    </comment>
    <comment ref="A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nr. 2 scontrini carburante per viaggio ad Alanno per simulazione ed 1 giornata FAI rimb. ad Elvira Di Lorenzo -Deleg. Volontari</t>
        </r>
      </text>
    </comment>
    <comment ref="A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stampe immagini a colori per mostra</t>
        </r>
      </text>
    </comment>
    <comment ref="AB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spese carburante+stampe+cartoleria+varie</t>
        </r>
      </text>
    </comment>
    <comment ref="AB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Pulizie, Locandine, Fotocopie, Croce Rossa</t>
        </r>
      </text>
    </comment>
    <comment ref="AB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fotocopie</t>
        </r>
      </text>
    </comment>
    <comment ref="AB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€ 600 offerta per pulizie a Centro Studi Interdisciplinari La Gaiola
€ 775,92 vigilanza palazzo Donn'Anna</t>
        </r>
      </text>
    </comment>
    <comment ref="AB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€ 30 fiori
€ 100 noleggio segnaletica stradale
€ 34,5 stampa poster
€ 4,88 SIAE</t>
        </r>
      </text>
    </comment>
    <comment ref="AB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€ 100,47 SIAE
€ 292,84  stampa volantini A4</t>
        </r>
      </text>
    </comment>
    <comment ref="AB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€ 146,40 occupazione suolo pubblico
€ 15 fiori per altare</t>
        </r>
      </text>
    </comment>
    <comment ref="AB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Cancelleria - Ferramenta - Stampe</t>
        </r>
      </text>
    </comment>
    <comment ref="AB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€ 45 fiori
€ 91,08 stampa menu
€ 60 omaggio sponsor
€ 21,20 nastri
€ 24,6 cancelleria
€ 549 fattura Davide Caiti</t>
        </r>
      </text>
    </comment>
    <comment ref="AB6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bagni chimici</t>
        </r>
      </text>
    </comment>
    <comment ref="AB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€ 140,7 taxi per trasporto materiale
€ 52,4 cancelleria
€ 300 gazebo, cavalletti, audioguide
€ 1.400 ringraziamento volontari
€ 500 stampe
€ 3.586,8 transenne
€ 658,8 segnaletica
€ 793 trasporto e montaggio segnaletica e transenne
€ 1.171,2 noleggio tablet
e 132 taxi trasporto materiale
€ 610 corriere per consegna materiali
€ 251,5 taxi</t>
        </r>
      </text>
    </comment>
    <comment ref="AB6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pullman e merenda volontari</t>
        </r>
      </text>
    </comment>
    <comment ref="AB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panini e acqua per ciceroni, fotocopie, sponsorizzazione per social media, spese di 3 bonifico</t>
        </r>
      </text>
    </comment>
    <comment ref="AB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taxi, fotocopie, omaggio iscrizione, aperitivo volontari, ufficio stampa</t>
        </r>
      </text>
    </comment>
    <comment ref="AB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rimborso spese al museo della ceramica</t>
        </r>
      </text>
    </comment>
    <comment ref="AB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3 tablet</t>
        </r>
      </text>
    </comment>
    <comment ref="AB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3 tablet</t>
        </r>
      </text>
    </comment>
    <comment ref="AB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1 tablet</t>
        </r>
      </text>
    </comment>
    <comment ref="AB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€ 964,5 noleggio n. 15 tablet
€ 61 centro copie - serigrafia</t>
        </r>
      </text>
    </comment>
    <comment ref="AB7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€ 578,7 noleggio n. 9 tablet
€ 816,8 rimborso volontario Luisa Maiolini
€ 750 stampa materiale promozionale</t>
        </r>
      </text>
    </comment>
    <comment ref="AB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di n. 10 tablet</t>
        </r>
      </text>
    </comment>
    <comment ref="AB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4 tablet</t>
        </r>
      </text>
    </comment>
    <comment ref="AB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€ 128,6 noleggio n. 2 tablet
€ 214,49 tipografia</t>
        </r>
      </text>
    </comment>
    <comment ref="AB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2 tablet</t>
        </r>
      </text>
    </comment>
    <comment ref="AB8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2 tablet</t>
        </r>
      </text>
    </comment>
    <comment ref="AB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€ 1.534 noleggio tablet
€ 5.500 festa volontari</t>
        </r>
      </text>
    </comment>
    <comment ref="AB8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2 tablet</t>
        </r>
      </text>
    </comment>
    <comment ref="AB9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2 tablet</t>
        </r>
      </text>
    </comment>
    <comment ref="AB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5 tablet</t>
        </r>
      </text>
    </comment>
    <comment ref="AB9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€ 128,6 noleggio n. 2 tablet
€ 66 materiali per allestimento banchetto</t>
        </r>
      </text>
    </comment>
    <comment ref="AB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€ 128,6 noleggio n. 2 tablet
€ 33 materiale allestimento stand</t>
        </r>
      </text>
    </comment>
    <comment ref="AB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€ 128,6 noleggio n. 2 tablet
€ 57,88 Inviti cartacei per iscritti senza mail, con parte di spedizione postale</t>
        </r>
      </text>
    </comment>
    <comment ref="AB9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3 tablet</t>
        </r>
      </text>
    </comment>
    <comment ref="AB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noleggio n. 5 tablet</t>
        </r>
      </text>
    </comment>
    <comment ref="AB10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€ 48,8 stampa schede storiche
€ 9,59 blocchi conta persone
€ 5,4 acqua per volontari</t>
        </r>
      </text>
    </comment>
    <comment ref="AB10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fotocopie badge e pinze porta badge. Fotocopie attestati apprendisti ciceroni</t>
        </r>
      </text>
    </comment>
    <comment ref="AB10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grafica per realizzazione libretto</t>
        </r>
      </text>
    </comment>
    <comment ref="AB1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€ 195,81 illuminazione grotte
€ 41,3 blocchetti numerati</t>
        </r>
      </text>
    </comment>
    <comment ref="AB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Cancelleria, pasti, volantini.</t>
        </r>
      </text>
    </comment>
    <comment ref="AB1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€ 195 pasticceria
€ 300 animazione musicale
€ 61 stampa manifesti</t>
        </r>
      </text>
    </comment>
    <comment ref="AB1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€ 2.577 straordinari personale Archivio di Stato
€ 250 stampa pannelli
€ 400 aperitivo volontari
€ 694,5 chiavette USB
€ 50,7 materiali per allestimento</t>
        </r>
      </text>
    </comment>
    <comment ref="AB1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tipografia, supermercato</t>
        </r>
      </text>
    </comment>
    <comment ref="AB1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€ 244 tipografia
€ 1.200 concerto
€ 19 varie</t>
        </r>
      </text>
    </comment>
    <comment ref="AB1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€ 253 pranzi
€ 145,95 carburante</t>
        </r>
      </text>
    </comment>
    <comment ref="AB14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fotocopie</t>
        </r>
      </text>
    </comment>
    <comment ref="AB1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€ 6,99 contapersone
€ 68,24 gazebo
€ 40 pranzo volontari
€ 60 cartelloni
€ 51,9 rinfresco</t>
        </r>
      </text>
    </comment>
    <comment ref="AB1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€ 234,85 fattura Studio Stampa
€ 150 animazione musicale
€ 210 cibo ciceroni
€ 112,8 fotocopie</t>
        </r>
      </text>
    </comment>
    <comment ref="AB1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 fattura Studio Stampa</t>
        </r>
      </text>
    </comment>
    <comment ref="AB1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Bolli, fotocopie e cancelleria</t>
        </r>
      </text>
    </comment>
    <comment ref="AB1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fotocopie note storiche</t>
        </r>
      </text>
    </comment>
    <comment ref="AB1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omaggi floreali ospiti eventi - acqua e pizza a taglio per 6 ciceroni liceo e 2 volontari protezione civile Cascate </t>
        </r>
      </text>
    </comment>
    <comment ref="AB1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bonifico bancario</t>
        </r>
      </text>
    </comment>
    <comment ref="AB17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€ 90,4 cancelleria
€ 225 taxi, varie
€ 551 pagamento custodi per apertura Cenacolo</t>
        </r>
      </text>
    </comment>
    <comment ref="AB17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illuminazione vasca Cisternone</t>
        </r>
      </text>
    </comment>
    <comment ref="AB1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€ 170,8 fattura Immagine Studio
 € 500 Pro Loco
€ 175,2 canceleria, telefono, varie</t>
        </r>
      </text>
    </comment>
    <comment ref="AB1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Apertura e sorveglianza Castello Principesco</t>
        </r>
      </text>
    </comment>
    <comment ref="AB18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Carola Ferrario:
</t>
        </r>
        <r>
          <rPr>
            <sz val="9"/>
            <color rgb="FF000000"/>
            <rFont val="Tahoma"/>
            <family val="0"/>
            <charset val="1"/>
          </rPr>
          <t xml:space="preserve">rinfresco volontari presso Hotel America</t>
        </r>
      </text>
    </comment>
    <comment ref="AB19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cancelleria</t>
        </r>
      </text>
    </comment>
    <comment ref="AB2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custodia Caio Melisso</t>
        </r>
      </text>
    </comment>
    <comment ref="AB2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€ 164,25 allestimento banchi
€ 74 stampe</t>
        </r>
      </text>
    </comment>
    <comment ref="AB2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€ 150 affitto aula magna per conferenza stampa
€ 165 affitto location per riunione volontari
€ 500 cena per guide</t>
        </r>
      </text>
    </comment>
    <comment ref="AB2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Carola Ferrario:
</t>
        </r>
        <r>
          <rPr>
            <sz val="9"/>
            <color rgb="FF000000"/>
            <rFont val="Tahoma"/>
            <family val="2"/>
            <charset val="1"/>
          </rPr>
          <t xml:space="preserve">Panini,Bibite, Varie per ringraziamenti </t>
        </r>
      </text>
    </comment>
  </commentList>
</comments>
</file>

<file path=xl/sharedStrings.xml><?xml version="1.0" encoding="utf-8"?>
<sst xmlns="http://schemas.openxmlformats.org/spreadsheetml/2006/main" count="248" uniqueCount="248">
  <si>
    <t xml:space="preserve">GIORNATE FAI DI PRIMAVERA 2019. CONSUNTIVO DATI E CONTRIBUTI</t>
  </si>
  <si>
    <t xml:space="preserve">Delegazione/Gruppo</t>
  </si>
  <si>
    <t xml:space="preserve">DATI GENERALI</t>
  </si>
  <si>
    <t xml:space="preserve">ISCRIZIONI e AMICO FAI</t>
  </si>
  <si>
    <t xml:space="preserve">ENTRATE</t>
  </si>
  <si>
    <t xml:space="preserve">Totale RACCOLTA IN PIAZZA</t>
  </si>
  <si>
    <t xml:space="preserve">raccolta media € / visitatori</t>
  </si>
  <si>
    <t xml:space="preserve">USCITE</t>
  </si>
  <si>
    <t xml:space="preserve">Utile </t>
  </si>
  <si>
    <t xml:space="preserve">N° luoghi aperti</t>
  </si>
  <si>
    <t xml:space="preserve">N° visitatori</t>
  </si>
  <si>
    <t xml:space="preserve">N° Visitatori Arte un ponte tra culture</t>
  </si>
  <si>
    <t xml:space="preserve">N° volontari (incluso delegati)</t>
  </si>
  <si>
    <t xml:space="preserve">N° volontari Protezione Civile </t>
  </si>
  <si>
    <t xml:space="preserve">N° Apprendisti Ciceroni</t>
  </si>
  <si>
    <t xml:space="preserve">N° studenti universitari</t>
  </si>
  <si>
    <t xml:space="preserve">Iscritti NUOVI</t>
  </si>
  <si>
    <t xml:space="preserve">€ Nuovi</t>
  </si>
  <si>
    <t xml:space="preserve">Iscritti RINNOVI</t>
  </si>
  <si>
    <t xml:space="preserve">€ Rinnovi</t>
  </si>
  <si>
    <t xml:space="preserve">Totale N° 
N+R</t>
  </si>
  <si>
    <t xml:space="preserve">% iscritti / visitatori</t>
  </si>
  <si>
    <t xml:space="preserve">Amico FAI</t>
  </si>
  <si>
    <t xml:space="preserve">€ Amico FAI</t>
  </si>
  <si>
    <t xml:space="preserve">Totale €  N+R+Amici</t>
  </si>
  <si>
    <t xml:space="preserve">CTB da Enti PUBBLICI</t>
  </si>
  <si>
    <t xml:space="preserve">CTB da Enti Privati</t>
  </si>
  <si>
    <t xml:space="preserve">CTB da Visitatori</t>
  </si>
  <si>
    <t xml:space="preserve">Totale Entrate</t>
  </si>
  <si>
    <t xml:space="preserve">mance</t>
  </si>
  <si>
    <t xml:space="preserve">pulizie</t>
  </si>
  <si>
    <t xml:space="preserve">postali</t>
  </si>
  <si>
    <t xml:space="preserve">permessi</t>
  </si>
  <si>
    <t xml:space="preserve">altro </t>
  </si>
  <si>
    <t xml:space="preserve">Totale USCITE</t>
  </si>
  <si>
    <t xml:space="preserve">ABRUZZO</t>
  </si>
  <si>
    <t xml:space="preserve">Delegazione de L'Aquila</t>
  </si>
  <si>
    <t xml:space="preserve">Gruppo FAI della Marsica</t>
  </si>
  <si>
    <t xml:space="preserve">Delegazione di Chieti</t>
  </si>
  <si>
    <t xml:space="preserve">Delegazione di Lanciano</t>
  </si>
  <si>
    <t xml:space="preserve">Delegazione di Pescara</t>
  </si>
  <si>
    <t xml:space="preserve">Delegazione di Teramo </t>
  </si>
  <si>
    <t xml:space="preserve">Delegazione di Vasto</t>
  </si>
  <si>
    <t xml:space="preserve">BASILICATA</t>
  </si>
  <si>
    <t xml:space="preserve">Delegazione FAI della Costa Jonica</t>
  </si>
  <si>
    <t xml:space="preserve">Delegazione FAI di Matera</t>
  </si>
  <si>
    <t xml:space="preserve">Gruppo FAI di Tricarico</t>
  </si>
  <si>
    <t xml:space="preserve">Delegazione FAI di Potenza</t>
  </si>
  <si>
    <t xml:space="preserve">CALABRIA</t>
  </si>
  <si>
    <t xml:space="preserve">Delegazione FAI del Pollino</t>
  </si>
  <si>
    <t xml:space="preserve">Delegazione FAI della Locride e della Piana</t>
  </si>
  <si>
    <t xml:space="preserve">Delegazione FAI di Catanzaro</t>
  </si>
  <si>
    <t xml:space="preserve">Delegazione FAI di Cosenza</t>
  </si>
  <si>
    <t xml:space="preserve">Gruppo FAI di Rossano</t>
  </si>
  <si>
    <t xml:space="preserve">Delegazione FAI di Reggio Calabria</t>
  </si>
  <si>
    <t xml:space="preserve">Gruppo FAI di Santa Severina</t>
  </si>
  <si>
    <t xml:space="preserve">Delegazione FAI di Vibo Valentia</t>
  </si>
  <si>
    <t xml:space="preserve">CAMPANIA</t>
  </si>
  <si>
    <t xml:space="preserve">Delegazione FAI di Avellino</t>
  </si>
  <si>
    <t xml:space="preserve">Delegazione FAI di Benevento</t>
  </si>
  <si>
    <t xml:space="preserve">Delegazione FAI di Caserta + Aversa</t>
  </si>
  <si>
    <t xml:space="preserve">Delegazione FAI di Napoli</t>
  </si>
  <si>
    <t xml:space="preserve">Delegazione FAI di Salerno</t>
  </si>
  <si>
    <t xml:space="preserve">EMILIA ROMAGNA</t>
  </si>
  <si>
    <t xml:space="preserve">Delegazione FAI di Bologna</t>
  </si>
  <si>
    <t xml:space="preserve">Gruppo FAI di Imola</t>
  </si>
  <si>
    <t xml:space="preserve">Gruppo FAI di Pieve di Cento</t>
  </si>
  <si>
    <t xml:space="preserve">Gruppo FAI San Lazzaro di Savena</t>
  </si>
  <si>
    <t xml:space="preserve">Delegazione FAI di Cesena</t>
  </si>
  <si>
    <t xml:space="preserve">Delegazione FAI di Ferrara</t>
  </si>
  <si>
    <t xml:space="preserve">Delegazione FAI di Forlì</t>
  </si>
  <si>
    <t xml:space="preserve">Delegazione FAI di Modena</t>
  </si>
  <si>
    <t xml:space="preserve">Gruppo FAI della Bassa Modenese</t>
  </si>
  <si>
    <t xml:space="preserve">Delegazione FAI di Parma</t>
  </si>
  <si>
    <t xml:space="preserve">Delegazione FAI di Ravenna</t>
  </si>
  <si>
    <t xml:space="preserve">Gruppo FAI di Cervia</t>
  </si>
  <si>
    <t xml:space="preserve">Gruppo FAI di Faenza</t>
  </si>
  <si>
    <t xml:space="preserve">Gruppo FAI di Lugo</t>
  </si>
  <si>
    <t xml:space="preserve">Delegazione FAI di Reggio Emilia</t>
  </si>
  <si>
    <t xml:space="preserve">Delegazione FAI di Rimini</t>
  </si>
  <si>
    <t xml:space="preserve">FRIULI VENEZIA GIULIA</t>
  </si>
  <si>
    <t xml:space="preserve">Delegazione FAI di Gorizia</t>
  </si>
  <si>
    <t xml:space="preserve">Delegazione FAI di Pordenone</t>
  </si>
  <si>
    <t xml:space="preserve">Gruppo FAI di Spilimbergo</t>
  </si>
  <si>
    <t xml:space="preserve">Delegazione FAI di Trieste</t>
  </si>
  <si>
    <t xml:space="preserve">Delegazione FAI di Udine </t>
  </si>
  <si>
    <t xml:space="preserve">Gruppo FAI di Cividale del Friuli</t>
  </si>
  <si>
    <t xml:space="preserve">Gruppo FAI Gemona del Friuli</t>
  </si>
  <si>
    <t xml:space="preserve">Gruppo FAI di Palmanova</t>
  </si>
  <si>
    <t xml:space="preserve">LAZIO</t>
  </si>
  <si>
    <t xml:space="preserve">Delegazione FAI di Frosinone</t>
  </si>
  <si>
    <t xml:space="preserve">Delegazione FAI di Gaeta Latina</t>
  </si>
  <si>
    <t xml:space="preserve">Delegazione FAI di Roma</t>
  </si>
  <si>
    <t xml:space="preserve">Delegazione FAI di Viterbo</t>
  </si>
  <si>
    <t xml:space="preserve">Gruppo FAI Sabina</t>
  </si>
  <si>
    <t xml:space="preserve">LIGURIA</t>
  </si>
  <si>
    <t xml:space="preserve">Delegazione FAI della Spezia</t>
  </si>
  <si>
    <t xml:space="preserve">Delegazione FAI di Albenga Alassio</t>
  </si>
  <si>
    <t xml:space="preserve">Delegazione FAI di Genova </t>
  </si>
  <si>
    <t xml:space="preserve">Delegazione FAI di Imperia</t>
  </si>
  <si>
    <t xml:space="preserve">Delegazione FAI di Portofino Tigullio</t>
  </si>
  <si>
    <t xml:space="preserve">Delegazione FAI di Savona</t>
  </si>
  <si>
    <t xml:space="preserve">LOMBARDIA</t>
  </si>
  <si>
    <t xml:space="preserve">Delegazione FAI del Seprio</t>
  </si>
  <si>
    <t xml:space="preserve">Delegazione FAI dell'Alta Brianza</t>
  </si>
  <si>
    <t xml:space="preserve">Delegazione FAI dell'Oltrepò Pavese</t>
  </si>
  <si>
    <t xml:space="preserve">Delegazione FAI di Bergamo</t>
  </si>
  <si>
    <t xml:space="preserve">Gruppo FAI della Bassa Bergamasca</t>
  </si>
  <si>
    <t xml:space="preserve">Delegazione FAI di Brescia</t>
  </si>
  <si>
    <t xml:space="preserve">Gruppo FAI di Sebino e Franciacorta</t>
  </si>
  <si>
    <t xml:space="preserve">Gruppo FAI della Vallecamonica</t>
  </si>
  <si>
    <t xml:space="preserve">Delegazione FAI di Como</t>
  </si>
  <si>
    <t xml:space="preserve">Delegazione FAI di Cremona</t>
  </si>
  <si>
    <t xml:space="preserve">Gruppo FAI di Crema</t>
  </si>
  <si>
    <t xml:space="preserve">Delegazione FAI di Lecco </t>
  </si>
  <si>
    <t xml:space="preserve">Delegazione FAI di Lodi Melegnano</t>
  </si>
  <si>
    <t xml:space="preserve">Delegazione FAI di Mantova </t>
  </si>
  <si>
    <t xml:space="preserve">Gruppo FAI Giovani Mantova</t>
  </si>
  <si>
    <t xml:space="preserve">Gruppo FAI di Castiglione delle Stiviere</t>
  </si>
  <si>
    <t xml:space="preserve">Delegazione FAI di Milano</t>
  </si>
  <si>
    <t xml:space="preserve">Gruppo FAI di Milano Nord Est</t>
  </si>
  <si>
    <t xml:space="preserve">Gruppo FAI Milano Sud Est</t>
  </si>
  <si>
    <t xml:space="preserve">Gruppo FAI Milano Sud Ovest</t>
  </si>
  <si>
    <t xml:space="preserve">Delegazione FAI di Milano Nordovest</t>
  </si>
  <si>
    <t xml:space="preserve">Delegazione FAI di Monza</t>
  </si>
  <si>
    <t xml:space="preserve">Gruppo FAI del Vimercatese</t>
  </si>
  <si>
    <t xml:space="preserve">Delegazione FAI di Pavia</t>
  </si>
  <si>
    <t xml:space="preserve">Delegazione FAI di Sondrio</t>
  </si>
  <si>
    <t xml:space="preserve">Delegazione di Valcuvia, Luino e Verbano Orientale</t>
  </si>
  <si>
    <t xml:space="preserve">Delegazione FAI di Varese</t>
  </si>
  <si>
    <t xml:space="preserve">MARCHE</t>
  </si>
  <si>
    <t xml:space="preserve">Delegazione FAI di Ancona</t>
  </si>
  <si>
    <t xml:space="preserve">Gruppo FAI di Fabriano</t>
  </si>
  <si>
    <t xml:space="preserve">Gruppo FAI di Jesi e Vallesina</t>
  </si>
  <si>
    <t xml:space="preserve">Gruppo FAI di Senigallia</t>
  </si>
  <si>
    <t xml:space="preserve">Delegazione FAI di Ascoli Piceno</t>
  </si>
  <si>
    <t xml:space="preserve">Gruppo FAI di San Benedetto del Tronto</t>
  </si>
  <si>
    <t xml:space="preserve">Delegazione FAI di Fermo</t>
  </si>
  <si>
    <t xml:space="preserve">Delegazione FAI di Macerata</t>
  </si>
  <si>
    <t xml:space="preserve">Delegazione FAI di Pesaro e Urbino</t>
  </si>
  <si>
    <t xml:space="preserve">MOLISE</t>
  </si>
  <si>
    <t xml:space="preserve">Delegazione FAI di Campobasso</t>
  </si>
  <si>
    <t xml:space="preserve">Gruppo FAI di Isernia</t>
  </si>
  <si>
    <t xml:space="preserve">PIEMONTE</t>
  </si>
  <si>
    <t xml:space="preserve">Delegazione FAI del Verbano Cusio Ossola</t>
  </si>
  <si>
    <t xml:space="preserve">Delegazione FAI della Valle di Susa</t>
  </si>
  <si>
    <t xml:space="preserve">Gruppo FAI della Val Sangone</t>
  </si>
  <si>
    <t xml:space="preserve">Delegazione FAI di Alessandria</t>
  </si>
  <si>
    <t xml:space="preserve">Gruppo FAI di Castellazzo Bormida</t>
  </si>
  <si>
    <t xml:space="preserve">Gruppo FAI di Ovada</t>
  </si>
  <si>
    <t xml:space="preserve">Gruppo FAI di La Strada Franca</t>
  </si>
  <si>
    <t xml:space="preserve">Gruppo FAI di Via Aemilia Scauri</t>
  </si>
  <si>
    <t xml:space="preserve">Delegazione FAI di Asti</t>
  </si>
  <si>
    <t xml:space="preserve">Delegazione FAI di Biella</t>
  </si>
  <si>
    <t xml:space="preserve">Delegazione FAI di Casale Monferrato</t>
  </si>
  <si>
    <t xml:space="preserve">Delegazione FAI di Cuneo</t>
  </si>
  <si>
    <t xml:space="preserve">Gruppo FAI di Saluzzo</t>
  </si>
  <si>
    <t xml:space="preserve">Delegazione FAI di Ivrea e Canavese</t>
  </si>
  <si>
    <t xml:space="preserve">Delegazione FAI di Novara</t>
  </si>
  <si>
    <t xml:space="preserve">Gruppo FAI Laghi Alto Novarese</t>
  </si>
  <si>
    <t xml:space="preserve">Gruppo FAI di Monte Regio (Colline Novaresi)</t>
  </si>
  <si>
    <t xml:space="preserve">Gruppo FAI di Ticino</t>
  </si>
  <si>
    <t xml:space="preserve">Delegazione FAI di Novi Ligure</t>
  </si>
  <si>
    <t xml:space="preserve">Gruppo FAI di Mornese</t>
  </si>
  <si>
    <t xml:space="preserve">Delegazione FAI di Torino</t>
  </si>
  <si>
    <t xml:space="preserve">Gruppo FAI delle Colline dal Po al Monferrato</t>
  </si>
  <si>
    <t xml:space="preserve">Delegazione FAI di Tortona</t>
  </si>
  <si>
    <t xml:space="preserve">Delegazione FAI della Valsesia</t>
  </si>
  <si>
    <t xml:space="preserve">Delegazione FAI di Vercelli </t>
  </si>
  <si>
    <t xml:space="preserve">PUGLIA</t>
  </si>
  <si>
    <t xml:space="preserve">Delegazione FAI di Andria Barletta Trani</t>
  </si>
  <si>
    <t xml:space="preserve">Delegazione FAI di Bari</t>
  </si>
  <si>
    <t xml:space="preserve">Delegazione FAI di Brindisi</t>
  </si>
  <si>
    <t xml:space="preserve">Delegazione FAI di Foggia</t>
  </si>
  <si>
    <t xml:space="preserve">Delegazione FAI di Lecce</t>
  </si>
  <si>
    <t xml:space="preserve">Delegazione FAI di Taranto</t>
  </si>
  <si>
    <t xml:space="preserve">Gruppo FAI di Altamura</t>
  </si>
  <si>
    <t xml:space="preserve">Gruppo FAI di Martina Franca</t>
  </si>
  <si>
    <t xml:space="preserve">Gruppo FAI di Monopoli</t>
  </si>
  <si>
    <t xml:space="preserve">SARDEGNA</t>
  </si>
  <si>
    <t xml:space="preserve">Delegazione FAI di Cagliari</t>
  </si>
  <si>
    <t xml:space="preserve">Delegazione FAI di Nuoro</t>
  </si>
  <si>
    <t xml:space="preserve">Gruppo FAI dell'Ogliastra</t>
  </si>
  <si>
    <t xml:space="preserve">Delegazione FAI di Sassari</t>
  </si>
  <si>
    <t xml:space="preserve">SICILIA</t>
  </si>
  <si>
    <t xml:space="preserve">Delegazione FAI di Agrigento</t>
  </si>
  <si>
    <t xml:space="preserve">Delegazione FAI di Catania</t>
  </si>
  <si>
    <t xml:space="preserve">Gruppo FAI di Acireale</t>
  </si>
  <si>
    <t xml:space="preserve">Gruppo FAI di Caltagirone</t>
  </si>
  <si>
    <t xml:space="preserve">Delegazione FAI di Enna</t>
  </si>
  <si>
    <t xml:space="preserve">Gruppo FAI di Nicosia</t>
  </si>
  <si>
    <t xml:space="preserve">Gruppo FAI di Piazza Armerina</t>
  </si>
  <si>
    <t xml:space="preserve">Delegazione FAI di Messina </t>
  </si>
  <si>
    <t xml:space="preserve">Gruppo FAI di Giardini Naxos Taormina</t>
  </si>
  <si>
    <t xml:space="preserve">Delegazione FAI di Palermo</t>
  </si>
  <si>
    <t xml:space="preserve">Gruppo FAI di Bagheria</t>
  </si>
  <si>
    <t xml:space="preserve">Gruppo FAI di Caccamo</t>
  </si>
  <si>
    <t xml:space="preserve">Gruppo FAI di Carini</t>
  </si>
  <si>
    <t xml:space="preserve">Gruppo FAI di Corleone</t>
  </si>
  <si>
    <t xml:space="preserve">Delegazione FAI di Ragusa</t>
  </si>
  <si>
    <t xml:space="preserve">Gruppo FAI di Scicli</t>
  </si>
  <si>
    <t xml:space="preserve">Delegazione FAI di Siracusa</t>
  </si>
  <si>
    <t xml:space="preserve">Delegazione FAI di Trapani</t>
  </si>
  <si>
    <t xml:space="preserve">Gruppo FAI di Marsala</t>
  </si>
  <si>
    <t xml:space="preserve">TOSCANA</t>
  </si>
  <si>
    <t xml:space="preserve">Delegazione FAI di Arezzo</t>
  </si>
  <si>
    <t xml:space="preserve">Delegazione FAI di Firenze</t>
  </si>
  <si>
    <t xml:space="preserve">Delegazione FAI di Grosseto</t>
  </si>
  <si>
    <t xml:space="preserve">Delegazione FAI di Livorno</t>
  </si>
  <si>
    <t xml:space="preserve">Delegazione FAI di Pisa</t>
  </si>
  <si>
    <t xml:space="preserve">Delegazione FAI di Prato</t>
  </si>
  <si>
    <t xml:space="preserve">Delegazione FAI di Siena</t>
  </si>
  <si>
    <t xml:space="preserve">Gruppo FAI di Pistoia</t>
  </si>
  <si>
    <t xml:space="preserve">Presidenza Regionale</t>
  </si>
  <si>
    <t xml:space="preserve">Gruppo FAI della Maremma</t>
  </si>
  <si>
    <t xml:space="preserve">TRENTINO ALTO ADIGE</t>
  </si>
  <si>
    <t xml:space="preserve">Delegazione FAI di Bolzano </t>
  </si>
  <si>
    <t xml:space="preserve">Gruppo FAI Merano</t>
  </si>
  <si>
    <t xml:space="preserve">Delegazione FAI di Trento</t>
  </si>
  <si>
    <t xml:space="preserve">Gruppo FAI della Val di Fiemme - Val di Fassa</t>
  </si>
  <si>
    <t xml:space="preserve">Gruppo FAI della Val di Sole</t>
  </si>
  <si>
    <t xml:space="preserve">Gruppo FAI di Rovereto e Vallagarina</t>
  </si>
  <si>
    <t xml:space="preserve">UMBRIA</t>
  </si>
  <si>
    <t xml:space="preserve">Delegazione FAI del Lago Trasimeno</t>
  </si>
  <si>
    <t xml:space="preserve">Delegazione FAI di Perugia</t>
  </si>
  <si>
    <t xml:space="preserve">Gruppo FAI Giovani Perugia</t>
  </si>
  <si>
    <t xml:space="preserve">Delegazione FAI di Terni</t>
  </si>
  <si>
    <t xml:space="preserve">Gruppo FAI di Assisi</t>
  </si>
  <si>
    <t xml:space="preserve">Gruppo FAI di Città di Castello</t>
  </si>
  <si>
    <t xml:space="preserve">Gruppo FAI di Foligno</t>
  </si>
  <si>
    <t xml:space="preserve">Gruppo FAI di Gualdo Tadino</t>
  </si>
  <si>
    <t xml:space="preserve">Gruppo FAI di Spoleto</t>
  </si>
  <si>
    <t xml:space="preserve">Gruppo FAI di Todi</t>
  </si>
  <si>
    <t xml:space="preserve">VALLE D'AOSTA</t>
  </si>
  <si>
    <t xml:space="preserve">Delegazione FAI di Aosta</t>
  </si>
  <si>
    <t xml:space="preserve">VENETO</t>
  </si>
  <si>
    <t xml:space="preserve">Delegazione FAI di Bassano del Grappa</t>
  </si>
  <si>
    <t xml:space="preserve">Delegazione FAI di Belluno</t>
  </si>
  <si>
    <t xml:space="preserve">Delegazione FAI di Padova</t>
  </si>
  <si>
    <t xml:space="preserve">Delegazione FAI di Portogruaro</t>
  </si>
  <si>
    <t xml:space="preserve">Delegazione FAI di Rovigo</t>
  </si>
  <si>
    <t xml:space="preserve">Delegazione FAI di Treviso</t>
  </si>
  <si>
    <t xml:space="preserve">Delegazione FAI di Venezia</t>
  </si>
  <si>
    <t xml:space="preserve">Delegazione FAI di Verona</t>
  </si>
  <si>
    <t xml:space="preserve">Delegazione FAI di Vicenza</t>
  </si>
  <si>
    <t xml:space="preserve">TOTALE DELEGAZIONI  </t>
  </si>
  <si>
    <t xml:space="preserve">TOTALE BENI FAI</t>
  </si>
  <si>
    <t xml:space="preserve">TOTALE DELEGAZIONI + BENI</t>
  </si>
</sst>
</file>

<file path=xl/styles.xml><?xml version="1.0" encoding="utf-8"?>
<styleSheet xmlns="http://schemas.openxmlformats.org/spreadsheetml/2006/main">
  <numFmts count="6">
    <numFmt numFmtId="164" formatCode="0%"/>
    <numFmt numFmtId="165" formatCode="General"/>
    <numFmt numFmtId="166" formatCode="_-* #,##0.00_-;\-* #,##0.00_-;_-* \-??_-;_-@_-"/>
    <numFmt numFmtId="167" formatCode="_-* #,##0_-;\-* #,##0_-;_-* \-??_-;_-@_-"/>
    <numFmt numFmtId="168" formatCode="&quot;€ &quot;#,##0.00"/>
    <numFmt numFmtId="169" formatCode="0.0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w Cen MT"/>
      <family val="2"/>
      <charset val="1"/>
    </font>
    <font>
      <b val="true"/>
      <sz val="11"/>
      <name val="Tw Cen MT"/>
      <family val="2"/>
      <charset val="1"/>
    </font>
    <font>
      <sz val="11"/>
      <color rgb="FF000000"/>
      <name val="Tw Cen MT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FF0000"/>
      <name val="Tw Cen MT"/>
      <family val="2"/>
      <charset val="1"/>
    </font>
    <font>
      <b val="true"/>
      <sz val="11"/>
      <color rgb="FFFF0000"/>
      <name val="Calibri"/>
      <family val="2"/>
      <charset val="1"/>
    </font>
    <font>
      <sz val="12"/>
      <color rgb="FFFF0000"/>
      <name val="Tw Cen MT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Tw Cen MT"/>
      <family val="2"/>
      <charset val="1"/>
    </font>
    <font>
      <b val="true"/>
      <sz val="12"/>
      <name val="Tw Cen MT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B7DEE8"/>
      </patternFill>
    </fill>
    <fill>
      <patternFill patternType="solid">
        <fgColor rgb="FFFFFFCC"/>
        <bgColor rgb="FFFFFFFF"/>
      </patternFill>
    </fill>
    <fill>
      <patternFill patternType="solid">
        <fgColor rgb="FF66FF99"/>
        <bgColor rgb="FFB7DEE8"/>
      </patternFill>
    </fill>
    <fill>
      <patternFill patternType="solid">
        <fgColor rgb="FFB7DEE8"/>
        <bgColor rgb="FF99CCFF"/>
      </patternFill>
    </fill>
    <fill>
      <patternFill patternType="solid">
        <fgColor rgb="FFFF5050"/>
        <bgColor rgb="FFFF808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7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7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numFmt numFmtId="164" formatCode="0%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" ySplit="3" topLeftCell="M40" activePane="bottomRight" state="frozen"/>
      <selection pane="topLeft" activeCell="A1" activeCellId="0" sqref="A1"/>
      <selection pane="topRight" activeCell="M1" activeCellId="0" sqref="M1"/>
      <selection pane="bottomLeft" activeCell="A40" activeCellId="0" sqref="A40"/>
      <selection pane="bottomRight" activeCell="M43" activeCellId="0" sqref="M43"/>
    </sheetView>
  </sheetViews>
  <sheetFormatPr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2" width="12.71"/>
    <col collapsed="false" customWidth="true" hidden="false" outlineLevel="0" max="3" min="3" style="2" width="14.01"/>
    <col collapsed="false" customWidth="true" hidden="false" outlineLevel="0" max="4" min="4" style="3" width="13.02"/>
    <col collapsed="false" customWidth="true" hidden="false" outlineLevel="0" max="5" min="5" style="2" width="10.71"/>
    <col collapsed="false" customWidth="true" hidden="false" outlineLevel="0" max="6" min="6" style="2" width="11.99"/>
    <col collapsed="false" customWidth="true" hidden="false" outlineLevel="0" max="7" min="7" style="2" width="12.71"/>
    <col collapsed="false" customWidth="true" hidden="false" outlineLevel="0" max="8" min="8" style="2" width="11.99"/>
    <col collapsed="false" customWidth="true" hidden="false" outlineLevel="0" max="9" min="9" style="2" width="9.13"/>
    <col collapsed="false" customWidth="true" hidden="false" outlineLevel="0" max="10" min="10" style="2" width="14.69"/>
    <col collapsed="false" customWidth="true" hidden="false" outlineLevel="0" max="11" min="11" style="2" width="10.71"/>
    <col collapsed="false" customWidth="true" hidden="false" outlineLevel="0" max="12" min="12" style="2" width="14.69"/>
    <col collapsed="false" customWidth="true" hidden="false" outlineLevel="0" max="13" min="13" style="2" width="9.13"/>
    <col collapsed="false" customWidth="true" hidden="false" outlineLevel="0" max="14" min="14" style="2" width="10.71"/>
    <col collapsed="false" customWidth="true" hidden="false" outlineLevel="0" max="15" min="15" style="2" width="9.13"/>
    <col collapsed="false" customWidth="true" hidden="false" outlineLevel="0" max="16" min="16" style="2" width="13.43"/>
    <col collapsed="false" customWidth="true" hidden="false" outlineLevel="0" max="17" min="17" style="2" width="14.69"/>
    <col collapsed="false" customWidth="true" hidden="false" outlineLevel="0" max="19" min="18" style="2" width="13.43"/>
    <col collapsed="false" customWidth="true" hidden="false" outlineLevel="0" max="21" min="20" style="2" width="14.69"/>
    <col collapsed="false" customWidth="true" hidden="false" outlineLevel="0" max="22" min="22" style="2" width="16.57"/>
    <col collapsed="false" customWidth="true" hidden="false" outlineLevel="0" max="23" min="23" style="4" width="16.57"/>
    <col collapsed="false" customWidth="true" hidden="false" outlineLevel="0" max="26" min="24" style="4" width="11.99"/>
    <col collapsed="false" customWidth="true" hidden="false" outlineLevel="0" max="27" min="27" style="4" width="10.71"/>
    <col collapsed="false" customWidth="true" hidden="false" outlineLevel="0" max="29" min="28" style="4" width="13.43"/>
    <col collapsed="false" customWidth="true" hidden="false" outlineLevel="0" max="30" min="30" style="4" width="14.69"/>
    <col collapsed="false" customWidth="true" hidden="false" outlineLevel="0" max="31" min="31" style="0" width="18.29"/>
    <col collapsed="false" customWidth="true" hidden="false" outlineLevel="0" max="1025" min="32" style="0" width="8.67"/>
  </cols>
  <sheetData>
    <row r="1" s="6" customFormat="true" ht="1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="6" customFormat="true" ht="15" hidden="false" customHeight="true" outlineLevel="0" collapsed="false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9" t="s">
        <v>3</v>
      </c>
      <c r="J2" s="9"/>
      <c r="K2" s="9"/>
      <c r="L2" s="9"/>
      <c r="M2" s="9"/>
      <c r="N2" s="9"/>
      <c r="O2" s="9"/>
      <c r="P2" s="9"/>
      <c r="Q2" s="9"/>
      <c r="R2" s="10" t="s">
        <v>4</v>
      </c>
      <c r="S2" s="10"/>
      <c r="T2" s="10"/>
      <c r="U2" s="10"/>
      <c r="V2" s="7" t="s">
        <v>5</v>
      </c>
      <c r="W2" s="7" t="s">
        <v>6</v>
      </c>
      <c r="X2" s="11" t="s">
        <v>7</v>
      </c>
      <c r="Y2" s="11"/>
      <c r="Z2" s="11"/>
      <c r="AA2" s="11"/>
      <c r="AB2" s="11"/>
      <c r="AC2" s="11"/>
      <c r="AD2" s="7" t="s">
        <v>8</v>
      </c>
    </row>
    <row r="3" s="15" customFormat="true" ht="60" hidden="false" customHeight="true" outlineLevel="0" collapsed="false">
      <c r="A3" s="7"/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2" t="s">
        <v>14</v>
      </c>
      <c r="H3" s="12" t="s">
        <v>15</v>
      </c>
      <c r="I3" s="13" t="s">
        <v>16</v>
      </c>
      <c r="J3" s="13" t="s">
        <v>17</v>
      </c>
      <c r="K3" s="13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3" t="s">
        <v>23</v>
      </c>
      <c r="Q3" s="13" t="s">
        <v>24</v>
      </c>
      <c r="R3" s="14" t="s">
        <v>25</v>
      </c>
      <c r="S3" s="14" t="s">
        <v>26</v>
      </c>
      <c r="T3" s="14" t="s">
        <v>27</v>
      </c>
      <c r="U3" s="14" t="s">
        <v>28</v>
      </c>
      <c r="V3" s="7"/>
      <c r="W3" s="7"/>
      <c r="X3" s="11" t="s">
        <v>29</v>
      </c>
      <c r="Y3" s="11" t="s">
        <v>30</v>
      </c>
      <c r="Z3" s="11" t="s">
        <v>31</v>
      </c>
      <c r="AA3" s="11" t="s">
        <v>32</v>
      </c>
      <c r="AB3" s="11" t="s">
        <v>33</v>
      </c>
      <c r="AC3" s="11" t="s">
        <v>34</v>
      </c>
      <c r="AD3" s="7"/>
    </row>
    <row r="4" s="22" customFormat="true" ht="15.75" hidden="false" customHeight="false" outlineLevel="0" collapsed="false">
      <c r="A4" s="16" t="s">
        <v>35</v>
      </c>
      <c r="B4" s="17"/>
      <c r="C4" s="17"/>
      <c r="D4" s="17"/>
      <c r="E4" s="17"/>
      <c r="F4" s="17"/>
      <c r="G4" s="17"/>
      <c r="H4" s="18"/>
      <c r="I4" s="17"/>
      <c r="J4" s="19"/>
      <c r="K4" s="17"/>
      <c r="L4" s="19"/>
      <c r="M4" s="17"/>
      <c r="N4" s="20"/>
      <c r="O4" s="17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21"/>
      <c r="AF4" s="21"/>
      <c r="AG4" s="21"/>
      <c r="AH4" s="21"/>
      <c r="AI4" s="21"/>
      <c r="AJ4" s="21"/>
    </row>
    <row r="5" customFormat="false" ht="15.75" hidden="false" customHeight="false" outlineLevel="0" collapsed="false">
      <c r="A5" s="23" t="s">
        <v>36</v>
      </c>
      <c r="B5" s="24" t="n">
        <v>10</v>
      </c>
      <c r="C5" s="24" t="n">
        <v>6150</v>
      </c>
      <c r="D5" s="24" t="n">
        <v>0</v>
      </c>
      <c r="E5" s="24" t="n">
        <v>15</v>
      </c>
      <c r="F5" s="24" t="n">
        <v>0</v>
      </c>
      <c r="G5" s="24" t="n">
        <v>63</v>
      </c>
      <c r="H5" s="24" t="n">
        <v>0</v>
      </c>
      <c r="I5" s="24" t="n">
        <v>55</v>
      </c>
      <c r="J5" s="25" t="n">
        <v>1819</v>
      </c>
      <c r="K5" s="24" t="n">
        <v>7</v>
      </c>
      <c r="L5" s="25" t="n">
        <v>246</v>
      </c>
      <c r="M5" s="24" t="n">
        <f aca="false">I5+K5</f>
        <v>62</v>
      </c>
      <c r="N5" s="26" t="n">
        <f aca="false">M5/C5</f>
        <v>0.0100813008130081</v>
      </c>
      <c r="O5" s="24" t="n">
        <v>67</v>
      </c>
      <c r="P5" s="25" t="n">
        <v>725</v>
      </c>
      <c r="Q5" s="25" t="n">
        <f aca="false">SUM(J5+L5+P5)+70</f>
        <v>2860</v>
      </c>
      <c r="R5" s="25" t="n">
        <v>0</v>
      </c>
      <c r="S5" s="25" t="n">
        <v>0</v>
      </c>
      <c r="T5" s="25" t="n">
        <v>4699</v>
      </c>
      <c r="U5" s="25" t="n">
        <f aca="false">SUM(R5:T5)</f>
        <v>4699</v>
      </c>
      <c r="V5" s="25" t="n">
        <f aca="false">Q5+T5</f>
        <v>7559</v>
      </c>
      <c r="W5" s="25" t="n">
        <f aca="false">V5/C5</f>
        <v>1.22910569105691</v>
      </c>
      <c r="X5" s="25" t="n">
        <v>0</v>
      </c>
      <c r="Y5" s="25" t="n">
        <v>0</v>
      </c>
      <c r="Z5" s="25" t="n">
        <v>0</v>
      </c>
      <c r="AA5" s="25" t="n">
        <v>0</v>
      </c>
      <c r="AB5" s="25" t="n">
        <v>0</v>
      </c>
      <c r="AC5" s="25" t="n">
        <f aca="false">SUM(X5:AB5)</f>
        <v>0</v>
      </c>
      <c r="AD5" s="25" t="n">
        <f aca="false">U5-AC5</f>
        <v>4699</v>
      </c>
      <c r="AE5" s="27"/>
    </row>
    <row r="6" customFormat="false" ht="15" hidden="false" customHeight="false" outlineLevel="0" collapsed="false">
      <c r="A6" s="23" t="s">
        <v>37</v>
      </c>
      <c r="B6" s="24" t="n">
        <v>5</v>
      </c>
      <c r="C6" s="24" t="n">
        <v>537</v>
      </c>
      <c r="D6" s="24" t="n">
        <v>0</v>
      </c>
      <c r="E6" s="24" t="n">
        <v>21</v>
      </c>
      <c r="F6" s="24" t="n">
        <v>0</v>
      </c>
      <c r="G6" s="24" t="n">
        <v>31</v>
      </c>
      <c r="H6" s="24" t="n">
        <v>3</v>
      </c>
      <c r="I6" s="24" t="n">
        <v>44</v>
      </c>
      <c r="J6" s="25" t="n">
        <v>1410</v>
      </c>
      <c r="K6" s="24" t="n">
        <v>8</v>
      </c>
      <c r="L6" s="25" t="n">
        <v>282</v>
      </c>
      <c r="M6" s="24" t="n">
        <f aca="false">I6+K6</f>
        <v>52</v>
      </c>
      <c r="N6" s="26" t="n">
        <f aca="false">M6/C6</f>
        <v>0.0968342644320298</v>
      </c>
      <c r="O6" s="24" t="n">
        <v>11</v>
      </c>
      <c r="P6" s="25" t="n">
        <v>110</v>
      </c>
      <c r="Q6" s="25" t="n">
        <f aca="false">SUM(J6+L6+P6)+44</f>
        <v>1846</v>
      </c>
      <c r="R6" s="25" t="n">
        <v>0</v>
      </c>
      <c r="S6" s="25" t="n">
        <v>0</v>
      </c>
      <c r="T6" s="25" t="n">
        <v>331</v>
      </c>
      <c r="U6" s="25" t="n">
        <f aca="false">SUM(R6:T6)</f>
        <v>331</v>
      </c>
      <c r="V6" s="25" t="n">
        <f aca="false">Q6+T6</f>
        <v>2177</v>
      </c>
      <c r="W6" s="25" t="n">
        <f aca="false">V6/C6</f>
        <v>4.05400372439479</v>
      </c>
      <c r="X6" s="25" t="n">
        <v>0</v>
      </c>
      <c r="Y6" s="25" t="n">
        <v>0</v>
      </c>
      <c r="Z6" s="25" t="n">
        <v>0</v>
      </c>
      <c r="AA6" s="25" t="n">
        <v>0</v>
      </c>
      <c r="AB6" s="25" t="n">
        <v>0</v>
      </c>
      <c r="AC6" s="25" t="n">
        <f aca="false">SUM(X6:AB6)</f>
        <v>0</v>
      </c>
      <c r="AD6" s="25" t="n">
        <f aca="false">U6-AC6</f>
        <v>331</v>
      </c>
    </row>
    <row r="7" s="29" customFormat="true" ht="15.75" hidden="false" customHeight="false" outlineLevel="0" collapsed="false">
      <c r="A7" s="28" t="s">
        <v>38</v>
      </c>
      <c r="B7" s="24" t="n">
        <v>15</v>
      </c>
      <c r="C7" s="24" t="n">
        <v>7247</v>
      </c>
      <c r="D7" s="24" t="n">
        <v>0</v>
      </c>
      <c r="E7" s="24" t="n">
        <v>40</v>
      </c>
      <c r="F7" s="24" t="n">
        <v>10</v>
      </c>
      <c r="G7" s="24" t="n">
        <v>170</v>
      </c>
      <c r="H7" s="24" t="n">
        <v>0</v>
      </c>
      <c r="I7" s="24" t="n">
        <v>51</v>
      </c>
      <c r="J7" s="25" t="n">
        <v>1643</v>
      </c>
      <c r="K7" s="24" t="n">
        <v>17</v>
      </c>
      <c r="L7" s="25" t="n">
        <v>612</v>
      </c>
      <c r="M7" s="24" t="n">
        <f aca="false">I7+K7</f>
        <v>68</v>
      </c>
      <c r="N7" s="26" t="n">
        <f aca="false">M7/C7</f>
        <v>0.0093831930453981</v>
      </c>
      <c r="O7" s="24" t="n">
        <v>35</v>
      </c>
      <c r="P7" s="25" t="n">
        <v>360</v>
      </c>
      <c r="Q7" s="25" t="n">
        <f aca="false">SUM(J7+L7+P7)+77</f>
        <v>2692</v>
      </c>
      <c r="R7" s="25" t="n">
        <v>0</v>
      </c>
      <c r="S7" s="25" t="n">
        <v>0</v>
      </c>
      <c r="T7" s="25" t="n">
        <v>2644.22</v>
      </c>
      <c r="U7" s="25" t="n">
        <f aca="false">SUM(R7:T7)</f>
        <v>2644.22</v>
      </c>
      <c r="V7" s="25" t="n">
        <f aca="false">Q7+T7</f>
        <v>5336.22</v>
      </c>
      <c r="W7" s="25" t="n">
        <f aca="false">V7/C7</f>
        <v>0.736335035186974</v>
      </c>
      <c r="X7" s="25" t="n">
        <v>0</v>
      </c>
      <c r="Y7" s="25" t="n">
        <v>0</v>
      </c>
      <c r="Z7" s="25" t="n">
        <v>0</v>
      </c>
      <c r="AA7" s="25" t="n">
        <v>0</v>
      </c>
      <c r="AB7" s="25" t="n">
        <v>555.9</v>
      </c>
      <c r="AC7" s="25" t="n">
        <f aca="false">SUM(X7:AB7)</f>
        <v>555.9</v>
      </c>
      <c r="AD7" s="25" t="n">
        <f aca="false">U7-AC7</f>
        <v>2088.32</v>
      </c>
      <c r="AE7" s="27"/>
      <c r="AF7" s="27"/>
      <c r="AG7" s="27"/>
      <c r="AH7" s="27"/>
      <c r="AI7" s="27"/>
      <c r="AJ7" s="27"/>
    </row>
    <row r="8" s="30" customFormat="true" ht="15.75" hidden="false" customHeight="false" outlineLevel="0" collapsed="false">
      <c r="A8" s="23" t="s">
        <v>39</v>
      </c>
      <c r="B8" s="24" t="n">
        <v>5</v>
      </c>
      <c r="C8" s="24" t="n">
        <v>2900</v>
      </c>
      <c r="D8" s="24" t="n">
        <v>0</v>
      </c>
      <c r="E8" s="24" t="n">
        <v>20</v>
      </c>
      <c r="F8" s="24" t="n">
        <v>0</v>
      </c>
      <c r="G8" s="24" t="n">
        <v>120</v>
      </c>
      <c r="H8" s="24" t="n">
        <v>0</v>
      </c>
      <c r="I8" s="24" t="n">
        <v>19</v>
      </c>
      <c r="J8" s="25" t="n">
        <v>649</v>
      </c>
      <c r="K8" s="24" t="n">
        <v>3</v>
      </c>
      <c r="L8" s="25" t="n">
        <v>97</v>
      </c>
      <c r="M8" s="24" t="n">
        <f aca="false">I8+K8</f>
        <v>22</v>
      </c>
      <c r="N8" s="26" t="n">
        <f aca="false">M8/C8</f>
        <v>0.00758620689655172</v>
      </c>
      <c r="O8" s="24" t="n">
        <v>3</v>
      </c>
      <c r="P8" s="25" t="n">
        <v>30</v>
      </c>
      <c r="Q8" s="25" t="n">
        <f aca="false">SUM(J8+L8+P8)</f>
        <v>776</v>
      </c>
      <c r="R8" s="25" t="n">
        <v>0</v>
      </c>
      <c r="S8" s="25" t="n">
        <v>0</v>
      </c>
      <c r="T8" s="25" t="n">
        <v>1091.4</v>
      </c>
      <c r="U8" s="25" t="n">
        <f aca="false">SUM(R8:T8)</f>
        <v>1091.4</v>
      </c>
      <c r="V8" s="25" t="n">
        <f aca="false">Q8+T8</f>
        <v>1867.4</v>
      </c>
      <c r="W8" s="25" t="n">
        <f aca="false">V8/C8</f>
        <v>0.643931034482759</v>
      </c>
      <c r="X8" s="25" t="n">
        <v>0</v>
      </c>
      <c r="Y8" s="25" t="n">
        <v>0</v>
      </c>
      <c r="Z8" s="25" t="n">
        <v>0</v>
      </c>
      <c r="AA8" s="25" t="n">
        <v>0</v>
      </c>
      <c r="AB8" s="25" t="n">
        <v>229.4</v>
      </c>
      <c r="AC8" s="25" t="n">
        <f aca="false">SUM(X8:AB8)</f>
        <v>229.4</v>
      </c>
      <c r="AD8" s="25" t="n">
        <f aca="false">U8-AC8</f>
        <v>862</v>
      </c>
    </row>
    <row r="9" customFormat="false" ht="15" hidden="false" customHeight="false" outlineLevel="0" collapsed="false">
      <c r="A9" s="23" t="s">
        <v>40</v>
      </c>
      <c r="B9" s="24" t="n">
        <v>4</v>
      </c>
      <c r="C9" s="24" t="n">
        <v>3200</v>
      </c>
      <c r="D9" s="24" t="n">
        <v>0</v>
      </c>
      <c r="E9" s="24" t="n">
        <v>14</v>
      </c>
      <c r="F9" s="24" t="n">
        <v>20</v>
      </c>
      <c r="G9" s="24" t="n">
        <v>60</v>
      </c>
      <c r="H9" s="24" t="n">
        <v>0</v>
      </c>
      <c r="I9" s="24" t="n">
        <v>18</v>
      </c>
      <c r="J9" s="25" t="n">
        <v>666</v>
      </c>
      <c r="K9" s="24" t="n">
        <v>9</v>
      </c>
      <c r="L9" s="25" t="n">
        <v>296</v>
      </c>
      <c r="M9" s="24" t="n">
        <f aca="false">I9+K9</f>
        <v>27</v>
      </c>
      <c r="N9" s="26" t="n">
        <f aca="false">M9/C9</f>
        <v>0.0084375</v>
      </c>
      <c r="O9" s="24" t="n">
        <v>17</v>
      </c>
      <c r="P9" s="25" t="n">
        <v>170</v>
      </c>
      <c r="Q9" s="25" t="n">
        <f aca="false">SUM(J9+L9+P9)</f>
        <v>1132</v>
      </c>
      <c r="R9" s="25" t="n">
        <v>0</v>
      </c>
      <c r="S9" s="25" t="n">
        <v>0</v>
      </c>
      <c r="T9" s="25" t="n">
        <v>1146</v>
      </c>
      <c r="U9" s="25" t="n">
        <f aca="false">SUM(R9:T9)</f>
        <v>1146</v>
      </c>
      <c r="V9" s="25" t="n">
        <f aca="false">Q9+T9</f>
        <v>2278</v>
      </c>
      <c r="W9" s="25" t="n">
        <f aca="false">V9/C9</f>
        <v>0.711875</v>
      </c>
      <c r="X9" s="25" t="n">
        <v>0</v>
      </c>
      <c r="Y9" s="25" t="n">
        <v>0</v>
      </c>
      <c r="Z9" s="25" t="n">
        <v>0</v>
      </c>
      <c r="AA9" s="25" t="n">
        <v>0</v>
      </c>
      <c r="AB9" s="25" t="n">
        <v>43</v>
      </c>
      <c r="AC9" s="25" t="n">
        <f aca="false">SUM(X9:AB9)</f>
        <v>43</v>
      </c>
      <c r="AD9" s="25" t="n">
        <f aca="false">U9-AC9</f>
        <v>1103</v>
      </c>
    </row>
    <row r="10" customFormat="false" ht="15" hidden="false" customHeight="false" outlineLevel="0" collapsed="false">
      <c r="A10" s="23" t="s">
        <v>41</v>
      </c>
      <c r="B10" s="24" t="n">
        <v>12</v>
      </c>
      <c r="C10" s="24" t="n">
        <v>4200</v>
      </c>
      <c r="D10" s="24" t="n">
        <v>100</v>
      </c>
      <c r="E10" s="24" t="n">
        <v>44</v>
      </c>
      <c r="F10" s="24" t="n">
        <v>0</v>
      </c>
      <c r="G10" s="24" t="n">
        <v>84</v>
      </c>
      <c r="H10" s="24" t="n">
        <v>0</v>
      </c>
      <c r="I10" s="24" t="n">
        <v>42</v>
      </c>
      <c r="J10" s="25" t="n">
        <v>1406</v>
      </c>
      <c r="K10" s="24" t="n">
        <v>17</v>
      </c>
      <c r="L10" s="25" t="n">
        <v>539</v>
      </c>
      <c r="M10" s="24" t="n">
        <f aca="false">I10+K10</f>
        <v>59</v>
      </c>
      <c r="N10" s="26" t="n">
        <f aca="false">M10/C10</f>
        <v>0.014047619047619</v>
      </c>
      <c r="O10" s="24" t="n">
        <v>111</v>
      </c>
      <c r="P10" s="25" t="n">
        <v>1110</v>
      </c>
      <c r="Q10" s="25" t="n">
        <f aca="false">SUM(J10+L10+P10)+49</f>
        <v>3104</v>
      </c>
      <c r="R10" s="25" t="n">
        <v>2500</v>
      </c>
      <c r="S10" s="25" t="n">
        <v>0</v>
      </c>
      <c r="T10" s="25" t="n">
        <v>1125</v>
      </c>
      <c r="U10" s="25" t="n">
        <f aca="false">SUM(R10:T10)</f>
        <v>3625</v>
      </c>
      <c r="V10" s="25" t="n">
        <f aca="false">Q10+T10</f>
        <v>4229</v>
      </c>
      <c r="W10" s="25" t="n">
        <f aca="false">V10/C10</f>
        <v>1.00690476190476</v>
      </c>
      <c r="X10" s="25" t="n">
        <v>0</v>
      </c>
      <c r="Y10" s="25" t="n">
        <v>0</v>
      </c>
      <c r="Z10" s="25" t="n">
        <v>0</v>
      </c>
      <c r="AA10" s="25" t="n">
        <v>0</v>
      </c>
      <c r="AB10" s="25" t="n">
        <v>0</v>
      </c>
      <c r="AC10" s="25" t="n">
        <f aca="false">SUM(X10:AB10)</f>
        <v>0</v>
      </c>
      <c r="AD10" s="25" t="n">
        <f aca="false">U10-AC10</f>
        <v>3625</v>
      </c>
    </row>
    <row r="11" s="30" customFormat="true" ht="15.75" hidden="false" customHeight="false" outlineLevel="0" collapsed="false">
      <c r="A11" s="23" t="s">
        <v>42</v>
      </c>
      <c r="B11" s="24" t="n">
        <v>8</v>
      </c>
      <c r="C11" s="24" t="n">
        <v>2500</v>
      </c>
      <c r="D11" s="24" t="n">
        <v>0</v>
      </c>
      <c r="E11" s="24" t="n">
        <v>24</v>
      </c>
      <c r="F11" s="24" t="n">
        <v>6</v>
      </c>
      <c r="G11" s="24" t="n">
        <v>98</v>
      </c>
      <c r="H11" s="24" t="n">
        <v>1</v>
      </c>
      <c r="I11" s="24" t="n">
        <v>18</v>
      </c>
      <c r="J11" s="25" t="n">
        <v>559</v>
      </c>
      <c r="K11" s="24" t="n">
        <v>16</v>
      </c>
      <c r="L11" s="25" t="n">
        <v>551</v>
      </c>
      <c r="M11" s="24" t="n">
        <f aca="false">I11+K11</f>
        <v>34</v>
      </c>
      <c r="N11" s="26" t="n">
        <f aca="false">M11/C11</f>
        <v>0.0136</v>
      </c>
      <c r="O11" s="24" t="n">
        <v>0</v>
      </c>
      <c r="P11" s="25" t="n">
        <v>0</v>
      </c>
      <c r="Q11" s="25" t="n">
        <f aca="false">SUM(J11+L11+P11)</f>
        <v>1110</v>
      </c>
      <c r="R11" s="25" t="n">
        <v>0</v>
      </c>
      <c r="S11" s="25" t="n">
        <v>0</v>
      </c>
      <c r="T11" s="25" t="n">
        <v>1675</v>
      </c>
      <c r="U11" s="25" t="n">
        <f aca="false">SUM(R11:T11)</f>
        <v>1675</v>
      </c>
      <c r="V11" s="25" t="n">
        <f aca="false">Q11+T11</f>
        <v>2785</v>
      </c>
      <c r="W11" s="25" t="n">
        <f aca="false">V11/C11</f>
        <v>1.114</v>
      </c>
      <c r="X11" s="25" t="n">
        <v>0</v>
      </c>
      <c r="Y11" s="25" t="n">
        <v>0</v>
      </c>
      <c r="Z11" s="25" t="n">
        <v>0</v>
      </c>
      <c r="AA11" s="25" t="n">
        <v>0</v>
      </c>
      <c r="AB11" s="25" t="n">
        <v>74</v>
      </c>
      <c r="AC11" s="25" t="n">
        <f aca="false">SUM(X11:AB11)</f>
        <v>74</v>
      </c>
      <c r="AD11" s="25" t="n">
        <f aca="false">U11-AC11</f>
        <v>1601</v>
      </c>
    </row>
    <row r="12" s="22" customFormat="true" ht="15.75" hidden="false" customHeight="false" outlineLevel="0" collapsed="false">
      <c r="A12" s="16" t="s">
        <v>43</v>
      </c>
      <c r="B12" s="17"/>
      <c r="C12" s="17"/>
      <c r="D12" s="17"/>
      <c r="E12" s="17"/>
      <c r="F12" s="17"/>
      <c r="G12" s="17"/>
      <c r="H12" s="18"/>
      <c r="I12" s="17"/>
      <c r="J12" s="19"/>
      <c r="K12" s="17"/>
      <c r="L12" s="19"/>
      <c r="M12" s="17"/>
      <c r="N12" s="20"/>
      <c r="O12" s="17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1"/>
      <c r="AF12" s="21"/>
      <c r="AG12" s="21"/>
      <c r="AH12" s="21"/>
      <c r="AI12" s="21"/>
      <c r="AJ12" s="21"/>
    </row>
    <row r="13" customFormat="false" ht="15" hidden="false" customHeight="false" outlineLevel="0" collapsed="false">
      <c r="A13" s="23" t="s">
        <v>44</v>
      </c>
      <c r="B13" s="24" t="n">
        <v>14</v>
      </c>
      <c r="C13" s="24" t="n">
        <v>2500</v>
      </c>
      <c r="D13" s="24" t="n">
        <v>0</v>
      </c>
      <c r="E13" s="24" t="n">
        <v>40</v>
      </c>
      <c r="F13" s="24" t="n">
        <v>0</v>
      </c>
      <c r="G13" s="24" t="n">
        <v>260</v>
      </c>
      <c r="H13" s="24" t="n">
        <v>3</v>
      </c>
      <c r="I13" s="24" t="n">
        <v>9</v>
      </c>
      <c r="J13" s="25" t="n">
        <v>253</v>
      </c>
      <c r="K13" s="24" t="n">
        <v>3</v>
      </c>
      <c r="L13" s="25" t="n">
        <v>99</v>
      </c>
      <c r="M13" s="24" t="n">
        <f aca="false">I13+K13</f>
        <v>12</v>
      </c>
      <c r="N13" s="26" t="n">
        <f aca="false">M13/C13</f>
        <v>0.0048</v>
      </c>
      <c r="O13" s="24" t="n">
        <v>22</v>
      </c>
      <c r="P13" s="25" t="n">
        <v>220</v>
      </c>
      <c r="Q13" s="25" t="n">
        <f aca="false">SUM(J13+L13+P13)</f>
        <v>572</v>
      </c>
      <c r="R13" s="25" t="n">
        <v>0</v>
      </c>
      <c r="S13" s="25" t="n">
        <v>0</v>
      </c>
      <c r="T13" s="25" t="n">
        <v>1312.7</v>
      </c>
      <c r="U13" s="25" t="n">
        <f aca="false">SUM(R13:T13)</f>
        <v>1312.7</v>
      </c>
      <c r="V13" s="25" t="n">
        <f aca="false">Q13+T13</f>
        <v>1884.7</v>
      </c>
      <c r="W13" s="25" t="n">
        <f aca="false">V13/C13</f>
        <v>0.75388</v>
      </c>
      <c r="X13" s="25" t="n">
        <v>0</v>
      </c>
      <c r="Y13" s="25" t="n">
        <v>60</v>
      </c>
      <c r="Z13" s="25" t="n">
        <v>8.05</v>
      </c>
      <c r="AA13" s="25" t="n">
        <v>0</v>
      </c>
      <c r="AB13" s="25" t="n">
        <v>268.3</v>
      </c>
      <c r="AC13" s="25" t="n">
        <f aca="false">SUM(X13:AB13)</f>
        <v>336.35</v>
      </c>
      <c r="AD13" s="25" t="n">
        <f aca="false">U13-AC13</f>
        <v>976.35</v>
      </c>
    </row>
    <row r="14" customFormat="false" ht="15" hidden="false" customHeight="false" outlineLevel="0" collapsed="false">
      <c r="A14" s="23" t="s">
        <v>45</v>
      </c>
      <c r="B14" s="24" t="n">
        <v>34</v>
      </c>
      <c r="C14" s="24" t="n">
        <v>17000</v>
      </c>
      <c r="D14" s="24" t="n">
        <v>100</v>
      </c>
      <c r="E14" s="24" t="n">
        <v>155</v>
      </c>
      <c r="F14" s="24" t="n">
        <v>0</v>
      </c>
      <c r="G14" s="24" t="n">
        <v>871</v>
      </c>
      <c r="H14" s="24" t="n">
        <v>40</v>
      </c>
      <c r="I14" s="24" t="n">
        <v>34</v>
      </c>
      <c r="J14" s="25" t="n">
        <v>1148</v>
      </c>
      <c r="K14" s="24" t="n">
        <v>31</v>
      </c>
      <c r="L14" s="25" t="n">
        <v>1069</v>
      </c>
      <c r="M14" s="24" t="n">
        <f aca="false">I14+K14</f>
        <v>65</v>
      </c>
      <c r="N14" s="26" t="n">
        <f aca="false">M14/C14</f>
        <v>0.00382352941176471</v>
      </c>
      <c r="O14" s="24" t="n">
        <v>80</v>
      </c>
      <c r="P14" s="25" t="n">
        <v>820</v>
      </c>
      <c r="Q14" s="25" t="n">
        <f aca="false">SUM(J14+L14+P14)+11</f>
        <v>3048</v>
      </c>
      <c r="R14" s="25" t="n">
        <v>0</v>
      </c>
      <c r="S14" s="25" t="n">
        <v>0</v>
      </c>
      <c r="T14" s="25" t="n">
        <v>8327.84</v>
      </c>
      <c r="U14" s="25" t="n">
        <f aca="false">SUM(R14:T14)</f>
        <v>8327.84</v>
      </c>
      <c r="V14" s="25" t="n">
        <f aca="false">Q14+T14</f>
        <v>11375.84</v>
      </c>
      <c r="W14" s="25" t="n">
        <f aca="false">V14/C14</f>
        <v>0.669167058823529</v>
      </c>
      <c r="X14" s="25" t="n">
        <v>0</v>
      </c>
      <c r="Y14" s="25" t="n">
        <v>0</v>
      </c>
      <c r="Z14" s="25" t="n">
        <v>0</v>
      </c>
      <c r="AA14" s="25" t="n">
        <v>0</v>
      </c>
      <c r="AB14" s="25" t="n">
        <v>919.84</v>
      </c>
      <c r="AC14" s="25" t="n">
        <f aca="false">SUM(X14:AB14)</f>
        <v>919.84</v>
      </c>
      <c r="AD14" s="25" t="n">
        <f aca="false">U14-AC14</f>
        <v>7408</v>
      </c>
    </row>
    <row r="15" customFormat="false" ht="15" hidden="false" customHeight="false" outlineLevel="0" collapsed="false">
      <c r="A15" s="23" t="s">
        <v>46</v>
      </c>
      <c r="B15" s="24" t="n">
        <v>13</v>
      </c>
      <c r="C15" s="24" t="n">
        <v>1887</v>
      </c>
      <c r="D15" s="24" t="n">
        <v>0</v>
      </c>
      <c r="E15" s="24" t="n">
        <v>66</v>
      </c>
      <c r="F15" s="24" t="n">
        <v>0</v>
      </c>
      <c r="G15" s="24" t="n">
        <v>103</v>
      </c>
      <c r="H15" s="24" t="n">
        <v>0</v>
      </c>
      <c r="I15" s="24" t="n">
        <v>9</v>
      </c>
      <c r="J15" s="25" t="n">
        <v>296</v>
      </c>
      <c r="K15" s="24" t="n">
        <v>6</v>
      </c>
      <c r="L15" s="25" t="n">
        <v>180</v>
      </c>
      <c r="M15" s="24" t="n">
        <f aca="false">I15+K15</f>
        <v>15</v>
      </c>
      <c r="N15" s="26" t="n">
        <f aca="false">M15/C15</f>
        <v>0.00794912559618442</v>
      </c>
      <c r="O15" s="24" t="n">
        <v>25</v>
      </c>
      <c r="P15" s="25" t="n">
        <v>250</v>
      </c>
      <c r="Q15" s="25" t="n">
        <f aca="false">SUM(J15+L15+P15)</f>
        <v>726</v>
      </c>
      <c r="R15" s="25" t="n">
        <v>0</v>
      </c>
      <c r="S15" s="25" t="n">
        <v>0</v>
      </c>
      <c r="T15" s="25" t="n">
        <v>910</v>
      </c>
      <c r="U15" s="25" t="n">
        <f aca="false">SUM(R15:T15)</f>
        <v>910</v>
      </c>
      <c r="V15" s="25" t="n">
        <f aca="false">Q15+T15</f>
        <v>1636</v>
      </c>
      <c r="W15" s="25" t="n">
        <f aca="false">V15/C15</f>
        <v>0.866984631690514</v>
      </c>
      <c r="X15" s="25" t="n">
        <v>0</v>
      </c>
      <c r="Y15" s="25" t="n">
        <v>0</v>
      </c>
      <c r="Z15" s="25" t="n">
        <v>0</v>
      </c>
      <c r="AA15" s="25" t="n">
        <v>0</v>
      </c>
      <c r="AB15" s="25" t="n">
        <v>0</v>
      </c>
      <c r="AC15" s="25" t="n">
        <f aca="false">SUM(X15:AB15)</f>
        <v>0</v>
      </c>
      <c r="AD15" s="25" t="n">
        <f aca="false">U15-AC15</f>
        <v>910</v>
      </c>
    </row>
    <row r="16" customFormat="false" ht="15" hidden="false" customHeight="false" outlineLevel="0" collapsed="false">
      <c r="A16" s="23" t="s">
        <v>47</v>
      </c>
      <c r="B16" s="24" t="n">
        <v>26</v>
      </c>
      <c r="C16" s="24" t="n">
        <v>4434</v>
      </c>
      <c r="D16" s="24" t="n">
        <v>0</v>
      </c>
      <c r="E16" s="24" t="n">
        <v>126</v>
      </c>
      <c r="F16" s="24" t="n">
        <v>0</v>
      </c>
      <c r="G16" s="24" t="n">
        <v>242</v>
      </c>
      <c r="H16" s="24" t="n">
        <v>3</v>
      </c>
      <c r="I16" s="24" t="n">
        <v>14</v>
      </c>
      <c r="J16" s="25" t="n">
        <v>445</v>
      </c>
      <c r="K16" s="24" t="n">
        <v>6</v>
      </c>
      <c r="L16" s="25" t="n">
        <v>189</v>
      </c>
      <c r="M16" s="24" t="n">
        <f aca="false">I16+K16</f>
        <v>20</v>
      </c>
      <c r="N16" s="26" t="n">
        <f aca="false">M16/C16</f>
        <v>0.004510599909788</v>
      </c>
      <c r="O16" s="24" t="n">
        <v>22</v>
      </c>
      <c r="P16" s="25" t="n">
        <v>230</v>
      </c>
      <c r="Q16" s="25" t="n">
        <f aca="false">SUM(J16+L16+P16)+10</f>
        <v>874</v>
      </c>
      <c r="R16" s="25" t="n">
        <v>0</v>
      </c>
      <c r="S16" s="25" t="n">
        <v>0</v>
      </c>
      <c r="T16" s="25" t="n">
        <v>2451</v>
      </c>
      <c r="U16" s="25" t="n">
        <f aca="false">SUM(R16:T16)</f>
        <v>2451</v>
      </c>
      <c r="V16" s="25" t="n">
        <f aca="false">Q16+T16</f>
        <v>3325</v>
      </c>
      <c r="W16" s="25" t="n">
        <f aca="false">V16/C16</f>
        <v>0.749887235002255</v>
      </c>
      <c r="X16" s="25" t="n">
        <v>0</v>
      </c>
      <c r="Y16" s="25" t="n">
        <v>0</v>
      </c>
      <c r="Z16" s="25" t="n">
        <v>7</v>
      </c>
      <c r="AA16" s="25" t="n">
        <v>0</v>
      </c>
      <c r="AB16" s="25" t="n">
        <v>0</v>
      </c>
      <c r="AC16" s="25" t="n">
        <f aca="false">SUM(X16:AB16)</f>
        <v>7</v>
      </c>
      <c r="AD16" s="25" t="n">
        <f aca="false">U16-AC16</f>
        <v>2444</v>
      </c>
    </row>
    <row r="17" s="22" customFormat="true" ht="15.75" hidden="false" customHeight="false" outlineLevel="0" collapsed="false">
      <c r="A17" s="16" t="s">
        <v>48</v>
      </c>
      <c r="B17" s="17"/>
      <c r="C17" s="17"/>
      <c r="D17" s="17"/>
      <c r="E17" s="17"/>
      <c r="F17" s="17"/>
      <c r="G17" s="17"/>
      <c r="H17" s="18"/>
      <c r="I17" s="17"/>
      <c r="J17" s="19"/>
      <c r="K17" s="17"/>
      <c r="L17" s="19"/>
      <c r="M17" s="17"/>
      <c r="N17" s="20"/>
      <c r="O17" s="17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1"/>
      <c r="AF17" s="21"/>
      <c r="AG17" s="21"/>
      <c r="AH17" s="21"/>
      <c r="AI17" s="21"/>
      <c r="AJ17" s="21"/>
    </row>
    <row r="18" customFormat="false" ht="15" hidden="false" customHeight="false" outlineLevel="0" collapsed="false">
      <c r="A18" s="23" t="s">
        <v>49</v>
      </c>
      <c r="B18" s="24" t="n">
        <v>3</v>
      </c>
      <c r="C18" s="24" t="n">
        <v>480</v>
      </c>
      <c r="D18" s="24" t="n">
        <v>0</v>
      </c>
      <c r="E18" s="24" t="n">
        <v>6</v>
      </c>
      <c r="F18" s="24" t="n">
        <v>4</v>
      </c>
      <c r="G18" s="24" t="n">
        <v>52</v>
      </c>
      <c r="H18" s="24" t="n">
        <v>0</v>
      </c>
      <c r="I18" s="24" t="n">
        <v>34</v>
      </c>
      <c r="J18" s="25" t="n">
        <v>1287</v>
      </c>
      <c r="K18" s="24" t="n">
        <v>16</v>
      </c>
      <c r="L18" s="25" t="n">
        <v>543</v>
      </c>
      <c r="M18" s="24" t="n">
        <f aca="false">I18+K18</f>
        <v>50</v>
      </c>
      <c r="N18" s="26" t="n">
        <f aca="false">M18/C18</f>
        <v>0.104166666666667</v>
      </c>
      <c r="O18" s="24" t="n">
        <v>0</v>
      </c>
      <c r="P18" s="25" t="n">
        <v>0</v>
      </c>
      <c r="Q18" s="25" t="n">
        <f aca="false">SUM(J18+L18+P18)</f>
        <v>1830</v>
      </c>
      <c r="R18" s="25" t="n">
        <v>0</v>
      </c>
      <c r="S18" s="25" t="n">
        <v>0</v>
      </c>
      <c r="T18" s="25" t="n">
        <v>99</v>
      </c>
      <c r="U18" s="25" t="n">
        <f aca="false">SUM(R18:T18)</f>
        <v>99</v>
      </c>
      <c r="V18" s="25" t="n">
        <f aca="false">Q18+T18</f>
        <v>1929</v>
      </c>
      <c r="W18" s="25" t="n">
        <f aca="false">V18/C18</f>
        <v>4.01875</v>
      </c>
      <c r="X18" s="25" t="n">
        <v>0</v>
      </c>
      <c r="Y18" s="25" t="n">
        <v>0</v>
      </c>
      <c r="Z18" s="25" t="n">
        <v>0</v>
      </c>
      <c r="AA18" s="25" t="n">
        <v>0</v>
      </c>
      <c r="AB18" s="25" t="n">
        <v>0</v>
      </c>
      <c r="AC18" s="25" t="n">
        <f aca="false">SUM(X18:AB18)</f>
        <v>0</v>
      </c>
      <c r="AD18" s="25" t="n">
        <f aca="false">U18-AC18</f>
        <v>99</v>
      </c>
    </row>
    <row r="19" customFormat="false" ht="28.5" hidden="false" customHeight="false" outlineLevel="0" collapsed="false">
      <c r="A19" s="23" t="s">
        <v>50</v>
      </c>
      <c r="B19" s="24" t="n">
        <v>8</v>
      </c>
      <c r="C19" s="24" t="n">
        <v>2800</v>
      </c>
      <c r="D19" s="24" t="n">
        <v>21</v>
      </c>
      <c r="E19" s="24" t="n">
        <v>12</v>
      </c>
      <c r="F19" s="24" t="n">
        <v>8</v>
      </c>
      <c r="G19" s="24" t="n">
        <v>140</v>
      </c>
      <c r="H19" s="24" t="n">
        <v>0</v>
      </c>
      <c r="I19" s="24" t="n">
        <v>61</v>
      </c>
      <c r="J19" s="25" t="n">
        <v>1943</v>
      </c>
      <c r="K19" s="24" t="n">
        <v>82</v>
      </c>
      <c r="L19" s="25" t="n">
        <v>2738</v>
      </c>
      <c r="M19" s="24" t="n">
        <f aca="false">I19+K19</f>
        <v>143</v>
      </c>
      <c r="N19" s="26" t="n">
        <f aca="false">M19/C19</f>
        <v>0.0510714285714286</v>
      </c>
      <c r="O19" s="24" t="n">
        <v>69</v>
      </c>
      <c r="P19" s="25" t="n">
        <v>690</v>
      </c>
      <c r="Q19" s="25" t="n">
        <f aca="false">SUM(J19+L19+P19)+80</f>
        <v>5451</v>
      </c>
      <c r="R19" s="25" t="n">
        <v>0</v>
      </c>
      <c r="S19" s="25" t="n">
        <v>0</v>
      </c>
      <c r="T19" s="25" t="n">
        <v>1531</v>
      </c>
      <c r="U19" s="25" t="n">
        <f aca="false">SUM(R19:T19)</f>
        <v>1531</v>
      </c>
      <c r="V19" s="25" t="n">
        <f aca="false">Q19+T19</f>
        <v>6982</v>
      </c>
      <c r="W19" s="25" t="n">
        <f aca="false">V19/C19</f>
        <v>2.49357142857143</v>
      </c>
      <c r="X19" s="25" t="n">
        <v>0</v>
      </c>
      <c r="Y19" s="25" t="n">
        <v>0</v>
      </c>
      <c r="Z19" s="25" t="n">
        <v>0</v>
      </c>
      <c r="AA19" s="25" t="n">
        <v>0</v>
      </c>
      <c r="AB19" s="25" t="n">
        <v>0</v>
      </c>
      <c r="AC19" s="25" t="n">
        <f aca="false">SUM(X19:AB19)</f>
        <v>0</v>
      </c>
      <c r="AD19" s="25" t="n">
        <f aca="false">U19-AC19</f>
        <v>1531</v>
      </c>
    </row>
    <row r="20" customFormat="false" ht="15" hidden="false" customHeight="false" outlineLevel="0" collapsed="false">
      <c r="A20" s="23" t="s">
        <v>51</v>
      </c>
      <c r="B20" s="24" t="n">
        <v>11</v>
      </c>
      <c r="C20" s="24" t="n">
        <v>3000</v>
      </c>
      <c r="D20" s="24" t="n">
        <v>150</v>
      </c>
      <c r="E20" s="24" t="n">
        <v>20</v>
      </c>
      <c r="F20" s="24" t="n">
        <v>8</v>
      </c>
      <c r="G20" s="24" t="n">
        <v>180</v>
      </c>
      <c r="H20" s="24" t="n">
        <v>7</v>
      </c>
      <c r="I20" s="24" t="n">
        <v>73</v>
      </c>
      <c r="J20" s="25" t="n">
        <v>2400</v>
      </c>
      <c r="K20" s="24" t="n">
        <v>66</v>
      </c>
      <c r="L20" s="25" t="n">
        <v>2168</v>
      </c>
      <c r="M20" s="24" t="n">
        <f aca="false">I20+K20</f>
        <v>139</v>
      </c>
      <c r="N20" s="26" t="n">
        <f aca="false">M20/C20</f>
        <v>0.0463333333333333</v>
      </c>
      <c r="O20" s="24" t="n">
        <v>5</v>
      </c>
      <c r="P20" s="25" t="n">
        <v>50</v>
      </c>
      <c r="Q20" s="25" t="n">
        <f aca="false">SUM(J20+L20+P20)</f>
        <v>4618</v>
      </c>
      <c r="R20" s="25" t="n">
        <v>0</v>
      </c>
      <c r="S20" s="25" t="n">
        <v>0</v>
      </c>
      <c r="T20" s="25" t="n">
        <v>3784</v>
      </c>
      <c r="U20" s="25" t="n">
        <f aca="false">SUM(R20:T20)</f>
        <v>3784</v>
      </c>
      <c r="V20" s="25" t="n">
        <f aca="false">Q20+T20</f>
        <v>8402</v>
      </c>
      <c r="W20" s="25" t="n">
        <f aca="false">V20/C20</f>
        <v>2.80066666666667</v>
      </c>
      <c r="X20" s="25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f aca="false">SUM(X20:AB20)</f>
        <v>0</v>
      </c>
      <c r="AD20" s="25" t="n">
        <f aca="false">U20-AC20</f>
        <v>3784</v>
      </c>
    </row>
    <row r="21" customFormat="false" ht="15" hidden="false" customHeight="false" outlineLevel="0" collapsed="false">
      <c r="A21" s="23" t="s">
        <v>52</v>
      </c>
      <c r="B21" s="24" t="n">
        <v>3</v>
      </c>
      <c r="C21" s="24" t="n">
        <v>1500</v>
      </c>
      <c r="D21" s="24" t="n">
        <v>0</v>
      </c>
      <c r="E21" s="24" t="n">
        <v>12</v>
      </c>
      <c r="F21" s="24" t="n">
        <v>6</v>
      </c>
      <c r="G21" s="24" t="n">
        <v>90</v>
      </c>
      <c r="H21" s="24" t="n">
        <v>0</v>
      </c>
      <c r="I21" s="24" t="n">
        <v>31</v>
      </c>
      <c r="J21" s="25" t="n">
        <v>1038</v>
      </c>
      <c r="K21" s="24" t="n">
        <v>57</v>
      </c>
      <c r="L21" s="25" t="n">
        <v>1894</v>
      </c>
      <c r="M21" s="24" t="n">
        <f aca="false">I21+K21</f>
        <v>88</v>
      </c>
      <c r="N21" s="26" t="n">
        <f aca="false">M21/C21</f>
        <v>0.0586666666666667</v>
      </c>
      <c r="O21" s="24" t="n">
        <v>0</v>
      </c>
      <c r="P21" s="25" t="n">
        <v>0</v>
      </c>
      <c r="Q21" s="25" t="n">
        <f aca="false">SUM(J21+L21+P21)</f>
        <v>2932</v>
      </c>
      <c r="R21" s="25" t="n">
        <v>0</v>
      </c>
      <c r="S21" s="25" t="n">
        <v>0</v>
      </c>
      <c r="T21" s="25" t="n">
        <v>1908</v>
      </c>
      <c r="U21" s="25" t="n">
        <f aca="false">SUM(R21:T21)</f>
        <v>1908</v>
      </c>
      <c r="V21" s="25" t="n">
        <f aca="false">Q21+T21</f>
        <v>4840</v>
      </c>
      <c r="W21" s="25" t="n">
        <f aca="false">V21/C21</f>
        <v>3.22666666666667</v>
      </c>
      <c r="X21" s="25" t="n">
        <v>0</v>
      </c>
      <c r="Y21" s="25" t="n">
        <v>0</v>
      </c>
      <c r="Z21" s="25" t="n">
        <v>0</v>
      </c>
      <c r="AA21" s="25" t="n">
        <v>0</v>
      </c>
      <c r="AB21" s="25" t="n">
        <v>0</v>
      </c>
      <c r="AC21" s="25" t="n">
        <f aca="false">SUM(X21:AB21)</f>
        <v>0</v>
      </c>
      <c r="AD21" s="25" t="n">
        <f aca="false">U21-AC21</f>
        <v>1908</v>
      </c>
    </row>
    <row r="22" customFormat="false" ht="15" hidden="false" customHeight="false" outlineLevel="0" collapsed="false">
      <c r="A22" s="23" t="s">
        <v>53</v>
      </c>
      <c r="B22" s="24" t="n">
        <v>6</v>
      </c>
      <c r="C22" s="24" t="n">
        <v>500</v>
      </c>
      <c r="D22" s="24" t="n">
        <v>0</v>
      </c>
      <c r="E22" s="24" t="n">
        <v>7</v>
      </c>
      <c r="F22" s="24" t="n">
        <v>6</v>
      </c>
      <c r="G22" s="24" t="n">
        <v>18</v>
      </c>
      <c r="H22" s="24" t="n">
        <v>0</v>
      </c>
      <c r="I22" s="24" t="n">
        <v>33</v>
      </c>
      <c r="J22" s="25" t="n">
        <v>1060</v>
      </c>
      <c r="K22" s="24" t="n">
        <v>8</v>
      </c>
      <c r="L22" s="25" t="n">
        <v>240</v>
      </c>
      <c r="M22" s="24" t="n">
        <f aca="false">I22+K22</f>
        <v>41</v>
      </c>
      <c r="N22" s="26" t="n">
        <f aca="false">M22/C22</f>
        <v>0.082</v>
      </c>
      <c r="O22" s="24" t="n">
        <v>5</v>
      </c>
      <c r="P22" s="25" t="n">
        <v>50</v>
      </c>
      <c r="Q22" s="25" t="n">
        <f aca="false">SUM(J22+L22+P22)</f>
        <v>1350</v>
      </c>
      <c r="R22" s="25" t="n">
        <v>0</v>
      </c>
      <c r="S22" s="25" t="n">
        <v>0</v>
      </c>
      <c r="T22" s="25" t="n">
        <v>106.82</v>
      </c>
      <c r="U22" s="25" t="n">
        <f aca="false">SUM(R22:T22)</f>
        <v>106.82</v>
      </c>
      <c r="V22" s="25" t="n">
        <f aca="false">Q22+T22</f>
        <v>1456.82</v>
      </c>
      <c r="W22" s="25" t="n">
        <f aca="false">V22/C22</f>
        <v>2.91364</v>
      </c>
      <c r="X22" s="25" t="n">
        <v>0</v>
      </c>
      <c r="Y22" s="25" t="n">
        <v>0</v>
      </c>
      <c r="Z22" s="25" t="n">
        <v>1.12</v>
      </c>
      <c r="AA22" s="25" t="n">
        <v>0</v>
      </c>
      <c r="AB22" s="25" t="n">
        <v>0</v>
      </c>
      <c r="AC22" s="25" t="n">
        <f aca="false">SUM(X22:AB22)</f>
        <v>1.12</v>
      </c>
      <c r="AD22" s="25" t="n">
        <f aca="false">U22-AC22</f>
        <v>105.7</v>
      </c>
    </row>
    <row r="23" customFormat="false" ht="15" hidden="false" customHeight="false" outlineLevel="0" collapsed="false">
      <c r="A23" s="23" t="s">
        <v>54</v>
      </c>
      <c r="B23" s="24" t="n">
        <v>1</v>
      </c>
      <c r="C23" s="24" t="n">
        <v>776</v>
      </c>
      <c r="D23" s="24" t="n">
        <v>0</v>
      </c>
      <c r="E23" s="24" t="n">
        <v>20</v>
      </c>
      <c r="F23" s="24" t="n">
        <v>7</v>
      </c>
      <c r="G23" s="24" t="n">
        <v>80</v>
      </c>
      <c r="H23" s="24" t="n">
        <v>0</v>
      </c>
      <c r="I23" s="24" t="n">
        <v>10</v>
      </c>
      <c r="J23" s="25" t="n">
        <v>332</v>
      </c>
      <c r="K23" s="24" t="n">
        <v>5</v>
      </c>
      <c r="L23" s="25" t="n">
        <v>147</v>
      </c>
      <c r="M23" s="24" t="n">
        <f aca="false">I23+K23</f>
        <v>15</v>
      </c>
      <c r="N23" s="26" t="n">
        <f aca="false">M23/C23</f>
        <v>0.0193298969072165</v>
      </c>
      <c r="O23" s="24" t="n">
        <v>15</v>
      </c>
      <c r="P23" s="25" t="n">
        <v>150</v>
      </c>
      <c r="Q23" s="25" t="n">
        <f aca="false">SUM(J23+L23+P23)+10</f>
        <v>639</v>
      </c>
      <c r="R23" s="25" t="n">
        <v>0</v>
      </c>
      <c r="S23" s="25" t="n">
        <v>0</v>
      </c>
      <c r="T23" s="25" t="n">
        <v>404</v>
      </c>
      <c r="U23" s="25" t="n">
        <f aca="false">SUM(R23:T23)</f>
        <v>404</v>
      </c>
      <c r="V23" s="25" t="n">
        <f aca="false">Q23+T23</f>
        <v>1043</v>
      </c>
      <c r="W23" s="25" t="n">
        <f aca="false">V23/C23</f>
        <v>1.34407216494845</v>
      </c>
      <c r="X23" s="25" t="n">
        <v>0</v>
      </c>
      <c r="Y23" s="25" t="n">
        <v>0</v>
      </c>
      <c r="Z23" s="25" t="n">
        <v>0</v>
      </c>
      <c r="AA23" s="25" t="n">
        <v>0</v>
      </c>
      <c r="AB23" s="25" t="n">
        <v>0</v>
      </c>
      <c r="AC23" s="25" t="n">
        <f aca="false">SUM(X23:AB23)</f>
        <v>0</v>
      </c>
      <c r="AD23" s="25" t="n">
        <f aca="false">U23-AC23</f>
        <v>404</v>
      </c>
    </row>
    <row r="24" customFormat="false" ht="15" hidden="false" customHeight="false" outlineLevel="0" collapsed="false">
      <c r="A24" s="23" t="s">
        <v>55</v>
      </c>
      <c r="B24" s="24" t="n">
        <v>1</v>
      </c>
      <c r="C24" s="24" t="n">
        <v>400</v>
      </c>
      <c r="D24" s="24" t="n">
        <v>0</v>
      </c>
      <c r="E24" s="24" t="n">
        <v>4</v>
      </c>
      <c r="F24" s="24" t="n">
        <v>0</v>
      </c>
      <c r="G24" s="24" t="n">
        <v>40</v>
      </c>
      <c r="H24" s="24" t="n">
        <v>0</v>
      </c>
      <c r="I24" s="24" t="n">
        <v>11</v>
      </c>
      <c r="J24" s="25" t="n">
        <v>391</v>
      </c>
      <c r="K24" s="24" t="n">
        <v>8</v>
      </c>
      <c r="L24" s="25" t="n">
        <v>450</v>
      </c>
      <c r="M24" s="24" t="n">
        <f aca="false">I24+K24</f>
        <v>19</v>
      </c>
      <c r="N24" s="26" t="n">
        <f aca="false">M24/C24</f>
        <v>0.0475</v>
      </c>
      <c r="O24" s="24" t="n">
        <v>0</v>
      </c>
      <c r="P24" s="25" t="n">
        <v>0</v>
      </c>
      <c r="Q24" s="25" t="n">
        <f aca="false">SUM(J24+L24+P24)</f>
        <v>841</v>
      </c>
      <c r="R24" s="25" t="n">
        <v>0</v>
      </c>
      <c r="S24" s="25" t="n">
        <v>0</v>
      </c>
      <c r="T24" s="25" t="n">
        <v>520</v>
      </c>
      <c r="U24" s="25" t="n">
        <f aca="false">SUM(R24:T24)</f>
        <v>520</v>
      </c>
      <c r="V24" s="25" t="n">
        <f aca="false">Q24+T24</f>
        <v>1361</v>
      </c>
      <c r="W24" s="25" t="n">
        <f aca="false">V24/C24</f>
        <v>3.4025</v>
      </c>
      <c r="X24" s="25" t="n">
        <v>0</v>
      </c>
      <c r="Y24" s="25" t="n">
        <v>0</v>
      </c>
      <c r="Z24" s="25" t="n">
        <v>0</v>
      </c>
      <c r="AA24" s="25" t="n">
        <v>0</v>
      </c>
      <c r="AB24" s="25" t="n">
        <v>0</v>
      </c>
      <c r="AC24" s="25" t="n">
        <f aca="false">SUM(X24:AB24)</f>
        <v>0</v>
      </c>
      <c r="AD24" s="25" t="n">
        <f aca="false">U24-AC24</f>
        <v>520</v>
      </c>
    </row>
    <row r="25" customFormat="false" ht="15" hidden="false" customHeight="false" outlineLevel="0" collapsed="false">
      <c r="A25" s="23" t="s">
        <v>56</v>
      </c>
      <c r="B25" s="24" t="n">
        <v>5</v>
      </c>
      <c r="C25" s="24" t="n">
        <v>500</v>
      </c>
      <c r="D25" s="24" t="n">
        <v>0</v>
      </c>
      <c r="E25" s="24" t="n">
        <v>11</v>
      </c>
      <c r="F25" s="24" t="n">
        <v>2</v>
      </c>
      <c r="G25" s="24" t="n">
        <v>30</v>
      </c>
      <c r="H25" s="24" t="n">
        <v>0</v>
      </c>
      <c r="I25" s="24" t="n">
        <v>4</v>
      </c>
      <c r="J25" s="25" t="n">
        <v>98</v>
      </c>
      <c r="K25" s="24" t="n">
        <v>0</v>
      </c>
      <c r="L25" s="25" t="n">
        <v>0</v>
      </c>
      <c r="M25" s="24" t="n">
        <f aca="false">I25+K25</f>
        <v>4</v>
      </c>
      <c r="N25" s="26" t="n">
        <f aca="false">M25/C25</f>
        <v>0.008</v>
      </c>
      <c r="O25" s="24" t="n">
        <v>16</v>
      </c>
      <c r="P25" s="25" t="n">
        <v>160</v>
      </c>
      <c r="Q25" s="25" t="n">
        <f aca="false">SUM(J25+L25+P25)</f>
        <v>258</v>
      </c>
      <c r="R25" s="25" t="n">
        <v>0</v>
      </c>
      <c r="S25" s="25" t="n">
        <v>0</v>
      </c>
      <c r="T25" s="25" t="n">
        <v>677.3</v>
      </c>
      <c r="U25" s="25" t="n">
        <f aca="false">SUM(R25:T25)</f>
        <v>677.3</v>
      </c>
      <c r="V25" s="25" t="n">
        <f aca="false">Q25+T25</f>
        <v>935.3</v>
      </c>
      <c r="W25" s="25" t="n">
        <f aca="false">V25/C25</f>
        <v>1.8706</v>
      </c>
      <c r="X25" s="25" t="n">
        <v>0</v>
      </c>
      <c r="Y25" s="25" t="n">
        <v>0</v>
      </c>
      <c r="Z25" s="25" t="n">
        <v>0</v>
      </c>
      <c r="AA25" s="25" t="n">
        <v>0</v>
      </c>
      <c r="AB25" s="25" t="n">
        <v>0</v>
      </c>
      <c r="AC25" s="25" t="n">
        <f aca="false">SUM(X25:AB25)</f>
        <v>0</v>
      </c>
      <c r="AD25" s="25" t="n">
        <f aca="false">U25-AC25</f>
        <v>677.3</v>
      </c>
    </row>
    <row r="26" s="22" customFormat="true" ht="15.75" hidden="false" customHeight="false" outlineLevel="0" collapsed="false">
      <c r="A26" s="16" t="s">
        <v>57</v>
      </c>
      <c r="B26" s="17"/>
      <c r="C26" s="17"/>
      <c r="D26" s="17"/>
      <c r="E26" s="17"/>
      <c r="F26" s="17"/>
      <c r="G26" s="17"/>
      <c r="H26" s="18"/>
      <c r="I26" s="17"/>
      <c r="J26" s="19"/>
      <c r="K26" s="17"/>
      <c r="L26" s="19"/>
      <c r="M26" s="17"/>
      <c r="N26" s="20"/>
      <c r="O26" s="17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1"/>
      <c r="AF26" s="21"/>
      <c r="AG26" s="21"/>
      <c r="AH26" s="21"/>
      <c r="AI26" s="21"/>
      <c r="AJ26" s="21"/>
    </row>
    <row r="27" customFormat="false" ht="15" hidden="false" customHeight="false" outlineLevel="0" collapsed="false">
      <c r="A27" s="23" t="s">
        <v>58</v>
      </c>
      <c r="B27" s="24" t="n">
        <v>7</v>
      </c>
      <c r="C27" s="24" t="n">
        <v>4000</v>
      </c>
      <c r="D27" s="24" t="n">
        <v>0</v>
      </c>
      <c r="E27" s="24" t="n">
        <v>22</v>
      </c>
      <c r="F27" s="24" t="n">
        <v>0</v>
      </c>
      <c r="G27" s="24" t="n">
        <v>230</v>
      </c>
      <c r="H27" s="24" t="n">
        <v>10</v>
      </c>
      <c r="I27" s="24" t="n">
        <v>17</v>
      </c>
      <c r="J27" s="25" t="n">
        <v>577</v>
      </c>
      <c r="K27" s="24" t="n">
        <v>3</v>
      </c>
      <c r="L27" s="25" t="n">
        <v>80</v>
      </c>
      <c r="M27" s="24" t="n">
        <f aca="false">I27+K27</f>
        <v>20</v>
      </c>
      <c r="N27" s="26" t="n">
        <f aca="false">M27/C27</f>
        <v>0.005</v>
      </c>
      <c r="O27" s="24" t="n">
        <v>15</v>
      </c>
      <c r="P27" s="25" t="n">
        <v>160</v>
      </c>
      <c r="Q27" s="25" t="n">
        <f aca="false">SUM(J27+L27+P27)</f>
        <v>817</v>
      </c>
      <c r="R27" s="25" t="n">
        <v>0</v>
      </c>
      <c r="S27" s="25" t="n">
        <v>0</v>
      </c>
      <c r="T27" s="25" t="n">
        <v>3150</v>
      </c>
      <c r="U27" s="25" t="n">
        <f aca="false">SUM(R27:T27)</f>
        <v>3150</v>
      </c>
      <c r="V27" s="25" t="n">
        <f aca="false">Q27+T27</f>
        <v>3967</v>
      </c>
      <c r="W27" s="25" t="n">
        <f aca="false">V27/C27</f>
        <v>0.99175</v>
      </c>
      <c r="X27" s="25" t="n">
        <v>0</v>
      </c>
      <c r="Y27" s="25" t="n">
        <v>0</v>
      </c>
      <c r="Z27" s="25" t="n">
        <v>0</v>
      </c>
      <c r="AA27" s="25" t="n">
        <v>0</v>
      </c>
      <c r="AB27" s="25" t="n">
        <v>0</v>
      </c>
      <c r="AC27" s="25" t="n">
        <f aca="false">SUM(X27:AB27)</f>
        <v>0</v>
      </c>
      <c r="AD27" s="25" t="n">
        <f aca="false">U27-AC27</f>
        <v>3150</v>
      </c>
    </row>
    <row r="28" customFormat="false" ht="15" hidden="false" customHeight="false" outlineLevel="0" collapsed="false">
      <c r="A28" s="23" t="s">
        <v>59</v>
      </c>
      <c r="B28" s="24" t="n">
        <v>4</v>
      </c>
      <c r="C28" s="24" t="n">
        <v>800</v>
      </c>
      <c r="D28" s="24" t="n">
        <v>0</v>
      </c>
      <c r="E28" s="24" t="n">
        <v>21</v>
      </c>
      <c r="F28" s="24" t="n">
        <v>0</v>
      </c>
      <c r="G28" s="24" t="n">
        <v>75</v>
      </c>
      <c r="H28" s="24" t="n">
        <v>0</v>
      </c>
      <c r="I28" s="24" t="n">
        <v>11</v>
      </c>
      <c r="J28" s="25" t="n">
        <v>354</v>
      </c>
      <c r="K28" s="24" t="n">
        <v>4</v>
      </c>
      <c r="L28" s="25" t="n">
        <v>138</v>
      </c>
      <c r="M28" s="24" t="n">
        <f aca="false">I28+K28</f>
        <v>15</v>
      </c>
      <c r="N28" s="26" t="n">
        <f aca="false">M28/C28</f>
        <v>0.01875</v>
      </c>
      <c r="O28" s="24" t="n">
        <v>9</v>
      </c>
      <c r="P28" s="25" t="n">
        <v>90</v>
      </c>
      <c r="Q28" s="25" t="n">
        <f aca="false">SUM(J28+L28+P28)</f>
        <v>582</v>
      </c>
      <c r="R28" s="25" t="n">
        <v>0</v>
      </c>
      <c r="S28" s="25" t="n">
        <v>0</v>
      </c>
      <c r="T28" s="25" t="n">
        <v>310</v>
      </c>
      <c r="U28" s="25" t="n">
        <f aca="false">SUM(R28:T28)</f>
        <v>310</v>
      </c>
      <c r="V28" s="25" t="n">
        <f aca="false">Q28+T28</f>
        <v>892</v>
      </c>
      <c r="W28" s="25" t="n">
        <f aca="false">V28/C28</f>
        <v>1.115</v>
      </c>
      <c r="X28" s="25" t="n">
        <v>0</v>
      </c>
      <c r="Y28" s="25" t="n">
        <v>0</v>
      </c>
      <c r="Z28" s="25" t="n">
        <v>0</v>
      </c>
      <c r="AA28" s="25" t="n">
        <v>0</v>
      </c>
      <c r="AB28" s="25" t="n">
        <v>0</v>
      </c>
      <c r="AC28" s="25" t="n">
        <f aca="false">SUM(X28:AB28)</f>
        <v>0</v>
      </c>
      <c r="AD28" s="25" t="n">
        <f aca="false">U28-AC28</f>
        <v>310</v>
      </c>
    </row>
    <row r="29" customFormat="false" ht="15" hidden="false" customHeight="false" outlineLevel="0" collapsed="false">
      <c r="A29" s="23" t="s">
        <v>60</v>
      </c>
      <c r="B29" s="24" t="n">
        <v>11</v>
      </c>
      <c r="C29" s="24" t="n">
        <v>6000</v>
      </c>
      <c r="D29" s="24" t="n">
        <v>5</v>
      </c>
      <c r="E29" s="24" t="n">
        <v>20</v>
      </c>
      <c r="F29" s="24" t="n">
        <v>0</v>
      </c>
      <c r="G29" s="24" t="n">
        <v>200</v>
      </c>
      <c r="H29" s="24" t="n">
        <v>0</v>
      </c>
      <c r="I29" s="24" t="n">
        <v>88</v>
      </c>
      <c r="J29" s="25" t="n">
        <v>2183</v>
      </c>
      <c r="K29" s="24" t="n">
        <v>16</v>
      </c>
      <c r="L29" s="25" t="n">
        <v>529</v>
      </c>
      <c r="M29" s="24" t="n">
        <f aca="false">I29+K29</f>
        <v>104</v>
      </c>
      <c r="N29" s="26" t="n">
        <f aca="false">M29/C29</f>
        <v>0.0173333333333333</v>
      </c>
      <c r="O29" s="24" t="n">
        <v>4</v>
      </c>
      <c r="P29" s="25" t="n">
        <v>40</v>
      </c>
      <c r="Q29" s="25" t="n">
        <f aca="false">SUM(J29+L29+P29)</f>
        <v>2752</v>
      </c>
      <c r="R29" s="25" t="n">
        <v>0</v>
      </c>
      <c r="S29" s="25" t="n">
        <v>0</v>
      </c>
      <c r="T29" s="25" t="n">
        <v>950</v>
      </c>
      <c r="U29" s="25" t="n">
        <f aca="false">SUM(R29:T29)</f>
        <v>950</v>
      </c>
      <c r="V29" s="25" t="n">
        <f aca="false">Q29+T29</f>
        <v>3702</v>
      </c>
      <c r="W29" s="25" t="n">
        <f aca="false">V29/C29</f>
        <v>0.617</v>
      </c>
      <c r="X29" s="25" t="n">
        <v>20</v>
      </c>
      <c r="Y29" s="25" t="n">
        <v>0</v>
      </c>
      <c r="Z29" s="25" t="n">
        <v>0</v>
      </c>
      <c r="AA29" s="25" t="n">
        <v>0</v>
      </c>
      <c r="AB29" s="25" t="n">
        <v>84</v>
      </c>
      <c r="AC29" s="25" t="n">
        <f aca="false">SUM(X29:AB29)</f>
        <v>104</v>
      </c>
      <c r="AD29" s="25" t="n">
        <f aca="false">U29-AC29</f>
        <v>846</v>
      </c>
    </row>
    <row r="30" customFormat="false" ht="15" hidden="false" customHeight="false" outlineLevel="0" collapsed="false">
      <c r="A30" s="23" t="s">
        <v>61</v>
      </c>
      <c r="B30" s="24" t="n">
        <v>11</v>
      </c>
      <c r="C30" s="24" t="n">
        <v>15000</v>
      </c>
      <c r="D30" s="24" t="n">
        <v>20</v>
      </c>
      <c r="E30" s="24" t="n">
        <v>100</v>
      </c>
      <c r="F30" s="24" t="n">
        <v>20</v>
      </c>
      <c r="G30" s="24" t="n">
        <v>1000</v>
      </c>
      <c r="H30" s="24" t="n">
        <v>5</v>
      </c>
      <c r="I30" s="24" t="n">
        <v>409</v>
      </c>
      <c r="J30" s="25" t="n">
        <v>12890</v>
      </c>
      <c r="K30" s="24" t="n">
        <v>51</v>
      </c>
      <c r="L30" s="25" t="n">
        <v>1612</v>
      </c>
      <c r="M30" s="24" t="n">
        <f aca="false">I30+K30</f>
        <v>460</v>
      </c>
      <c r="N30" s="26" t="n">
        <f aca="false">M30/C30</f>
        <v>0.0306666666666667</v>
      </c>
      <c r="O30" s="24" t="n">
        <v>87</v>
      </c>
      <c r="P30" s="25" t="n">
        <v>870</v>
      </c>
      <c r="Q30" s="25" t="n">
        <f aca="false">SUM(J30+L30+P30)+30</f>
        <v>15402</v>
      </c>
      <c r="R30" s="25" t="n">
        <v>0</v>
      </c>
      <c r="S30" s="25" t="n">
        <v>0</v>
      </c>
      <c r="T30" s="25" t="n">
        <v>9209</v>
      </c>
      <c r="U30" s="25" t="n">
        <f aca="false">SUM(R30:T30)</f>
        <v>9209</v>
      </c>
      <c r="V30" s="25" t="n">
        <f aca="false">Q30+T30</f>
        <v>24611</v>
      </c>
      <c r="W30" s="25" t="n">
        <f aca="false">V30/C30</f>
        <v>1.64073333333333</v>
      </c>
      <c r="X30" s="25" t="n">
        <v>200</v>
      </c>
      <c r="Y30" s="25" t="n">
        <v>0</v>
      </c>
      <c r="Z30" s="25" t="n">
        <v>0</v>
      </c>
      <c r="AA30" s="25" t="n">
        <v>0</v>
      </c>
      <c r="AB30" s="25" t="n">
        <f aca="false">600+775.92</f>
        <v>1375.92</v>
      </c>
      <c r="AC30" s="25" t="n">
        <f aca="false">SUM(X30:AB30)</f>
        <v>1575.92</v>
      </c>
      <c r="AD30" s="25" t="n">
        <f aca="false">U30-AC30</f>
        <v>7633.08</v>
      </c>
    </row>
    <row r="31" customFormat="false" ht="15" hidden="false" customHeight="false" outlineLevel="0" collapsed="false">
      <c r="A31" s="23" t="s">
        <v>62</v>
      </c>
      <c r="B31" s="24" t="n">
        <v>17</v>
      </c>
      <c r="C31" s="24" t="n">
        <v>3800</v>
      </c>
      <c r="D31" s="24" t="n">
        <v>0</v>
      </c>
      <c r="E31" s="24" t="n">
        <v>24</v>
      </c>
      <c r="F31" s="24" t="n">
        <v>0</v>
      </c>
      <c r="G31" s="24" t="n">
        <v>158</v>
      </c>
      <c r="H31" s="24" t="n">
        <v>0</v>
      </c>
      <c r="I31" s="24" t="n">
        <v>75</v>
      </c>
      <c r="J31" s="25" t="n">
        <v>2453</v>
      </c>
      <c r="K31" s="24" t="n">
        <v>48</v>
      </c>
      <c r="L31" s="25" t="n">
        <v>1618</v>
      </c>
      <c r="M31" s="24" t="n">
        <f aca="false">I31+K31</f>
        <v>123</v>
      </c>
      <c r="N31" s="26" t="n">
        <f aca="false">M31/C31</f>
        <v>0.0323684210526316</v>
      </c>
      <c r="O31" s="24" t="n">
        <v>2</v>
      </c>
      <c r="P31" s="25" t="n">
        <v>20</v>
      </c>
      <c r="Q31" s="25" t="n">
        <f aca="false">SUM(J31+L31+P31)+114</f>
        <v>4205</v>
      </c>
      <c r="R31" s="25" t="n">
        <v>0</v>
      </c>
      <c r="S31" s="25" t="n">
        <v>0</v>
      </c>
      <c r="T31" s="25" t="n">
        <v>5000</v>
      </c>
      <c r="U31" s="25" t="n">
        <f aca="false">SUM(R31:T31)</f>
        <v>5000</v>
      </c>
      <c r="V31" s="25" t="n">
        <f aca="false">Q31+T31</f>
        <v>9205</v>
      </c>
      <c r="W31" s="25" t="n">
        <f aca="false">V31/C31</f>
        <v>2.42236842105263</v>
      </c>
      <c r="X31" s="25" t="n">
        <v>0</v>
      </c>
      <c r="Y31" s="25" t="n">
        <v>0</v>
      </c>
      <c r="Z31" s="25" t="n">
        <v>0</v>
      </c>
      <c r="AA31" s="25" t="n">
        <v>0</v>
      </c>
      <c r="AB31" s="25" t="n">
        <v>0</v>
      </c>
      <c r="AC31" s="25" t="n">
        <f aca="false">SUM(X31:AB31)</f>
        <v>0</v>
      </c>
      <c r="AD31" s="25" t="n">
        <f aca="false">U31-AC31</f>
        <v>5000</v>
      </c>
    </row>
    <row r="32" s="22" customFormat="true" ht="15.75" hidden="false" customHeight="false" outlineLevel="0" collapsed="false">
      <c r="A32" s="16" t="s">
        <v>63</v>
      </c>
      <c r="B32" s="17"/>
      <c r="C32" s="17"/>
      <c r="D32" s="17"/>
      <c r="E32" s="17"/>
      <c r="F32" s="17"/>
      <c r="G32" s="17"/>
      <c r="H32" s="18"/>
      <c r="I32" s="17"/>
      <c r="J32" s="19"/>
      <c r="K32" s="17"/>
      <c r="L32" s="19"/>
      <c r="M32" s="17"/>
      <c r="N32" s="20"/>
      <c r="O32" s="17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1"/>
      <c r="AF32" s="21"/>
      <c r="AG32" s="21"/>
      <c r="AH32" s="21"/>
      <c r="AI32" s="21"/>
      <c r="AJ32" s="21"/>
    </row>
    <row r="33" customFormat="false" ht="15" hidden="false" customHeight="false" outlineLevel="0" collapsed="false">
      <c r="A33" s="23" t="s">
        <v>64</v>
      </c>
      <c r="B33" s="24" t="n">
        <v>4</v>
      </c>
      <c r="C33" s="24" t="n">
        <v>12587</v>
      </c>
      <c r="D33" s="24" t="n">
        <v>95</v>
      </c>
      <c r="E33" s="24" t="n">
        <v>152</v>
      </c>
      <c r="F33" s="24" t="n">
        <v>4</v>
      </c>
      <c r="G33" s="24" t="n">
        <v>159</v>
      </c>
      <c r="H33" s="24" t="n">
        <v>8</v>
      </c>
      <c r="I33" s="24" t="n">
        <v>355</v>
      </c>
      <c r="J33" s="25" t="n">
        <v>11565</v>
      </c>
      <c r="K33" s="24" t="n">
        <v>157</v>
      </c>
      <c r="L33" s="25" t="n">
        <v>5122</v>
      </c>
      <c r="M33" s="24" t="n">
        <f aca="false">I33+K33</f>
        <v>512</v>
      </c>
      <c r="N33" s="26" t="n">
        <f aca="false">M33/C33</f>
        <v>0.0406768888535791</v>
      </c>
      <c r="O33" s="24" t="n">
        <v>0</v>
      </c>
      <c r="P33" s="25" t="n">
        <v>0</v>
      </c>
      <c r="Q33" s="25" t="n">
        <f aca="false">SUM(J33+L33+P33)+780</f>
        <v>17467</v>
      </c>
      <c r="R33" s="25" t="n">
        <v>0</v>
      </c>
      <c r="S33" s="25" t="n">
        <v>1055</v>
      </c>
      <c r="T33" s="25" t="n">
        <v>20798</v>
      </c>
      <c r="U33" s="25" t="n">
        <f aca="false">SUM(R33:T33)</f>
        <v>21853</v>
      </c>
      <c r="V33" s="25" t="n">
        <f aca="false">Q33+T33</f>
        <v>38265</v>
      </c>
      <c r="W33" s="25" t="n">
        <f aca="false">V33/C33</f>
        <v>3.04004131246524</v>
      </c>
      <c r="X33" s="25" t="n">
        <v>300</v>
      </c>
      <c r="Y33" s="25" t="n">
        <v>0</v>
      </c>
      <c r="Z33" s="25" t="n">
        <v>0</v>
      </c>
      <c r="AA33" s="25" t="n">
        <v>0</v>
      </c>
      <c r="AB33" s="25" t="n">
        <f aca="false">30+100+34.5+4.88</f>
        <v>169.38</v>
      </c>
      <c r="AC33" s="25" t="n">
        <f aca="false">SUM(X33:AB33)</f>
        <v>469.38</v>
      </c>
      <c r="AD33" s="25" t="n">
        <f aca="false">U33-AC33</f>
        <v>21383.62</v>
      </c>
    </row>
    <row r="34" customFormat="false" ht="15" hidden="false" customHeight="false" outlineLevel="0" collapsed="false">
      <c r="A34" s="23" t="s">
        <v>65</v>
      </c>
      <c r="B34" s="24" t="n">
        <v>5</v>
      </c>
      <c r="C34" s="24" t="n">
        <v>3930</v>
      </c>
      <c r="D34" s="24" t="n">
        <v>12</v>
      </c>
      <c r="E34" s="24" t="n">
        <v>56</v>
      </c>
      <c r="F34" s="24" t="n">
        <v>0</v>
      </c>
      <c r="G34" s="24" t="n">
        <v>282</v>
      </c>
      <c r="H34" s="24" t="n">
        <v>0</v>
      </c>
      <c r="I34" s="24" t="n">
        <v>18</v>
      </c>
      <c r="J34" s="25" t="n">
        <v>562</v>
      </c>
      <c r="K34" s="24" t="n">
        <v>18</v>
      </c>
      <c r="L34" s="25" t="n">
        <v>594</v>
      </c>
      <c r="M34" s="24" t="n">
        <f aca="false">I34+K34</f>
        <v>36</v>
      </c>
      <c r="N34" s="26" t="n">
        <f aca="false">M34/C34</f>
        <v>0.00916030534351145</v>
      </c>
      <c r="O34" s="24" t="n">
        <v>0</v>
      </c>
      <c r="P34" s="25" t="n">
        <v>0</v>
      </c>
      <c r="Q34" s="25" t="n">
        <f aca="false">SUM(J34+L34+P34)+60</f>
        <v>1216</v>
      </c>
      <c r="R34" s="25" t="n">
        <v>0</v>
      </c>
      <c r="S34" s="25" t="n">
        <v>0</v>
      </c>
      <c r="T34" s="25" t="n">
        <v>9083</v>
      </c>
      <c r="U34" s="25" t="n">
        <f aca="false">SUM(R34:T34)</f>
        <v>9083</v>
      </c>
      <c r="V34" s="25" t="n">
        <f aca="false">Q34+T34</f>
        <v>10299</v>
      </c>
      <c r="W34" s="25" t="n">
        <f aca="false">V34/C34</f>
        <v>2.6206106870229</v>
      </c>
      <c r="X34" s="25" t="n">
        <v>0</v>
      </c>
      <c r="Y34" s="25" t="n">
        <v>0</v>
      </c>
      <c r="Z34" s="25" t="n">
        <v>0</v>
      </c>
      <c r="AA34" s="25" t="n">
        <v>0</v>
      </c>
      <c r="AB34" s="25" t="n">
        <v>0</v>
      </c>
      <c r="AC34" s="25" t="n">
        <f aca="false">SUM(X34:AB34)</f>
        <v>0</v>
      </c>
      <c r="AD34" s="25" t="n">
        <f aca="false">U34-AC34</f>
        <v>9083</v>
      </c>
    </row>
    <row r="35" customFormat="false" ht="15" hidden="false" customHeight="false" outlineLevel="0" collapsed="false">
      <c r="A35" s="23" t="s">
        <v>66</v>
      </c>
      <c r="B35" s="24" t="n">
        <v>2</v>
      </c>
      <c r="C35" s="24" t="n">
        <v>625</v>
      </c>
      <c r="D35" s="24" t="n">
        <v>9</v>
      </c>
      <c r="E35" s="24" t="n">
        <v>13</v>
      </c>
      <c r="F35" s="24" t="n">
        <v>0</v>
      </c>
      <c r="G35" s="24" t="n">
        <v>12</v>
      </c>
      <c r="H35" s="24" t="n">
        <v>0</v>
      </c>
      <c r="I35" s="24" t="n">
        <v>17</v>
      </c>
      <c r="J35" s="25" t="n">
        <v>566</v>
      </c>
      <c r="K35" s="24" t="n">
        <v>13</v>
      </c>
      <c r="L35" s="25" t="n">
        <v>435</v>
      </c>
      <c r="M35" s="24" t="n">
        <f aca="false">I35+K35</f>
        <v>30</v>
      </c>
      <c r="N35" s="26" t="n">
        <f aca="false">M35/C35</f>
        <v>0.048</v>
      </c>
      <c r="O35" s="24" t="n">
        <v>0</v>
      </c>
      <c r="P35" s="25" t="n">
        <v>0</v>
      </c>
      <c r="Q35" s="25" t="n">
        <f aca="false">SUM(J35+L35+P35)</f>
        <v>1001</v>
      </c>
      <c r="R35" s="25" t="n">
        <v>0</v>
      </c>
      <c r="S35" s="25" t="n">
        <v>0</v>
      </c>
      <c r="T35" s="25" t="n">
        <v>671</v>
      </c>
      <c r="U35" s="25" t="n">
        <f aca="false">SUM(R35:T35)</f>
        <v>671</v>
      </c>
      <c r="V35" s="25" t="n">
        <f aca="false">Q35+T35</f>
        <v>1672</v>
      </c>
      <c r="W35" s="25" t="n">
        <f aca="false">V35/C35</f>
        <v>2.6752</v>
      </c>
      <c r="X35" s="25" t="n">
        <v>0</v>
      </c>
      <c r="Y35" s="25" t="n">
        <v>0</v>
      </c>
      <c r="Z35" s="25" t="n">
        <v>0</v>
      </c>
      <c r="AA35" s="25" t="n">
        <v>0</v>
      </c>
      <c r="AB35" s="25" t="n">
        <v>0</v>
      </c>
      <c r="AC35" s="25" t="n">
        <f aca="false">SUM(X35:AB35)</f>
        <v>0</v>
      </c>
      <c r="AD35" s="25" t="n">
        <f aca="false">U35-AC35</f>
        <v>671</v>
      </c>
    </row>
    <row r="36" customFormat="false" ht="15" hidden="false" customHeight="false" outlineLevel="0" collapsed="false">
      <c r="A36" s="23" t="s">
        <v>67</v>
      </c>
      <c r="B36" s="24" t="n">
        <v>2</v>
      </c>
      <c r="C36" s="24" t="n">
        <v>1393</v>
      </c>
      <c r="D36" s="24" t="n">
        <v>0</v>
      </c>
      <c r="E36" s="24" t="n">
        <v>16</v>
      </c>
      <c r="F36" s="24" t="n">
        <v>0</v>
      </c>
      <c r="G36" s="24" t="n">
        <v>21</v>
      </c>
      <c r="H36" s="24" t="n">
        <v>0</v>
      </c>
      <c r="I36" s="24" t="n">
        <v>32</v>
      </c>
      <c r="J36" s="25" t="n">
        <v>1044</v>
      </c>
      <c r="K36" s="24" t="n">
        <v>9</v>
      </c>
      <c r="L36" s="25" t="n">
        <v>297</v>
      </c>
      <c r="M36" s="24" t="n">
        <f aca="false">I36+K36</f>
        <v>41</v>
      </c>
      <c r="N36" s="26" t="n">
        <f aca="false">M36/C36</f>
        <v>0.0294328786791098</v>
      </c>
      <c r="O36" s="24" t="n">
        <v>0</v>
      </c>
      <c r="P36" s="25" t="n">
        <v>0</v>
      </c>
      <c r="Q36" s="25" t="n">
        <f aca="false">SUM(J36+L36+P36)</f>
        <v>1341</v>
      </c>
      <c r="R36" s="25" t="n">
        <v>0</v>
      </c>
      <c r="S36" s="25" t="n">
        <v>0</v>
      </c>
      <c r="T36" s="25" t="n">
        <f aca="false">1554+405</f>
        <v>1959</v>
      </c>
      <c r="U36" s="25" t="n">
        <f aca="false">SUM(R36:T36)</f>
        <v>1959</v>
      </c>
      <c r="V36" s="25" t="n">
        <f aca="false">Q36+T36</f>
        <v>3300</v>
      </c>
      <c r="W36" s="25" t="n">
        <f aca="false">V36/C36</f>
        <v>2.36898779612347</v>
      </c>
      <c r="X36" s="25" t="n">
        <v>0</v>
      </c>
      <c r="Y36" s="25" t="n">
        <v>0</v>
      </c>
      <c r="Z36" s="25" t="n">
        <v>0</v>
      </c>
      <c r="AA36" s="25" t="n">
        <v>0</v>
      </c>
      <c r="AB36" s="25" t="n">
        <f aca="false">100.47+292.84</f>
        <v>393.31</v>
      </c>
      <c r="AC36" s="25" t="n">
        <f aca="false">SUM(X36:AB36)</f>
        <v>393.31</v>
      </c>
      <c r="AD36" s="25" t="n">
        <f aca="false">U36-AC36</f>
        <v>1565.69</v>
      </c>
    </row>
    <row r="37" customFormat="false" ht="15" hidden="false" customHeight="false" outlineLevel="0" collapsed="false">
      <c r="A37" s="23" t="s">
        <v>68</v>
      </c>
      <c r="B37" s="24" t="n">
        <v>4</v>
      </c>
      <c r="C37" s="24" t="n">
        <v>3987</v>
      </c>
      <c r="D37" s="24" t="n">
        <v>0</v>
      </c>
      <c r="E37" s="24" t="n">
        <v>17</v>
      </c>
      <c r="F37" s="24" t="n">
        <v>0</v>
      </c>
      <c r="G37" s="24" t="n">
        <v>107</v>
      </c>
      <c r="H37" s="24" t="n">
        <v>0</v>
      </c>
      <c r="I37" s="24" t="n">
        <v>52</v>
      </c>
      <c r="J37" s="25" t="n">
        <v>1582</v>
      </c>
      <c r="K37" s="24" t="n">
        <v>17</v>
      </c>
      <c r="L37" s="25" t="n">
        <v>575</v>
      </c>
      <c r="M37" s="24" t="n">
        <f aca="false">I37+K37</f>
        <v>69</v>
      </c>
      <c r="N37" s="26" t="n">
        <f aca="false">M37/C37</f>
        <v>0.017306245297216</v>
      </c>
      <c r="O37" s="24" t="n">
        <v>11</v>
      </c>
      <c r="P37" s="25" t="n">
        <v>110</v>
      </c>
      <c r="Q37" s="25" t="n">
        <f aca="false">SUM(J37+L37+P37)</f>
        <v>2267</v>
      </c>
      <c r="R37" s="25" t="n">
        <v>0</v>
      </c>
      <c r="S37" s="25" t="n">
        <v>0</v>
      </c>
      <c r="T37" s="25" t="n">
        <v>4647.06</v>
      </c>
      <c r="U37" s="25" t="n">
        <f aca="false">SUM(R37:T37)</f>
        <v>4647.06</v>
      </c>
      <c r="V37" s="25" t="n">
        <f aca="false">Q37+T37</f>
        <v>6914.06</v>
      </c>
      <c r="W37" s="25" t="n">
        <f aca="false">V37/C37</f>
        <v>1.73415099071984</v>
      </c>
      <c r="X37" s="25" t="n">
        <v>0</v>
      </c>
      <c r="Y37" s="25" t="n">
        <v>0</v>
      </c>
      <c r="Z37" s="25" t="n">
        <v>0</v>
      </c>
      <c r="AA37" s="25" t="n">
        <v>0</v>
      </c>
      <c r="AB37" s="25" t="n">
        <v>0</v>
      </c>
      <c r="AC37" s="25" t="n">
        <f aca="false">SUM(X37:AB37)</f>
        <v>0</v>
      </c>
      <c r="AD37" s="25" t="n">
        <f aca="false">U37-AC37</f>
        <v>4647.06</v>
      </c>
    </row>
    <row r="38" customFormat="false" ht="15" hidden="false" customHeight="false" outlineLevel="0" collapsed="false">
      <c r="A38" s="23" t="s">
        <v>69</v>
      </c>
      <c r="B38" s="24" t="n">
        <v>2</v>
      </c>
      <c r="C38" s="24" t="n">
        <v>3032</v>
      </c>
      <c r="D38" s="24" t="n">
        <v>0</v>
      </c>
      <c r="E38" s="24" t="n">
        <v>14</v>
      </c>
      <c r="F38" s="24" t="n">
        <v>0</v>
      </c>
      <c r="G38" s="24" t="n">
        <v>50</v>
      </c>
      <c r="H38" s="24" t="n">
        <v>0</v>
      </c>
      <c r="I38" s="24" t="n">
        <v>38</v>
      </c>
      <c r="J38" s="25" t="n">
        <v>1233</v>
      </c>
      <c r="K38" s="24" t="n">
        <v>85</v>
      </c>
      <c r="L38" s="25" t="n">
        <v>2815</v>
      </c>
      <c r="M38" s="24" t="n">
        <f aca="false">I38+K38</f>
        <v>123</v>
      </c>
      <c r="N38" s="26" t="n">
        <f aca="false">M38/C38</f>
        <v>0.0405672823218997</v>
      </c>
      <c r="O38" s="24" t="n">
        <v>0</v>
      </c>
      <c r="P38" s="25" t="n">
        <v>0</v>
      </c>
      <c r="Q38" s="25" t="n">
        <f aca="false">SUM(J38+L38+P38)+78</f>
        <v>4126</v>
      </c>
      <c r="R38" s="25" t="n">
        <v>0</v>
      </c>
      <c r="S38" s="25" t="n">
        <v>0</v>
      </c>
      <c r="T38" s="25" t="n">
        <v>6567</v>
      </c>
      <c r="U38" s="25" t="n">
        <f aca="false">SUM(R38:T38)</f>
        <v>6567</v>
      </c>
      <c r="V38" s="25" t="n">
        <f aca="false">Q38+T38</f>
        <v>10693</v>
      </c>
      <c r="W38" s="25" t="n">
        <f aca="false">V38/C38</f>
        <v>3.52671503957784</v>
      </c>
      <c r="X38" s="25" t="n">
        <v>50</v>
      </c>
      <c r="Y38" s="25" t="n">
        <v>0</v>
      </c>
      <c r="Z38" s="25" t="n">
        <v>0</v>
      </c>
      <c r="AA38" s="25" t="n">
        <v>22.15</v>
      </c>
      <c r="AB38" s="25" t="n">
        <f aca="false">146.4+15</f>
        <v>161.4</v>
      </c>
      <c r="AC38" s="25" t="n">
        <f aca="false">SUM(X38:AB38)</f>
        <v>233.55</v>
      </c>
      <c r="AD38" s="25" t="n">
        <f aca="false">U38-AC38</f>
        <v>6333.45</v>
      </c>
    </row>
    <row r="39" customFormat="false" ht="15" hidden="false" customHeight="false" outlineLevel="0" collapsed="false">
      <c r="A39" s="23" t="s">
        <v>70</v>
      </c>
      <c r="B39" s="24" t="n">
        <v>6</v>
      </c>
      <c r="C39" s="24" t="n">
        <v>3089</v>
      </c>
      <c r="D39" s="24" t="n">
        <v>0</v>
      </c>
      <c r="E39" s="24" t="n">
        <v>28</v>
      </c>
      <c r="F39" s="24" t="n">
        <v>4</v>
      </c>
      <c r="G39" s="24" t="n">
        <v>110</v>
      </c>
      <c r="H39" s="24" t="n">
        <v>0</v>
      </c>
      <c r="I39" s="24" t="n">
        <v>37</v>
      </c>
      <c r="J39" s="25" t="n">
        <v>852</v>
      </c>
      <c r="K39" s="24" t="n">
        <v>12</v>
      </c>
      <c r="L39" s="25" t="n">
        <v>573</v>
      </c>
      <c r="M39" s="24" t="n">
        <f aca="false">I39+K39</f>
        <v>49</v>
      </c>
      <c r="N39" s="26" t="n">
        <f aca="false">M39/C39</f>
        <v>0.0158627387504047</v>
      </c>
      <c r="O39" s="24" t="n">
        <v>27</v>
      </c>
      <c r="P39" s="25" t="n">
        <v>270</v>
      </c>
      <c r="Q39" s="25" t="n">
        <f aca="false">SUM(J39+L39+P39)</f>
        <v>1695</v>
      </c>
      <c r="R39" s="25" t="n">
        <v>0</v>
      </c>
      <c r="S39" s="25" t="n">
        <v>0</v>
      </c>
      <c r="T39" s="25" t="n">
        <v>6362</v>
      </c>
      <c r="U39" s="25" t="n">
        <f aca="false">SUM(R39:T39)</f>
        <v>6362</v>
      </c>
      <c r="V39" s="25" t="n">
        <f aca="false">Q39+T39</f>
        <v>8057</v>
      </c>
      <c r="W39" s="25" t="n">
        <f aca="false">V39/C39</f>
        <v>2.60828747167368</v>
      </c>
      <c r="X39" s="25" t="n">
        <v>0</v>
      </c>
      <c r="Y39" s="25" t="n">
        <v>0</v>
      </c>
      <c r="Z39" s="25" t="n">
        <v>0</v>
      </c>
      <c r="AA39" s="25" t="n">
        <v>0</v>
      </c>
      <c r="AB39" s="25" t="n">
        <v>0</v>
      </c>
      <c r="AC39" s="25" t="n">
        <f aca="false">SUM(X39:AB39)</f>
        <v>0</v>
      </c>
      <c r="AD39" s="25" t="n">
        <f aca="false">U39-AC39</f>
        <v>6362</v>
      </c>
    </row>
    <row r="40" customFormat="false" ht="15" hidden="false" customHeight="false" outlineLevel="0" collapsed="false">
      <c r="A40" s="23" t="s">
        <v>71</v>
      </c>
      <c r="B40" s="24" t="n">
        <v>1</v>
      </c>
      <c r="C40" s="24" t="n">
        <v>4300</v>
      </c>
      <c r="D40" s="24" t="n">
        <v>0</v>
      </c>
      <c r="E40" s="24" t="n">
        <v>60</v>
      </c>
      <c r="F40" s="24" t="n">
        <v>0</v>
      </c>
      <c r="G40" s="24" t="n">
        <v>190</v>
      </c>
      <c r="H40" s="24" t="n">
        <v>0</v>
      </c>
      <c r="I40" s="24" t="n">
        <v>311</v>
      </c>
      <c r="J40" s="25" t="n">
        <v>9579</v>
      </c>
      <c r="K40" s="24" t="n">
        <v>39</v>
      </c>
      <c r="L40" s="25" t="n">
        <v>1326</v>
      </c>
      <c r="M40" s="24" t="n">
        <f aca="false">I40+K40</f>
        <v>350</v>
      </c>
      <c r="N40" s="26" t="n">
        <f aca="false">M40/C40</f>
        <v>0.0813953488372093</v>
      </c>
      <c r="O40" s="24" t="n">
        <v>1</v>
      </c>
      <c r="P40" s="25" t="n">
        <v>10</v>
      </c>
      <c r="Q40" s="25" t="n">
        <f aca="false">SUM(J40+L40+P40)</f>
        <v>10915</v>
      </c>
      <c r="R40" s="25" t="n">
        <v>0</v>
      </c>
      <c r="S40" s="25" t="n">
        <v>0</v>
      </c>
      <c r="T40" s="25" t="n">
        <v>7100</v>
      </c>
      <c r="U40" s="25" t="n">
        <f aca="false">SUM(R40:T40)</f>
        <v>7100</v>
      </c>
      <c r="V40" s="25" t="n">
        <f aca="false">Q40+T40</f>
        <v>18015</v>
      </c>
      <c r="W40" s="25" t="n">
        <f aca="false">V40/C40</f>
        <v>4.18953488372093</v>
      </c>
      <c r="X40" s="25" t="n">
        <v>0</v>
      </c>
      <c r="Y40" s="25" t="n">
        <v>0</v>
      </c>
      <c r="Z40" s="25" t="n">
        <v>0</v>
      </c>
      <c r="AA40" s="25" t="n">
        <v>0</v>
      </c>
      <c r="AB40" s="25" t="n">
        <v>0</v>
      </c>
      <c r="AC40" s="25" t="n">
        <f aca="false">SUM(X40:AB40)</f>
        <v>0</v>
      </c>
      <c r="AD40" s="25" t="n">
        <f aca="false">U40-AC40</f>
        <v>7100</v>
      </c>
    </row>
    <row r="41" customFormat="false" ht="15" hidden="false" customHeight="false" outlineLevel="0" collapsed="false">
      <c r="A41" s="23" t="s">
        <v>72</v>
      </c>
      <c r="B41" s="24" t="n">
        <v>2</v>
      </c>
      <c r="C41" s="24" t="n">
        <v>4500</v>
      </c>
      <c r="D41" s="24" t="n">
        <v>0</v>
      </c>
      <c r="E41" s="24" t="n">
        <v>43</v>
      </c>
      <c r="F41" s="24" t="n">
        <v>0</v>
      </c>
      <c r="G41" s="24" t="n">
        <v>80</v>
      </c>
      <c r="H41" s="24" t="n">
        <v>0</v>
      </c>
      <c r="I41" s="24" t="n">
        <v>63</v>
      </c>
      <c r="J41" s="25" t="n">
        <v>2029</v>
      </c>
      <c r="K41" s="24" t="n">
        <v>29</v>
      </c>
      <c r="L41" s="25" t="n">
        <v>963</v>
      </c>
      <c r="M41" s="24" t="n">
        <f aca="false">I41+K41</f>
        <v>92</v>
      </c>
      <c r="N41" s="26" t="n">
        <f aca="false">M41/C41</f>
        <v>0.0204444444444444</v>
      </c>
      <c r="O41" s="24" t="n">
        <v>23</v>
      </c>
      <c r="P41" s="25" t="n">
        <v>230</v>
      </c>
      <c r="Q41" s="25" t="n">
        <f aca="false">SUM(J41+L41+P41)+78</f>
        <v>3300</v>
      </c>
      <c r="R41" s="25" t="n">
        <v>0</v>
      </c>
      <c r="S41" s="25" t="n">
        <v>0</v>
      </c>
      <c r="T41" s="25" t="n">
        <v>10863.7</v>
      </c>
      <c r="U41" s="25" t="n">
        <f aca="false">SUM(R41:T41)</f>
        <v>10863.7</v>
      </c>
      <c r="V41" s="25" t="n">
        <f aca="false">Q41+T41</f>
        <v>14163.7</v>
      </c>
      <c r="W41" s="25" t="n">
        <f aca="false">V41/C41</f>
        <v>3.14748888888889</v>
      </c>
      <c r="X41" s="25" t="n">
        <v>0</v>
      </c>
      <c r="Y41" s="25" t="n">
        <v>0</v>
      </c>
      <c r="Z41" s="25" t="n">
        <v>0</v>
      </c>
      <c r="AA41" s="25" t="n">
        <v>0</v>
      </c>
      <c r="AB41" s="25" t="n">
        <v>162.3</v>
      </c>
      <c r="AC41" s="25" t="n">
        <f aca="false">SUM(X41:AB41)</f>
        <v>162.3</v>
      </c>
      <c r="AD41" s="25" t="n">
        <f aca="false">U41-AC41</f>
        <v>10701.4</v>
      </c>
    </row>
    <row r="42" customFormat="false" ht="14.3" hidden="false" customHeight="false" outlineLevel="0" collapsed="false">
      <c r="A42" s="31" t="s">
        <v>73</v>
      </c>
      <c r="B42" s="24" t="n">
        <v>8</v>
      </c>
      <c r="C42" s="24" t="n">
        <v>4764</v>
      </c>
      <c r="D42" s="24" t="n">
        <v>0</v>
      </c>
      <c r="E42" s="24" t="n">
        <v>53</v>
      </c>
      <c r="F42" s="24" t="n">
        <v>0</v>
      </c>
      <c r="G42" s="24" t="n">
        <v>20</v>
      </c>
      <c r="H42" s="24" t="n">
        <v>6</v>
      </c>
      <c r="I42" s="24" t="n">
        <v>67</v>
      </c>
      <c r="J42" s="25" t="n">
        <f aca="false">1856+99</f>
        <v>1955</v>
      </c>
      <c r="K42" s="24" t="n">
        <v>22</v>
      </c>
      <c r="L42" s="25" t="n">
        <f aca="false">495+216</f>
        <v>711</v>
      </c>
      <c r="M42" s="24" t="n">
        <f aca="false">I42+K42</f>
        <v>89</v>
      </c>
      <c r="N42" s="26" t="n">
        <f aca="false">M42/C42</f>
        <v>0.0186817800167926</v>
      </c>
      <c r="O42" s="24" t="n">
        <v>0</v>
      </c>
      <c r="P42" s="25" t="n">
        <v>0</v>
      </c>
      <c r="Q42" s="25" t="n">
        <f aca="false">SUM(J42+L42+P42)+5</f>
        <v>2671</v>
      </c>
      <c r="R42" s="25" t="n">
        <v>0</v>
      </c>
      <c r="S42" s="25" t="n">
        <v>300</v>
      </c>
      <c r="T42" s="25" t="n">
        <v>7379.42</v>
      </c>
      <c r="U42" s="25" t="n">
        <f aca="false">SUM(R42:T42)</f>
        <v>7679.42</v>
      </c>
      <c r="V42" s="25" t="n">
        <f aca="false">Q42+T42</f>
        <v>10050.42</v>
      </c>
      <c r="W42" s="25" t="n">
        <f aca="false">V42/C42</f>
        <v>2.10965994962217</v>
      </c>
      <c r="X42" s="25"/>
      <c r="Y42" s="25"/>
      <c r="Z42" s="25"/>
      <c r="AA42" s="25"/>
      <c r="AB42" s="25"/>
      <c r="AC42" s="25" t="n">
        <f aca="false">SUM(X42:AB42)</f>
        <v>0</v>
      </c>
      <c r="AD42" s="25" t="n">
        <f aca="false">U42-AC42</f>
        <v>7679.42</v>
      </c>
    </row>
    <row r="43" customFormat="false" ht="15" hidden="false" customHeight="false" outlineLevel="0" collapsed="false">
      <c r="A43" s="23" t="s">
        <v>74</v>
      </c>
      <c r="B43" s="24" t="n">
        <v>2</v>
      </c>
      <c r="C43" s="24" t="n">
        <v>2000</v>
      </c>
      <c r="D43" s="24" t="n">
        <v>80</v>
      </c>
      <c r="E43" s="24" t="n">
        <v>40</v>
      </c>
      <c r="F43" s="24" t="n">
        <v>17</v>
      </c>
      <c r="G43" s="24" t="n">
        <v>35</v>
      </c>
      <c r="H43" s="24" t="n">
        <v>2</v>
      </c>
      <c r="I43" s="24" t="n">
        <v>17</v>
      </c>
      <c r="J43" s="25" t="n">
        <v>554</v>
      </c>
      <c r="K43" s="24" t="n">
        <v>15</v>
      </c>
      <c r="L43" s="25" t="n">
        <v>521</v>
      </c>
      <c r="M43" s="24" t="n">
        <f aca="false">I43+K43</f>
        <v>32</v>
      </c>
      <c r="N43" s="26" t="n">
        <f aca="false">M43/C43</f>
        <v>0.016</v>
      </c>
      <c r="O43" s="24" t="n">
        <v>0</v>
      </c>
      <c r="P43" s="25" t="n">
        <v>0</v>
      </c>
      <c r="Q43" s="25" t="n">
        <f aca="false">SUM(J43+L43+P43)</f>
        <v>1075</v>
      </c>
      <c r="R43" s="25" t="n">
        <v>0</v>
      </c>
      <c r="S43" s="25" t="n">
        <v>0</v>
      </c>
      <c r="T43" s="25" t="n">
        <v>5051.47</v>
      </c>
      <c r="U43" s="25" t="n">
        <f aca="false">SUM(R43:T43)</f>
        <v>5051.47</v>
      </c>
      <c r="V43" s="25" t="n">
        <f aca="false">Q43+T43</f>
        <v>6126.47</v>
      </c>
      <c r="W43" s="25" t="n">
        <f aca="false">V43/C43</f>
        <v>3.063235</v>
      </c>
      <c r="X43" s="25" t="n">
        <v>0</v>
      </c>
      <c r="Y43" s="25" t="n">
        <v>0</v>
      </c>
      <c r="Z43" s="25" t="n">
        <v>0</v>
      </c>
      <c r="AA43" s="25" t="n">
        <v>0</v>
      </c>
      <c r="AB43" s="25" t="n">
        <v>0</v>
      </c>
      <c r="AC43" s="25" t="n">
        <f aca="false">SUM(X43:AB43)</f>
        <v>0</v>
      </c>
      <c r="AD43" s="25" t="n">
        <f aca="false">U43-AC43</f>
        <v>5051.47</v>
      </c>
    </row>
    <row r="44" customFormat="false" ht="15" hidden="false" customHeight="false" outlineLevel="0" collapsed="false">
      <c r="A44" s="23" t="s">
        <v>75</v>
      </c>
      <c r="B44" s="24" t="n">
        <v>1</v>
      </c>
      <c r="C44" s="24" t="n">
        <v>750</v>
      </c>
      <c r="D44" s="24" t="n">
        <v>0</v>
      </c>
      <c r="E44" s="24" t="n">
        <v>4</v>
      </c>
      <c r="F44" s="24" t="n">
        <v>4</v>
      </c>
      <c r="G44" s="24" t="n">
        <v>21</v>
      </c>
      <c r="H44" s="32" t="n">
        <v>0</v>
      </c>
      <c r="I44" s="24" t="n">
        <v>3</v>
      </c>
      <c r="J44" s="25" t="n">
        <v>99</v>
      </c>
      <c r="K44" s="24" t="n">
        <v>2</v>
      </c>
      <c r="L44" s="25" t="n">
        <v>60</v>
      </c>
      <c r="M44" s="24" t="n">
        <f aca="false">I44+K44</f>
        <v>5</v>
      </c>
      <c r="N44" s="26" t="n">
        <f aca="false">M44/C44</f>
        <v>0.00666666666666667</v>
      </c>
      <c r="O44" s="24" t="n">
        <v>4</v>
      </c>
      <c r="P44" s="25" t="n">
        <v>40</v>
      </c>
      <c r="Q44" s="25" t="n">
        <f aca="false">SUM(J44+L44+P44)+10</f>
        <v>209</v>
      </c>
      <c r="R44" s="25" t="n">
        <v>0</v>
      </c>
      <c r="S44" s="25" t="n">
        <v>0</v>
      </c>
      <c r="T44" s="25" t="n">
        <v>1061</v>
      </c>
      <c r="U44" s="25" t="n">
        <f aca="false">SUM(R44:T44)</f>
        <v>1061</v>
      </c>
      <c r="V44" s="25" t="n">
        <f aca="false">Q44+T44</f>
        <v>1270</v>
      </c>
      <c r="W44" s="25" t="n">
        <f aca="false">V44/C44</f>
        <v>1.69333333333333</v>
      </c>
      <c r="X44" s="25" t="n">
        <v>0</v>
      </c>
      <c r="Y44" s="25" t="n">
        <v>0</v>
      </c>
      <c r="Z44" s="25" t="n">
        <v>0</v>
      </c>
      <c r="AA44" s="25" t="n">
        <v>0</v>
      </c>
      <c r="AB44" s="25" t="n">
        <v>0</v>
      </c>
      <c r="AC44" s="25" t="n">
        <f aca="false">SUM(X44:AB44)</f>
        <v>0</v>
      </c>
      <c r="AD44" s="25" t="n">
        <f aca="false">U44-AC44</f>
        <v>1061</v>
      </c>
    </row>
    <row r="45" customFormat="false" ht="15" hidden="false" customHeight="false" outlineLevel="0" collapsed="false">
      <c r="A45" s="23" t="s">
        <v>76</v>
      </c>
      <c r="B45" s="24" t="n">
        <v>2</v>
      </c>
      <c r="C45" s="24" t="n">
        <v>1940</v>
      </c>
      <c r="D45" s="24" t="n">
        <v>0</v>
      </c>
      <c r="E45" s="24" t="n">
        <v>14</v>
      </c>
      <c r="F45" s="24" t="n">
        <v>13</v>
      </c>
      <c r="G45" s="24" t="n">
        <v>55</v>
      </c>
      <c r="H45" s="24" t="n">
        <v>0</v>
      </c>
      <c r="I45" s="24" t="n">
        <v>21</v>
      </c>
      <c r="J45" s="25" t="n">
        <v>728</v>
      </c>
      <c r="K45" s="24" t="n">
        <v>15</v>
      </c>
      <c r="L45" s="25" t="n">
        <v>483</v>
      </c>
      <c r="M45" s="24" t="n">
        <f aca="false">I45+K45</f>
        <v>36</v>
      </c>
      <c r="N45" s="26" t="n">
        <f aca="false">M45/C45</f>
        <v>0.0185567010309278</v>
      </c>
      <c r="O45" s="24" t="n">
        <v>12</v>
      </c>
      <c r="P45" s="25" t="n">
        <v>120</v>
      </c>
      <c r="Q45" s="25" t="n">
        <f aca="false">SUM(J45+L45+P45)</f>
        <v>1331</v>
      </c>
      <c r="R45" s="25" t="n">
        <v>0</v>
      </c>
      <c r="S45" s="25" t="n">
        <v>0</v>
      </c>
      <c r="T45" s="25" t="n">
        <v>3113.94</v>
      </c>
      <c r="U45" s="25" t="n">
        <f aca="false">SUM(R45:T45)</f>
        <v>3113.94</v>
      </c>
      <c r="V45" s="25" t="n">
        <f aca="false">Q45+T45</f>
        <v>4444.94</v>
      </c>
      <c r="W45" s="25" t="n">
        <f aca="false">V45/C45</f>
        <v>2.29120618556701</v>
      </c>
      <c r="X45" s="25" t="n">
        <v>0</v>
      </c>
      <c r="Y45" s="25" t="n">
        <v>0</v>
      </c>
      <c r="Z45" s="25" t="n">
        <v>0</v>
      </c>
      <c r="AA45" s="25" t="n">
        <v>0</v>
      </c>
      <c r="AB45" s="25" t="n">
        <v>0</v>
      </c>
      <c r="AC45" s="25" t="n">
        <f aca="false">SUM(X45:AB45)</f>
        <v>0</v>
      </c>
      <c r="AD45" s="25" t="n">
        <f aca="false">U45-AC45</f>
        <v>3113.94</v>
      </c>
    </row>
    <row r="46" customFormat="false" ht="15" hidden="false" customHeight="false" outlineLevel="0" collapsed="false">
      <c r="A46" s="23" t="s">
        <v>77</v>
      </c>
      <c r="B46" s="24" t="n">
        <v>3</v>
      </c>
      <c r="C46" s="24" t="n">
        <v>1440</v>
      </c>
      <c r="D46" s="24" t="n">
        <v>0</v>
      </c>
      <c r="E46" s="24" t="n">
        <v>10</v>
      </c>
      <c r="F46" s="24" t="n">
        <v>10</v>
      </c>
      <c r="G46" s="24" t="n">
        <v>55</v>
      </c>
      <c r="H46" s="24" t="n">
        <v>0</v>
      </c>
      <c r="I46" s="24" t="n">
        <v>12</v>
      </c>
      <c r="J46" s="25" t="n">
        <v>414</v>
      </c>
      <c r="K46" s="24" t="n">
        <v>15</v>
      </c>
      <c r="L46" s="25" t="n">
        <v>492</v>
      </c>
      <c r="M46" s="24" t="n">
        <f aca="false">I46+K46</f>
        <v>27</v>
      </c>
      <c r="N46" s="26" t="n">
        <f aca="false">M46/C46</f>
        <v>0.01875</v>
      </c>
      <c r="O46" s="24" t="n">
        <v>0</v>
      </c>
      <c r="P46" s="25" t="n">
        <v>0</v>
      </c>
      <c r="Q46" s="25" t="n">
        <f aca="false">SUM(J46+L46+P46)</f>
        <v>906</v>
      </c>
      <c r="R46" s="25" t="n">
        <v>0</v>
      </c>
      <c r="S46" s="25" t="n">
        <v>0</v>
      </c>
      <c r="T46" s="25" t="n">
        <v>3001.6</v>
      </c>
      <c r="U46" s="25" t="n">
        <f aca="false">SUM(R46:T46)</f>
        <v>3001.6</v>
      </c>
      <c r="V46" s="25" t="n">
        <f aca="false">Q46+T46</f>
        <v>3907.6</v>
      </c>
      <c r="W46" s="25" t="n">
        <f aca="false">V46/C46</f>
        <v>2.71361111111111</v>
      </c>
      <c r="X46" s="25" t="n">
        <v>0</v>
      </c>
      <c r="Y46" s="25" t="n">
        <v>0</v>
      </c>
      <c r="Z46" s="25" t="n">
        <v>0</v>
      </c>
      <c r="AA46" s="25" t="n">
        <v>0</v>
      </c>
      <c r="AB46" s="25" t="n">
        <v>0</v>
      </c>
      <c r="AC46" s="25" t="n">
        <f aca="false">SUM(X46:AB46)</f>
        <v>0</v>
      </c>
      <c r="AD46" s="25" t="n">
        <f aca="false">U46-AC46</f>
        <v>3001.6</v>
      </c>
    </row>
    <row r="47" s="33" customFormat="true" ht="15" hidden="false" customHeight="false" outlineLevel="0" collapsed="false">
      <c r="A47" s="23" t="s">
        <v>78</v>
      </c>
      <c r="B47" s="24" t="n">
        <v>2</v>
      </c>
      <c r="C47" s="24" t="n">
        <v>3563</v>
      </c>
      <c r="D47" s="24" t="n">
        <v>110</v>
      </c>
      <c r="E47" s="24" t="n">
        <v>24</v>
      </c>
      <c r="F47" s="24" t="n">
        <v>20</v>
      </c>
      <c r="G47" s="24" t="n">
        <v>150</v>
      </c>
      <c r="H47" s="24" t="n">
        <v>0</v>
      </c>
      <c r="I47" s="24" t="n">
        <v>46</v>
      </c>
      <c r="J47" s="25" t="n">
        <v>1495</v>
      </c>
      <c r="K47" s="24" t="n">
        <v>38</v>
      </c>
      <c r="L47" s="25" t="n">
        <v>1253</v>
      </c>
      <c r="M47" s="24" t="n">
        <f aca="false">I47+K47</f>
        <v>84</v>
      </c>
      <c r="N47" s="26" t="n">
        <f aca="false">M47/C47</f>
        <v>0.0235756385068762</v>
      </c>
      <c r="O47" s="24" t="n">
        <v>0</v>
      </c>
      <c r="P47" s="25" t="n">
        <v>0</v>
      </c>
      <c r="Q47" s="25" t="n">
        <f aca="false">SUM(J47+L47+P47)</f>
        <v>2748</v>
      </c>
      <c r="R47" s="25" t="n">
        <v>0</v>
      </c>
      <c r="S47" s="25" t="n">
        <v>6350</v>
      </c>
      <c r="T47" s="25" t="n">
        <v>7583.71</v>
      </c>
      <c r="U47" s="25" t="n">
        <f aca="false">SUM(R47:T47)</f>
        <v>13933.71</v>
      </c>
      <c r="V47" s="25" t="n">
        <f aca="false">Q47+T47</f>
        <v>10331.71</v>
      </c>
      <c r="W47" s="25" t="n">
        <f aca="false">V47/C47</f>
        <v>2.89972214426045</v>
      </c>
      <c r="X47" s="25" t="n">
        <v>300</v>
      </c>
      <c r="Y47" s="25" t="n">
        <v>0</v>
      </c>
      <c r="Z47" s="25" t="n">
        <v>333.6</v>
      </c>
      <c r="AA47" s="25" t="n">
        <v>0</v>
      </c>
      <c r="AB47" s="25" t="n">
        <f aca="false">45+91.08+60+21.2+24.6+549</f>
        <v>790.88</v>
      </c>
      <c r="AC47" s="25" t="n">
        <f aca="false">SUM(X47:AB47)</f>
        <v>1424.48</v>
      </c>
      <c r="AD47" s="25" t="n">
        <f aca="false">U47-AC47</f>
        <v>12509.23</v>
      </c>
    </row>
    <row r="48" customFormat="false" ht="15" hidden="false" customHeight="false" outlineLevel="0" collapsed="false">
      <c r="A48" s="23" t="s">
        <v>79</v>
      </c>
      <c r="B48" s="24" t="n">
        <v>3</v>
      </c>
      <c r="C48" s="24" t="n">
        <v>3759</v>
      </c>
      <c r="D48" s="24" t="n">
        <v>3</v>
      </c>
      <c r="E48" s="24" t="n">
        <v>38</v>
      </c>
      <c r="F48" s="24" t="n">
        <v>0</v>
      </c>
      <c r="G48" s="24" t="n">
        <v>77</v>
      </c>
      <c r="H48" s="24" t="n">
        <v>0</v>
      </c>
      <c r="I48" s="24" t="n">
        <v>19</v>
      </c>
      <c r="J48" s="25" t="n">
        <v>627</v>
      </c>
      <c r="K48" s="24" t="n">
        <v>11</v>
      </c>
      <c r="L48" s="25" t="n">
        <v>368</v>
      </c>
      <c r="M48" s="24" t="n">
        <f aca="false">I48+K48</f>
        <v>30</v>
      </c>
      <c r="N48" s="26" t="n">
        <f aca="false">M48/C48</f>
        <v>0.00798084596967279</v>
      </c>
      <c r="O48" s="24" t="n">
        <v>7</v>
      </c>
      <c r="P48" s="25" t="n">
        <v>70</v>
      </c>
      <c r="Q48" s="25" t="n">
        <f aca="false">SUM(J48+L48+P48)</f>
        <v>1065</v>
      </c>
      <c r="R48" s="25" t="n">
        <v>0</v>
      </c>
      <c r="S48" s="25" t="n">
        <v>0</v>
      </c>
      <c r="T48" s="25" t="n">
        <v>6004.1</v>
      </c>
      <c r="U48" s="25" t="n">
        <f aca="false">SUM(R48:T48)</f>
        <v>6004.1</v>
      </c>
      <c r="V48" s="25" t="n">
        <f aca="false">Q48+T48</f>
        <v>7069.1</v>
      </c>
      <c r="W48" s="25" t="n">
        <f aca="false">V48/C48</f>
        <v>1.8805799414738</v>
      </c>
      <c r="X48" s="25" t="n">
        <v>0</v>
      </c>
      <c r="Y48" s="25" t="n">
        <v>0</v>
      </c>
      <c r="Z48" s="25" t="n">
        <v>0</v>
      </c>
      <c r="AA48" s="25" t="n">
        <v>0</v>
      </c>
      <c r="AB48" s="25" t="n">
        <v>0</v>
      </c>
      <c r="AC48" s="25" t="n">
        <f aca="false">SUM(X48:AB48)</f>
        <v>0</v>
      </c>
      <c r="AD48" s="25" t="n">
        <f aca="false">U48-AC48</f>
        <v>6004.1</v>
      </c>
    </row>
    <row r="49" s="22" customFormat="true" ht="15.75" hidden="false" customHeight="false" outlineLevel="0" collapsed="false">
      <c r="A49" s="16" t="s">
        <v>80</v>
      </c>
      <c r="B49" s="17"/>
      <c r="C49" s="17"/>
      <c r="D49" s="17"/>
      <c r="E49" s="17"/>
      <c r="F49" s="17"/>
      <c r="G49" s="17"/>
      <c r="H49" s="18"/>
      <c r="I49" s="17"/>
      <c r="J49" s="19"/>
      <c r="K49" s="17"/>
      <c r="L49" s="19"/>
      <c r="M49" s="17"/>
      <c r="N49" s="20"/>
      <c r="O49" s="17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1"/>
      <c r="AF49" s="21"/>
      <c r="AG49" s="21"/>
      <c r="AH49" s="21"/>
      <c r="AI49" s="21"/>
      <c r="AJ49" s="21"/>
    </row>
    <row r="50" customFormat="false" ht="15" hidden="false" customHeight="false" outlineLevel="0" collapsed="false">
      <c r="A50" s="23" t="s">
        <v>81</v>
      </c>
      <c r="B50" s="24" t="n">
        <v>4</v>
      </c>
      <c r="C50" s="24" t="n">
        <v>1700</v>
      </c>
      <c r="D50" s="24" t="n">
        <v>0</v>
      </c>
      <c r="E50" s="24" t="n">
        <v>22</v>
      </c>
      <c r="F50" s="24" t="n">
        <v>4</v>
      </c>
      <c r="G50" s="24" t="n">
        <v>47</v>
      </c>
      <c r="H50" s="24" t="n">
        <v>0</v>
      </c>
      <c r="I50" s="24" t="n">
        <v>10</v>
      </c>
      <c r="J50" s="25" t="n">
        <f aca="false">339+540</f>
        <v>879</v>
      </c>
      <c r="K50" s="24" t="n">
        <v>4</v>
      </c>
      <c r="L50" s="25" t="n">
        <v>109</v>
      </c>
      <c r="M50" s="24" t="n">
        <f aca="false">I50+K50</f>
        <v>14</v>
      </c>
      <c r="N50" s="26" t="n">
        <f aca="false">M50/C50</f>
        <v>0.00823529411764706</v>
      </c>
      <c r="O50" s="24" t="n">
        <v>39</v>
      </c>
      <c r="P50" s="25" t="n">
        <v>390</v>
      </c>
      <c r="Q50" s="25" t="n">
        <f aca="false">SUM(J50+L50+P50)</f>
        <v>1378</v>
      </c>
      <c r="R50" s="25" t="n">
        <v>0</v>
      </c>
      <c r="S50" s="25" t="n">
        <v>0</v>
      </c>
      <c r="T50" s="25" t="n">
        <v>2060</v>
      </c>
      <c r="U50" s="25" t="n">
        <f aca="false">SUM(R50:T50)</f>
        <v>2060</v>
      </c>
      <c r="V50" s="25" t="n">
        <f aca="false">Q50+T50</f>
        <v>3438</v>
      </c>
      <c r="W50" s="25" t="n">
        <f aca="false">V50/C50</f>
        <v>2.02235294117647</v>
      </c>
      <c r="X50" s="25" t="n">
        <v>0</v>
      </c>
      <c r="Y50" s="25" t="n">
        <v>0</v>
      </c>
      <c r="Z50" s="25" t="n">
        <v>0</v>
      </c>
      <c r="AA50" s="25" t="n">
        <v>0</v>
      </c>
      <c r="AB50" s="25" t="n">
        <v>0</v>
      </c>
      <c r="AC50" s="25" t="n">
        <f aca="false">SUM(X50:AB50)</f>
        <v>0</v>
      </c>
      <c r="AD50" s="25" t="n">
        <f aca="false">U50-AC50</f>
        <v>2060</v>
      </c>
    </row>
    <row r="51" customFormat="false" ht="15" hidden="false" customHeight="false" outlineLevel="0" collapsed="false">
      <c r="A51" s="23" t="s">
        <v>82</v>
      </c>
      <c r="B51" s="24" t="n">
        <v>7</v>
      </c>
      <c r="C51" s="24" t="n">
        <v>1500</v>
      </c>
      <c r="D51" s="24" t="n">
        <v>0</v>
      </c>
      <c r="E51" s="24" t="n">
        <v>28</v>
      </c>
      <c r="F51" s="24" t="n">
        <v>0</v>
      </c>
      <c r="G51" s="24" t="n">
        <v>28</v>
      </c>
      <c r="H51" s="24" t="n">
        <v>0</v>
      </c>
      <c r="I51" s="24" t="n">
        <v>23</v>
      </c>
      <c r="J51" s="25" t="n">
        <v>797</v>
      </c>
      <c r="K51" s="24" t="n">
        <v>20</v>
      </c>
      <c r="L51" s="25" t="n">
        <v>687</v>
      </c>
      <c r="M51" s="24" t="n">
        <f aca="false">I51+K51</f>
        <v>43</v>
      </c>
      <c r="N51" s="26" t="n">
        <f aca="false">M51/C51</f>
        <v>0.0286666666666667</v>
      </c>
      <c r="O51" s="24" t="n">
        <v>15</v>
      </c>
      <c r="P51" s="25" t="n">
        <v>155</v>
      </c>
      <c r="Q51" s="25" t="n">
        <f aca="false">SUM(J51+L51+P51)+10</f>
        <v>1649</v>
      </c>
      <c r="R51" s="25" t="n">
        <v>0</v>
      </c>
      <c r="S51" s="25" t="n">
        <v>0</v>
      </c>
      <c r="T51" s="25" t="n">
        <v>2975</v>
      </c>
      <c r="U51" s="25" t="n">
        <f aca="false">SUM(R51:T51)</f>
        <v>2975</v>
      </c>
      <c r="V51" s="25" t="n">
        <f aca="false">Q51+T51</f>
        <v>4624</v>
      </c>
      <c r="W51" s="25" t="n">
        <f aca="false">V51/C51</f>
        <v>3.08266666666667</v>
      </c>
      <c r="X51" s="25" t="n">
        <v>0</v>
      </c>
      <c r="Y51" s="25"/>
      <c r="Z51" s="25" t="n">
        <v>0</v>
      </c>
      <c r="AA51" s="25" t="n">
        <v>0</v>
      </c>
      <c r="AB51" s="25" t="n">
        <v>0</v>
      </c>
      <c r="AC51" s="25" t="n">
        <f aca="false">SUM(X51:AB51)</f>
        <v>0</v>
      </c>
      <c r="AD51" s="25" t="n">
        <f aca="false">U51-AC51</f>
        <v>2975</v>
      </c>
    </row>
    <row r="52" customFormat="false" ht="15" hidden="false" customHeight="false" outlineLevel="0" collapsed="false">
      <c r="A52" s="23" t="s">
        <v>83</v>
      </c>
      <c r="B52" s="24" t="n">
        <v>2</v>
      </c>
      <c r="C52" s="24" t="n">
        <v>450</v>
      </c>
      <c r="D52" s="24" t="n">
        <v>0</v>
      </c>
      <c r="E52" s="24" t="n">
        <v>5</v>
      </c>
      <c r="F52" s="24" t="n">
        <v>0</v>
      </c>
      <c r="G52" s="24" t="n">
        <v>17</v>
      </c>
      <c r="H52" s="24" t="n">
        <v>0</v>
      </c>
      <c r="I52" s="24" t="n">
        <v>7</v>
      </c>
      <c r="J52" s="25" t="n">
        <v>218</v>
      </c>
      <c r="K52" s="24" t="n">
        <v>2</v>
      </c>
      <c r="L52" s="25" t="n">
        <v>60</v>
      </c>
      <c r="M52" s="24" t="n">
        <f aca="false">I52+K52</f>
        <v>9</v>
      </c>
      <c r="N52" s="26" t="n">
        <f aca="false">M52/C52</f>
        <v>0.02</v>
      </c>
      <c r="O52" s="24" t="n">
        <v>3</v>
      </c>
      <c r="P52" s="25" t="n">
        <v>30</v>
      </c>
      <c r="Q52" s="25" t="n">
        <f aca="false">SUM(J52+L52+P52)</f>
        <v>308</v>
      </c>
      <c r="R52" s="25" t="n">
        <v>0</v>
      </c>
      <c r="S52" s="25" t="n">
        <v>0</v>
      </c>
      <c r="T52" s="25" t="n">
        <v>1297</v>
      </c>
      <c r="U52" s="25" t="n">
        <f aca="false">SUM(R52:T52)</f>
        <v>1297</v>
      </c>
      <c r="V52" s="25" t="n">
        <f aca="false">Q52+T52</f>
        <v>1605</v>
      </c>
      <c r="W52" s="25" t="n">
        <f aca="false">V52/C52</f>
        <v>3.56666666666667</v>
      </c>
      <c r="X52" s="25" t="n">
        <v>0</v>
      </c>
      <c r="Y52" s="25" t="n">
        <v>0</v>
      </c>
      <c r="Z52" s="25" t="n">
        <v>0</v>
      </c>
      <c r="AA52" s="25" t="n">
        <v>0</v>
      </c>
      <c r="AB52" s="25" t="n">
        <v>0</v>
      </c>
      <c r="AC52" s="25" t="n">
        <f aca="false">SUM(X52:AB52)</f>
        <v>0</v>
      </c>
      <c r="AD52" s="25" t="n">
        <f aca="false">U52-AC52</f>
        <v>1297</v>
      </c>
    </row>
    <row r="53" customFormat="false" ht="15" hidden="false" customHeight="false" outlineLevel="0" collapsed="false">
      <c r="A53" s="23" t="s">
        <v>84</v>
      </c>
      <c r="B53" s="24" t="n">
        <v>2</v>
      </c>
      <c r="C53" s="24" t="n">
        <v>2960</v>
      </c>
      <c r="D53" s="24" t="n">
        <v>0</v>
      </c>
      <c r="E53" s="24" t="n">
        <v>38</v>
      </c>
      <c r="F53" s="24" t="n">
        <v>0</v>
      </c>
      <c r="G53" s="24" t="n">
        <v>55</v>
      </c>
      <c r="H53" s="24" t="n">
        <v>3</v>
      </c>
      <c r="I53" s="24" t="n">
        <v>37</v>
      </c>
      <c r="J53" s="25" t="n">
        <v>1221</v>
      </c>
      <c r="K53" s="24" t="n">
        <v>24</v>
      </c>
      <c r="L53" s="25" t="n">
        <v>809</v>
      </c>
      <c r="M53" s="24" t="n">
        <f aca="false">I53+K53</f>
        <v>61</v>
      </c>
      <c r="N53" s="26" t="n">
        <f aca="false">M53/C53</f>
        <v>0.0206081081081081</v>
      </c>
      <c r="O53" s="24" t="n">
        <v>98</v>
      </c>
      <c r="P53" s="25" t="n">
        <v>980</v>
      </c>
      <c r="Q53" s="25" t="n">
        <f aca="false">SUM(J53+L53+P53)+51</f>
        <v>3061</v>
      </c>
      <c r="R53" s="25" t="n">
        <v>0</v>
      </c>
      <c r="S53" s="25" t="n">
        <v>0</v>
      </c>
      <c r="T53" s="25" t="n">
        <v>3603</v>
      </c>
      <c r="U53" s="25" t="n">
        <f aca="false">SUM(R53:T53)</f>
        <v>3603</v>
      </c>
      <c r="V53" s="25" t="n">
        <f aca="false">Q53+T53</f>
        <v>6664</v>
      </c>
      <c r="W53" s="25" t="n">
        <f aca="false">V53/C53</f>
        <v>2.25135135135135</v>
      </c>
      <c r="X53" s="25" t="n">
        <v>0</v>
      </c>
      <c r="Y53" s="25" t="n">
        <v>0</v>
      </c>
      <c r="Z53" s="25" t="n">
        <v>0</v>
      </c>
      <c r="AA53" s="25" t="n">
        <v>0</v>
      </c>
      <c r="AB53" s="25" t="n">
        <v>0</v>
      </c>
      <c r="AC53" s="25" t="n">
        <f aca="false">SUM(X53:AB53)</f>
        <v>0</v>
      </c>
      <c r="AD53" s="25" t="n">
        <f aca="false">U53-AC53</f>
        <v>3603</v>
      </c>
    </row>
    <row r="54" customFormat="false" ht="15" hidden="false" customHeight="false" outlineLevel="0" collapsed="false">
      <c r="A54" s="23" t="s">
        <v>85</v>
      </c>
      <c r="B54" s="24" t="n">
        <v>5</v>
      </c>
      <c r="C54" s="24" t="n">
        <v>3500</v>
      </c>
      <c r="D54" s="24" t="n">
        <v>0</v>
      </c>
      <c r="E54" s="24" t="n">
        <v>30</v>
      </c>
      <c r="F54" s="24" t="n">
        <v>2</v>
      </c>
      <c r="G54" s="24" t="n">
        <v>350</v>
      </c>
      <c r="H54" s="24" t="n">
        <v>0</v>
      </c>
      <c r="I54" s="24" t="n">
        <v>42</v>
      </c>
      <c r="J54" s="25" t="n">
        <v>1343</v>
      </c>
      <c r="K54" s="24" t="n">
        <v>24</v>
      </c>
      <c r="L54" s="25" t="n">
        <v>840</v>
      </c>
      <c r="M54" s="24" t="n">
        <f aca="false">I54+K54</f>
        <v>66</v>
      </c>
      <c r="N54" s="26" t="n">
        <f aca="false">M54/C54</f>
        <v>0.0188571428571429</v>
      </c>
      <c r="O54" s="24" t="n">
        <v>61</v>
      </c>
      <c r="P54" s="25" t="n">
        <v>610</v>
      </c>
      <c r="Q54" s="25" t="n">
        <f aca="false">SUM(J54+L54+P54)</f>
        <v>2793</v>
      </c>
      <c r="R54" s="25" t="n">
        <v>0</v>
      </c>
      <c r="S54" s="25" t="n">
        <v>0</v>
      </c>
      <c r="T54" s="25" t="n">
        <v>3770</v>
      </c>
      <c r="U54" s="25" t="n">
        <f aca="false">SUM(R54:T54)</f>
        <v>3770</v>
      </c>
      <c r="V54" s="25" t="n">
        <f aca="false">Q54+T54</f>
        <v>6563</v>
      </c>
      <c r="W54" s="25" t="n">
        <f aca="false">V54/C54</f>
        <v>1.87514285714286</v>
      </c>
      <c r="X54" s="25" t="n">
        <v>0</v>
      </c>
      <c r="Y54" s="25" t="n">
        <v>0</v>
      </c>
      <c r="Z54" s="25" t="n">
        <v>0</v>
      </c>
      <c r="AA54" s="25" t="n">
        <v>0</v>
      </c>
      <c r="AB54" s="25" t="n">
        <v>0</v>
      </c>
      <c r="AC54" s="25" t="n">
        <f aca="false">SUM(X54:AB54)</f>
        <v>0</v>
      </c>
      <c r="AD54" s="25" t="n">
        <f aca="false">U54-AC54</f>
        <v>3770</v>
      </c>
    </row>
    <row r="55" customFormat="false" ht="15" hidden="false" customHeight="false" outlineLevel="0" collapsed="false">
      <c r="A55" s="23" t="s">
        <v>86</v>
      </c>
      <c r="B55" s="24" t="n">
        <v>2</v>
      </c>
      <c r="C55" s="24" t="n">
        <v>1280</v>
      </c>
      <c r="D55" s="24" t="n">
        <v>0</v>
      </c>
      <c r="E55" s="24" t="n">
        <v>12</v>
      </c>
      <c r="F55" s="24" t="n">
        <v>0</v>
      </c>
      <c r="G55" s="24" t="n">
        <v>34</v>
      </c>
      <c r="H55" s="24" t="n">
        <v>0</v>
      </c>
      <c r="I55" s="24" t="n">
        <v>12</v>
      </c>
      <c r="J55" s="25" t="n">
        <v>437</v>
      </c>
      <c r="K55" s="24" t="n">
        <v>6</v>
      </c>
      <c r="L55" s="25" t="n">
        <v>216</v>
      </c>
      <c r="M55" s="24" t="n">
        <f aca="false">I55+K55</f>
        <v>18</v>
      </c>
      <c r="N55" s="26" t="n">
        <f aca="false">M55/C55</f>
        <v>0.0140625</v>
      </c>
      <c r="O55" s="24" t="n">
        <v>35</v>
      </c>
      <c r="P55" s="25" t="n">
        <v>350</v>
      </c>
      <c r="Q55" s="25" t="n">
        <f aca="false">SUM(J55+L55+P55)</f>
        <v>1003</v>
      </c>
      <c r="R55" s="25" t="n">
        <v>0</v>
      </c>
      <c r="S55" s="25" t="n">
        <v>0</v>
      </c>
      <c r="T55" s="25" t="n">
        <v>1220</v>
      </c>
      <c r="U55" s="25" t="n">
        <f aca="false">SUM(R55:T55)</f>
        <v>1220</v>
      </c>
      <c r="V55" s="25" t="n">
        <f aca="false">Q55+T55</f>
        <v>2223</v>
      </c>
      <c r="W55" s="25" t="n">
        <f aca="false">V55/C55</f>
        <v>1.73671875</v>
      </c>
      <c r="X55" s="25" t="n">
        <v>0</v>
      </c>
      <c r="Y55" s="25" t="n">
        <v>0</v>
      </c>
      <c r="Z55" s="25" t="n">
        <v>0</v>
      </c>
      <c r="AA55" s="25" t="n">
        <v>0</v>
      </c>
      <c r="AB55" s="25" t="n">
        <v>0</v>
      </c>
      <c r="AC55" s="25" t="n">
        <f aca="false">SUM(X55:AB55)</f>
        <v>0</v>
      </c>
      <c r="AD55" s="25" t="n">
        <f aca="false">U55-AC55</f>
        <v>1220</v>
      </c>
    </row>
    <row r="56" customFormat="false" ht="15" hidden="false" customHeight="false" outlineLevel="0" collapsed="false">
      <c r="A56" s="23" t="s">
        <v>87</v>
      </c>
      <c r="B56" s="24" t="n">
        <v>3</v>
      </c>
      <c r="C56" s="24" t="n">
        <v>750</v>
      </c>
      <c r="D56" s="24" t="n">
        <v>0</v>
      </c>
      <c r="E56" s="24" t="n">
        <v>10</v>
      </c>
      <c r="F56" s="24" t="n">
        <v>0</v>
      </c>
      <c r="G56" s="24" t="n">
        <v>8</v>
      </c>
      <c r="H56" s="24" t="n">
        <v>0</v>
      </c>
      <c r="I56" s="24" t="n">
        <v>4</v>
      </c>
      <c r="J56" s="25" t="n">
        <v>137</v>
      </c>
      <c r="K56" s="24" t="n">
        <v>3</v>
      </c>
      <c r="L56" s="25" t="n">
        <v>138</v>
      </c>
      <c r="M56" s="24" t="n">
        <f aca="false">I56+K56</f>
        <v>7</v>
      </c>
      <c r="N56" s="26" t="n">
        <f aca="false">M56/C56</f>
        <v>0.00933333333333333</v>
      </c>
      <c r="O56" s="24" t="n">
        <v>0</v>
      </c>
      <c r="P56" s="25" t="n">
        <v>0</v>
      </c>
      <c r="Q56" s="25" t="n">
        <f aca="false">SUM(J56+L56+P56)</f>
        <v>275</v>
      </c>
      <c r="R56" s="25" t="n">
        <v>0</v>
      </c>
      <c r="S56" s="25" t="n">
        <v>0</v>
      </c>
      <c r="T56" s="25" t="n">
        <v>1350</v>
      </c>
      <c r="U56" s="25" t="n">
        <f aca="false">SUM(R56:T56)</f>
        <v>1350</v>
      </c>
      <c r="V56" s="25" t="n">
        <f aca="false">Q56+T56</f>
        <v>1625</v>
      </c>
      <c r="W56" s="25" t="n">
        <f aca="false">V56/C56</f>
        <v>2.16666666666667</v>
      </c>
      <c r="X56" s="25" t="n">
        <v>0</v>
      </c>
      <c r="Y56" s="25" t="n">
        <v>0</v>
      </c>
      <c r="Z56" s="25" t="n">
        <v>0</v>
      </c>
      <c r="AA56" s="25" t="n">
        <v>0</v>
      </c>
      <c r="AB56" s="25" t="n">
        <v>0</v>
      </c>
      <c r="AC56" s="25" t="n">
        <f aca="false">SUM(X56:AB56)</f>
        <v>0</v>
      </c>
      <c r="AD56" s="25" t="n">
        <f aca="false">U56-AC56</f>
        <v>1350</v>
      </c>
    </row>
    <row r="57" customFormat="false" ht="15" hidden="false" customHeight="false" outlineLevel="0" collapsed="false">
      <c r="A57" s="23" t="s">
        <v>88</v>
      </c>
      <c r="B57" s="24" t="n">
        <v>2</v>
      </c>
      <c r="C57" s="24" t="n">
        <v>3600</v>
      </c>
      <c r="D57" s="24" t="n">
        <v>0</v>
      </c>
      <c r="E57" s="24" t="n">
        <v>14</v>
      </c>
      <c r="F57" s="24" t="n">
        <v>0</v>
      </c>
      <c r="G57" s="24" t="n">
        <v>41</v>
      </c>
      <c r="H57" s="24" t="n">
        <v>6</v>
      </c>
      <c r="I57" s="24" t="n">
        <v>4</v>
      </c>
      <c r="J57" s="25" t="n">
        <v>160</v>
      </c>
      <c r="K57" s="24" t="n">
        <v>9</v>
      </c>
      <c r="L57" s="25" t="n">
        <v>300</v>
      </c>
      <c r="M57" s="24" t="n">
        <f aca="false">I57+K57</f>
        <v>13</v>
      </c>
      <c r="N57" s="26" t="n">
        <f aca="false">M57/C57</f>
        <v>0.00361111111111111</v>
      </c>
      <c r="O57" s="24" t="n">
        <v>0</v>
      </c>
      <c r="P57" s="25" t="n">
        <v>0</v>
      </c>
      <c r="Q57" s="25" t="n">
        <f aca="false">SUM(J57+L57+P57)</f>
        <v>460</v>
      </c>
      <c r="R57" s="25" t="n">
        <v>0</v>
      </c>
      <c r="S57" s="25" t="n">
        <v>0</v>
      </c>
      <c r="T57" s="25" t="n">
        <v>6995</v>
      </c>
      <c r="U57" s="25" t="n">
        <f aca="false">SUM(R57:T57)</f>
        <v>6995</v>
      </c>
      <c r="V57" s="25" t="n">
        <f aca="false">Q57+T57</f>
        <v>7455</v>
      </c>
      <c r="W57" s="25" t="n">
        <f aca="false">V57/C57</f>
        <v>2.07083333333333</v>
      </c>
      <c r="X57" s="25" t="n">
        <v>0</v>
      </c>
      <c r="Y57" s="25" t="n">
        <v>0</v>
      </c>
      <c r="Z57" s="25" t="n">
        <v>0</v>
      </c>
      <c r="AA57" s="25" t="n">
        <v>0</v>
      </c>
      <c r="AB57" s="25" t="n">
        <v>0</v>
      </c>
      <c r="AC57" s="25" t="n">
        <f aca="false">SUM(X57:AB57)</f>
        <v>0</v>
      </c>
      <c r="AD57" s="25" t="n">
        <f aca="false">U57-AC57</f>
        <v>6995</v>
      </c>
    </row>
    <row r="58" s="22" customFormat="true" ht="15.75" hidden="false" customHeight="false" outlineLevel="0" collapsed="false">
      <c r="A58" s="16" t="s">
        <v>89</v>
      </c>
      <c r="B58" s="17"/>
      <c r="C58" s="17"/>
      <c r="D58" s="17"/>
      <c r="E58" s="17"/>
      <c r="F58" s="17"/>
      <c r="G58" s="17"/>
      <c r="H58" s="18"/>
      <c r="I58" s="17"/>
      <c r="J58" s="19"/>
      <c r="K58" s="17"/>
      <c r="L58" s="19"/>
      <c r="M58" s="17"/>
      <c r="N58" s="20"/>
      <c r="O58" s="17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21"/>
      <c r="AF58" s="21"/>
      <c r="AG58" s="21"/>
      <c r="AH58" s="21"/>
      <c r="AI58" s="21"/>
      <c r="AJ58" s="21"/>
    </row>
    <row r="59" customFormat="false" ht="15" hidden="false" customHeight="false" outlineLevel="0" collapsed="false">
      <c r="A59" s="23" t="s">
        <v>90</v>
      </c>
      <c r="B59" s="24" t="n">
        <v>11</v>
      </c>
      <c r="C59" s="24" t="n">
        <v>3440</v>
      </c>
      <c r="D59" s="24" t="n">
        <v>0</v>
      </c>
      <c r="E59" s="24" t="n">
        <v>18</v>
      </c>
      <c r="F59" s="24" t="n">
        <v>20</v>
      </c>
      <c r="G59" s="24" t="n">
        <v>300</v>
      </c>
      <c r="H59" s="24" t="n">
        <v>0</v>
      </c>
      <c r="I59" s="24" t="n">
        <v>45</v>
      </c>
      <c r="J59" s="25" t="n">
        <v>1492</v>
      </c>
      <c r="K59" s="24" t="n">
        <v>15</v>
      </c>
      <c r="L59" s="25" t="n">
        <v>468</v>
      </c>
      <c r="M59" s="24" t="n">
        <f aca="false">I59+K59</f>
        <v>60</v>
      </c>
      <c r="N59" s="26" t="n">
        <f aca="false">M59/C59</f>
        <v>0.0174418604651163</v>
      </c>
      <c r="O59" s="24" t="n">
        <v>6</v>
      </c>
      <c r="P59" s="25" t="n">
        <v>60</v>
      </c>
      <c r="Q59" s="25" t="n">
        <f aca="false">SUM(J59+L59+P59)+39</f>
        <v>2059</v>
      </c>
      <c r="R59" s="25" t="n">
        <v>0</v>
      </c>
      <c r="S59" s="25" t="n">
        <v>0</v>
      </c>
      <c r="T59" s="25" t="n">
        <v>2007</v>
      </c>
      <c r="U59" s="25" t="n">
        <f aca="false">SUM(R59:T59)</f>
        <v>2007</v>
      </c>
      <c r="V59" s="25" t="n">
        <f aca="false">Q59+T59</f>
        <v>4066</v>
      </c>
      <c r="W59" s="25" t="n">
        <f aca="false">V59/C59</f>
        <v>1.18197674418605</v>
      </c>
      <c r="X59" s="25" t="n">
        <v>0</v>
      </c>
      <c r="Y59" s="25" t="n">
        <v>0</v>
      </c>
      <c r="Z59" s="25" t="n">
        <v>0</v>
      </c>
      <c r="AA59" s="25" t="n">
        <v>0</v>
      </c>
      <c r="AB59" s="25" t="n">
        <v>0</v>
      </c>
      <c r="AC59" s="25" t="n">
        <f aca="false">SUM(X59:AB59)</f>
        <v>0</v>
      </c>
      <c r="AD59" s="25" t="n">
        <f aca="false">U59-AC59</f>
        <v>2007</v>
      </c>
    </row>
    <row r="60" customFormat="false" ht="15" hidden="false" customHeight="false" outlineLevel="0" collapsed="false">
      <c r="A60" s="23" t="s">
        <v>91</v>
      </c>
      <c r="B60" s="24" t="n">
        <v>3</v>
      </c>
      <c r="C60" s="24" t="n">
        <v>3500</v>
      </c>
      <c r="D60" s="24" t="n">
        <v>0</v>
      </c>
      <c r="E60" s="24" t="n">
        <v>20</v>
      </c>
      <c r="F60" s="24" t="n">
        <v>12</v>
      </c>
      <c r="G60" s="24" t="n">
        <v>230</v>
      </c>
      <c r="H60" s="24" t="n">
        <v>0</v>
      </c>
      <c r="I60" s="24" t="n">
        <v>110</v>
      </c>
      <c r="J60" s="25" t="n">
        <v>3466</v>
      </c>
      <c r="K60" s="24" t="n">
        <v>40</v>
      </c>
      <c r="L60" s="25" t="n">
        <v>1097</v>
      </c>
      <c r="M60" s="24" t="n">
        <f aca="false">I60+K60</f>
        <v>150</v>
      </c>
      <c r="N60" s="26" t="n">
        <f aca="false">M60/C60</f>
        <v>0.0428571428571429</v>
      </c>
      <c r="O60" s="24" t="n">
        <v>175</v>
      </c>
      <c r="P60" s="25" t="n">
        <v>1750</v>
      </c>
      <c r="Q60" s="25" t="n">
        <f aca="false">SUM(J60+L60+P60)</f>
        <v>6313</v>
      </c>
      <c r="R60" s="25" t="n">
        <v>0</v>
      </c>
      <c r="S60" s="25" t="n">
        <v>0</v>
      </c>
      <c r="T60" s="25" t="n">
        <v>2750</v>
      </c>
      <c r="U60" s="25" t="n">
        <f aca="false">SUM(R60:T60)</f>
        <v>2750</v>
      </c>
      <c r="V60" s="25" t="n">
        <f aca="false">Q60+T60</f>
        <v>9063</v>
      </c>
      <c r="W60" s="25" t="n">
        <f aca="false">V60/C60</f>
        <v>2.58942857142857</v>
      </c>
      <c r="X60" s="25" t="n">
        <v>0</v>
      </c>
      <c r="Y60" s="25" t="n">
        <v>0</v>
      </c>
      <c r="Z60" s="25" t="n">
        <v>0</v>
      </c>
      <c r="AA60" s="25" t="n">
        <v>0</v>
      </c>
      <c r="AB60" s="25" t="n">
        <v>463.6</v>
      </c>
      <c r="AC60" s="25" t="n">
        <f aca="false">SUM(X60:AB60)</f>
        <v>463.6</v>
      </c>
      <c r="AD60" s="25" t="n">
        <f aca="false">U60-AC60</f>
        <v>2286.4</v>
      </c>
    </row>
    <row r="61" customFormat="false" ht="15" hidden="false" customHeight="false" outlineLevel="0" collapsed="false">
      <c r="A61" s="23" t="s">
        <v>92</v>
      </c>
      <c r="B61" s="24" t="n">
        <v>5</v>
      </c>
      <c r="C61" s="24" t="n">
        <v>16327</v>
      </c>
      <c r="D61" s="24" t="n">
        <v>0</v>
      </c>
      <c r="E61" s="24" t="n">
        <v>563</v>
      </c>
      <c r="F61" s="24" t="n">
        <v>48</v>
      </c>
      <c r="G61" s="24" t="n">
        <v>138</v>
      </c>
      <c r="H61" s="24" t="n">
        <v>0</v>
      </c>
      <c r="I61" s="24" t="n">
        <v>1214</v>
      </c>
      <c r="J61" s="25" t="n">
        <v>38694</v>
      </c>
      <c r="K61" s="24" t="n">
        <v>456</v>
      </c>
      <c r="L61" s="25" t="n">
        <v>14779</v>
      </c>
      <c r="M61" s="24" t="n">
        <f aca="false">I61+K61</f>
        <v>1670</v>
      </c>
      <c r="N61" s="26" t="n">
        <f aca="false">M61/C61</f>
        <v>0.10228455931892</v>
      </c>
      <c r="O61" s="24" t="n">
        <v>2</v>
      </c>
      <c r="P61" s="25" t="n">
        <v>20</v>
      </c>
      <c r="Q61" s="25" t="n">
        <f aca="false">SUM(J61+L61+P61)+526</f>
        <v>54019</v>
      </c>
      <c r="R61" s="25" t="n">
        <v>0</v>
      </c>
      <c r="S61" s="25" t="n">
        <v>0</v>
      </c>
      <c r="T61" s="25" t="n">
        <v>21847.67</v>
      </c>
      <c r="U61" s="25" t="n">
        <f aca="false">SUM(R61:T61)</f>
        <v>21847.67</v>
      </c>
      <c r="V61" s="25" t="n">
        <f aca="false">Q61+T61</f>
        <v>75866.67</v>
      </c>
      <c r="W61" s="25" t="n">
        <f aca="false">V61/C61</f>
        <v>4.64669994487659</v>
      </c>
      <c r="X61" s="25" t="n">
        <v>1500</v>
      </c>
      <c r="Y61" s="25" t="n">
        <v>0</v>
      </c>
      <c r="Z61" s="25" t="n">
        <v>0</v>
      </c>
      <c r="AA61" s="25" t="n">
        <v>0</v>
      </c>
      <c r="AB61" s="25" t="n">
        <f aca="false">140.7+52.4+300+1400+500+3586.8+658.8+793+1171.2+132+610+251.5</f>
        <v>9596.4</v>
      </c>
      <c r="AC61" s="25" t="n">
        <f aca="false">SUM(X61:AB61)</f>
        <v>11096.4</v>
      </c>
      <c r="AD61" s="25" t="n">
        <f aca="false">U61-AC61</f>
        <v>10751.27</v>
      </c>
    </row>
    <row r="62" customFormat="false" ht="15" hidden="false" customHeight="false" outlineLevel="0" collapsed="false">
      <c r="A62" s="23" t="s">
        <v>93</v>
      </c>
      <c r="B62" s="24" t="n">
        <v>3</v>
      </c>
      <c r="C62" s="24" t="n">
        <v>3500</v>
      </c>
      <c r="D62" s="24" t="n">
        <v>0</v>
      </c>
      <c r="E62" s="24" t="n">
        <v>30</v>
      </c>
      <c r="F62" s="24" t="n">
        <v>16</v>
      </c>
      <c r="G62" s="24" t="n">
        <v>34</v>
      </c>
      <c r="H62" s="24" t="n">
        <v>15</v>
      </c>
      <c r="I62" s="24" t="n">
        <v>26</v>
      </c>
      <c r="J62" s="25" t="n">
        <v>819</v>
      </c>
      <c r="K62" s="24" t="n">
        <v>18</v>
      </c>
      <c r="L62" s="25" t="n">
        <v>592</v>
      </c>
      <c r="M62" s="24" t="n">
        <f aca="false">I62+K62</f>
        <v>44</v>
      </c>
      <c r="N62" s="26" t="n">
        <f aca="false">M62/C62</f>
        <v>0.0125714285714286</v>
      </c>
      <c r="O62" s="24" t="n">
        <v>11</v>
      </c>
      <c r="P62" s="25" t="n">
        <v>110</v>
      </c>
      <c r="Q62" s="25" t="n">
        <f aca="false">SUM(J62+L62+P62)+60</f>
        <v>1581</v>
      </c>
      <c r="R62" s="25" t="n">
        <v>0</v>
      </c>
      <c r="S62" s="25" t="n">
        <v>0</v>
      </c>
      <c r="T62" s="25" t="n">
        <v>3365</v>
      </c>
      <c r="U62" s="25" t="n">
        <f aca="false">SUM(R62:T62)</f>
        <v>3365</v>
      </c>
      <c r="V62" s="25" t="n">
        <f aca="false">Q62+T62</f>
        <v>4946</v>
      </c>
      <c r="W62" s="25" t="n">
        <f aca="false">V62/C62</f>
        <v>1.41314285714286</v>
      </c>
      <c r="X62" s="25" t="n">
        <v>0</v>
      </c>
      <c r="Y62" s="25" t="n">
        <v>0</v>
      </c>
      <c r="Z62" s="25" t="n">
        <v>0</v>
      </c>
      <c r="AA62" s="25" t="n">
        <v>0</v>
      </c>
      <c r="AB62" s="25" t="n">
        <v>0</v>
      </c>
      <c r="AC62" s="25" t="n">
        <f aca="false">SUM(X62:AB62)</f>
        <v>0</v>
      </c>
      <c r="AD62" s="25" t="n">
        <f aca="false">U62-AC62</f>
        <v>3365</v>
      </c>
    </row>
    <row r="63" customFormat="false" ht="15" hidden="false" customHeight="false" outlineLevel="0" collapsed="false">
      <c r="A63" s="23" t="s">
        <v>94</v>
      </c>
      <c r="B63" s="24" t="n">
        <v>3</v>
      </c>
      <c r="C63" s="24" t="n">
        <v>2522</v>
      </c>
      <c r="D63" s="24" t="n">
        <v>0</v>
      </c>
      <c r="E63" s="24" t="n">
        <v>62</v>
      </c>
      <c r="F63" s="24" t="n">
        <v>16</v>
      </c>
      <c r="G63" s="24" t="n">
        <v>30</v>
      </c>
      <c r="H63" s="24" t="n">
        <v>0</v>
      </c>
      <c r="I63" s="24" t="n">
        <v>37</v>
      </c>
      <c r="J63" s="25" t="n">
        <v>1191</v>
      </c>
      <c r="K63" s="24" t="n">
        <v>6</v>
      </c>
      <c r="L63" s="25" t="n">
        <v>180</v>
      </c>
      <c r="M63" s="24" t="n">
        <f aca="false">I63+K63</f>
        <v>43</v>
      </c>
      <c r="N63" s="26" t="n">
        <f aca="false">M63/C63</f>
        <v>0.0170499603489294</v>
      </c>
      <c r="O63" s="24" t="n">
        <v>40</v>
      </c>
      <c r="P63" s="25" t="n">
        <v>400</v>
      </c>
      <c r="Q63" s="25" t="n">
        <f aca="false">SUM(J63+L63+P63)</f>
        <v>1771</v>
      </c>
      <c r="R63" s="25" t="n">
        <v>0</v>
      </c>
      <c r="S63" s="25" t="n">
        <v>0</v>
      </c>
      <c r="T63" s="25" t="n">
        <v>1041.1</v>
      </c>
      <c r="U63" s="25" t="n">
        <f aca="false">SUM(R63:T63)</f>
        <v>1041.1</v>
      </c>
      <c r="V63" s="25" t="n">
        <f aca="false">Q63+T63</f>
        <v>2812.1</v>
      </c>
      <c r="W63" s="25" t="n">
        <f aca="false">V63/C63</f>
        <v>1.11502775574941</v>
      </c>
      <c r="X63" s="25" t="n">
        <v>0</v>
      </c>
      <c r="Y63" s="25" t="n">
        <v>0</v>
      </c>
      <c r="Z63" s="25" t="n">
        <v>0</v>
      </c>
      <c r="AA63" s="25" t="n">
        <v>0</v>
      </c>
      <c r="AB63" s="25" t="n">
        <v>0</v>
      </c>
      <c r="AC63" s="25" t="n">
        <f aca="false">SUM(X63:AB63)</f>
        <v>0</v>
      </c>
      <c r="AD63" s="25" t="n">
        <f aca="false">U63-AC63</f>
        <v>1041.1</v>
      </c>
    </row>
    <row r="64" s="22" customFormat="true" ht="15.75" hidden="false" customHeight="false" outlineLevel="0" collapsed="false">
      <c r="A64" s="16" t="s">
        <v>95</v>
      </c>
      <c r="B64" s="17"/>
      <c r="C64" s="17"/>
      <c r="D64" s="17"/>
      <c r="E64" s="17"/>
      <c r="F64" s="17"/>
      <c r="G64" s="17"/>
      <c r="H64" s="18"/>
      <c r="I64" s="17"/>
      <c r="J64" s="19"/>
      <c r="K64" s="17"/>
      <c r="L64" s="19"/>
      <c r="M64" s="17"/>
      <c r="N64" s="20"/>
      <c r="O64" s="17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21"/>
      <c r="AF64" s="21"/>
      <c r="AG64" s="21"/>
      <c r="AH64" s="21"/>
      <c r="AI64" s="21"/>
      <c r="AJ64" s="21"/>
    </row>
    <row r="65" customFormat="false" ht="15" hidden="false" customHeight="false" outlineLevel="0" collapsed="false">
      <c r="A65" s="23" t="s">
        <v>96</v>
      </c>
      <c r="B65" s="24" t="n">
        <v>1</v>
      </c>
      <c r="C65" s="24" t="n">
        <v>3500</v>
      </c>
      <c r="D65" s="24" t="n">
        <v>0</v>
      </c>
      <c r="E65" s="24" t="n">
        <v>20</v>
      </c>
      <c r="F65" s="24" t="n">
        <v>6</v>
      </c>
      <c r="G65" s="24" t="n">
        <v>120</v>
      </c>
      <c r="H65" s="24" t="n">
        <v>6</v>
      </c>
      <c r="I65" s="24" t="n">
        <v>46</v>
      </c>
      <c r="J65" s="25" t="n">
        <v>1553</v>
      </c>
      <c r="K65" s="24" t="n">
        <v>39</v>
      </c>
      <c r="L65" s="25" t="n">
        <v>1346</v>
      </c>
      <c r="M65" s="24" t="n">
        <f aca="false">I65+K65</f>
        <v>85</v>
      </c>
      <c r="N65" s="26" t="n">
        <f aca="false">M65/C65</f>
        <v>0.0242857142857143</v>
      </c>
      <c r="O65" s="24" t="n">
        <v>30</v>
      </c>
      <c r="P65" s="25" t="n">
        <v>300</v>
      </c>
      <c r="Q65" s="25" t="n">
        <f aca="false">SUM(J65+L65+P65)</f>
        <v>3199</v>
      </c>
      <c r="R65" s="25" t="n">
        <v>0</v>
      </c>
      <c r="S65" s="25" t="n">
        <v>0</v>
      </c>
      <c r="T65" s="25" t="n">
        <v>8359</v>
      </c>
      <c r="U65" s="25" t="n">
        <f aca="false">SUM(R65:T65)</f>
        <v>8359</v>
      </c>
      <c r="V65" s="25" t="n">
        <f aca="false">Q65+T65</f>
        <v>11558</v>
      </c>
      <c r="W65" s="25" t="n">
        <f aca="false">V65/C65</f>
        <v>3.30228571428571</v>
      </c>
      <c r="X65" s="25" t="n">
        <v>0</v>
      </c>
      <c r="Y65" s="25" t="n">
        <v>0</v>
      </c>
      <c r="Z65" s="25" t="n">
        <v>0</v>
      </c>
      <c r="AA65" s="25" t="n">
        <v>0</v>
      </c>
      <c r="AB65" s="25" t="n">
        <v>1000</v>
      </c>
      <c r="AC65" s="25" t="n">
        <f aca="false">SUM(X65:AB65)</f>
        <v>1000</v>
      </c>
      <c r="AD65" s="25" t="n">
        <f aca="false">U65-AC65</f>
        <v>7359</v>
      </c>
    </row>
    <row r="66" customFormat="false" ht="15" hidden="false" customHeight="false" outlineLevel="0" collapsed="false">
      <c r="A66" s="23" t="s">
        <v>97</v>
      </c>
      <c r="B66" s="24" t="n">
        <v>5</v>
      </c>
      <c r="C66" s="24" t="n">
        <v>1500</v>
      </c>
      <c r="D66" s="24" t="n">
        <v>0</v>
      </c>
      <c r="E66" s="24" t="n">
        <v>23</v>
      </c>
      <c r="F66" s="24" t="n">
        <v>0</v>
      </c>
      <c r="G66" s="24" t="n">
        <v>140</v>
      </c>
      <c r="H66" s="24" t="n">
        <v>0</v>
      </c>
      <c r="I66" s="24" t="n">
        <v>55</v>
      </c>
      <c r="J66" s="25" t="n">
        <v>1795</v>
      </c>
      <c r="K66" s="24" t="n">
        <v>54</v>
      </c>
      <c r="L66" s="25" t="n">
        <v>1625</v>
      </c>
      <c r="M66" s="24" t="n">
        <f aca="false">I66+K66</f>
        <v>109</v>
      </c>
      <c r="N66" s="26" t="n">
        <f aca="false">M66/C66</f>
        <v>0.0726666666666667</v>
      </c>
      <c r="O66" s="24" t="n">
        <v>24</v>
      </c>
      <c r="P66" s="25" t="n">
        <v>240</v>
      </c>
      <c r="Q66" s="25" t="n">
        <f aca="false">SUM(J66+L66+P66)+49</f>
        <v>3709</v>
      </c>
      <c r="R66" s="25" t="n">
        <v>0</v>
      </c>
      <c r="S66" s="25" t="n">
        <v>0</v>
      </c>
      <c r="T66" s="25" t="n">
        <v>3943</v>
      </c>
      <c r="U66" s="25" t="n">
        <f aca="false">SUM(R66:T66)</f>
        <v>3943</v>
      </c>
      <c r="V66" s="25" t="n">
        <f aca="false">Q66+T66</f>
        <v>7652</v>
      </c>
      <c r="W66" s="25" t="n">
        <f aca="false">V66/C66</f>
        <v>5.10133333333333</v>
      </c>
      <c r="X66" s="25" t="n">
        <v>0</v>
      </c>
      <c r="Y66" s="25" t="n">
        <v>0</v>
      </c>
      <c r="Z66" s="25" t="n">
        <v>0</v>
      </c>
      <c r="AA66" s="25" t="n">
        <v>0</v>
      </c>
      <c r="AB66" s="25" t="n">
        <v>664.25</v>
      </c>
      <c r="AC66" s="25" t="n">
        <f aca="false">SUM(X66:AB66)</f>
        <v>664.25</v>
      </c>
      <c r="AD66" s="25" t="n">
        <f aca="false">U66-AC66</f>
        <v>3278.75</v>
      </c>
    </row>
    <row r="67" customFormat="false" ht="15" hidden="false" customHeight="false" outlineLevel="0" collapsed="false">
      <c r="A67" s="23" t="s">
        <v>98</v>
      </c>
      <c r="B67" s="24" t="n">
        <v>4</v>
      </c>
      <c r="C67" s="24" t="n">
        <v>4000</v>
      </c>
      <c r="D67" s="24" t="n">
        <v>0</v>
      </c>
      <c r="E67" s="24" t="n">
        <v>45</v>
      </c>
      <c r="F67" s="24" t="n">
        <v>0</v>
      </c>
      <c r="G67" s="24" t="n">
        <v>0</v>
      </c>
      <c r="H67" s="24" t="n">
        <v>15</v>
      </c>
      <c r="I67" s="24" t="n">
        <v>164</v>
      </c>
      <c r="J67" s="25" t="n">
        <v>5327</v>
      </c>
      <c r="K67" s="24" t="n">
        <v>68</v>
      </c>
      <c r="L67" s="25" t="n">
        <v>2236</v>
      </c>
      <c r="M67" s="24" t="n">
        <f aca="false">I67+K67</f>
        <v>232</v>
      </c>
      <c r="N67" s="26" t="n">
        <f aca="false">M67/C67</f>
        <v>0.058</v>
      </c>
      <c r="O67" s="24" t="n">
        <v>16</v>
      </c>
      <c r="P67" s="25" t="n">
        <v>160</v>
      </c>
      <c r="Q67" s="25" t="n">
        <f aca="false">SUM(J67+L67+P67)+11</f>
        <v>7734</v>
      </c>
      <c r="R67" s="25" t="n">
        <v>0</v>
      </c>
      <c r="S67" s="25" t="n">
        <v>0</v>
      </c>
      <c r="T67" s="25" t="n">
        <v>12450</v>
      </c>
      <c r="U67" s="25" t="n">
        <f aca="false">SUM(R67:T67)</f>
        <v>12450</v>
      </c>
      <c r="V67" s="25" t="n">
        <f aca="false">Q67+T67</f>
        <v>20184</v>
      </c>
      <c r="W67" s="25" t="n">
        <f aca="false">V67/C67</f>
        <v>5.046</v>
      </c>
      <c r="X67" s="25" t="n">
        <v>0</v>
      </c>
      <c r="Y67" s="25" t="n">
        <v>0</v>
      </c>
      <c r="Z67" s="25" t="n">
        <v>0</v>
      </c>
      <c r="AA67" s="25" t="n">
        <v>0</v>
      </c>
      <c r="AB67" s="25" t="n">
        <v>1500</v>
      </c>
      <c r="AC67" s="25" t="n">
        <f aca="false">SUM(X67:AB67)</f>
        <v>1500</v>
      </c>
      <c r="AD67" s="25" t="n">
        <f aca="false">U67-AC67</f>
        <v>10950</v>
      </c>
    </row>
    <row r="68" customFormat="false" ht="15" hidden="false" customHeight="false" outlineLevel="0" collapsed="false">
      <c r="A68" s="23" t="s">
        <v>99</v>
      </c>
      <c r="B68" s="24" t="n">
        <v>4</v>
      </c>
      <c r="C68" s="24" t="n">
        <v>3000</v>
      </c>
      <c r="D68" s="24" t="n">
        <v>0</v>
      </c>
      <c r="E68" s="24" t="n">
        <v>60</v>
      </c>
      <c r="F68" s="24" t="n">
        <v>0</v>
      </c>
      <c r="G68" s="24" t="n">
        <v>20</v>
      </c>
      <c r="H68" s="24" t="n">
        <v>0</v>
      </c>
      <c r="I68" s="24" t="n">
        <v>78</v>
      </c>
      <c r="J68" s="25" t="n">
        <v>2538</v>
      </c>
      <c r="K68" s="24" t="n">
        <v>86</v>
      </c>
      <c r="L68" s="25" t="n">
        <v>2763</v>
      </c>
      <c r="M68" s="24" t="n">
        <f aca="false">I68+K68</f>
        <v>164</v>
      </c>
      <c r="N68" s="26" t="n">
        <f aca="false">M68/C68</f>
        <v>0.0546666666666667</v>
      </c>
      <c r="O68" s="24" t="n">
        <v>339</v>
      </c>
      <c r="P68" s="25" t="n">
        <v>3450</v>
      </c>
      <c r="Q68" s="25" t="n">
        <f aca="false">SUM(J68+L68+P68)+86</f>
        <v>8837</v>
      </c>
      <c r="R68" s="25" t="n">
        <v>0</v>
      </c>
      <c r="S68" s="25" t="n">
        <v>0</v>
      </c>
      <c r="T68" s="25" t="n">
        <v>4666.48</v>
      </c>
      <c r="U68" s="25" t="n">
        <f aca="false">SUM(R68:T68)</f>
        <v>4666.48</v>
      </c>
      <c r="V68" s="25" t="n">
        <f aca="false">Q68+T68</f>
        <v>13503.48</v>
      </c>
      <c r="W68" s="25" t="n">
        <f aca="false">V68/C68</f>
        <v>4.50116</v>
      </c>
      <c r="X68" s="25" t="n">
        <v>0</v>
      </c>
      <c r="Y68" s="25" t="n">
        <v>0</v>
      </c>
      <c r="Z68" s="25" t="n">
        <v>0</v>
      </c>
      <c r="AA68" s="25" t="n">
        <v>0</v>
      </c>
      <c r="AB68" s="25" t="n">
        <v>0</v>
      </c>
      <c r="AC68" s="25" t="n">
        <f aca="false">SUM(X68:AB68)</f>
        <v>0</v>
      </c>
      <c r="AD68" s="25" t="n">
        <f aca="false">U68-AC68</f>
        <v>4666.48</v>
      </c>
    </row>
    <row r="69" customFormat="false" ht="15" hidden="false" customHeight="false" outlineLevel="0" collapsed="false">
      <c r="A69" s="23" t="s">
        <v>100</v>
      </c>
      <c r="B69" s="24" t="n">
        <v>2</v>
      </c>
      <c r="C69" s="24" t="n">
        <v>2500</v>
      </c>
      <c r="D69" s="24" t="n">
        <v>0</v>
      </c>
      <c r="E69" s="24" t="n">
        <v>15</v>
      </c>
      <c r="F69" s="24" t="n">
        <v>0</v>
      </c>
      <c r="G69" s="24" t="n">
        <v>7</v>
      </c>
      <c r="H69" s="24" t="n">
        <v>0</v>
      </c>
      <c r="I69" s="24" t="n">
        <v>29</v>
      </c>
      <c r="J69" s="25" t="n">
        <v>944</v>
      </c>
      <c r="K69" s="24" t="n">
        <v>11</v>
      </c>
      <c r="L69" s="25" t="n">
        <v>356</v>
      </c>
      <c r="M69" s="24" t="n">
        <f aca="false">I69+K69</f>
        <v>40</v>
      </c>
      <c r="N69" s="26" t="n">
        <f aca="false">M69/C69</f>
        <v>0.016</v>
      </c>
      <c r="O69" s="24" t="n">
        <v>87</v>
      </c>
      <c r="P69" s="25" t="n">
        <v>900</v>
      </c>
      <c r="Q69" s="25" t="n">
        <f aca="false">SUM(J69+L69+P69)+11</f>
        <v>2211</v>
      </c>
      <c r="R69" s="25" t="n">
        <v>0</v>
      </c>
      <c r="S69" s="25" t="n">
        <v>0</v>
      </c>
      <c r="T69" s="25" t="n">
        <v>2780</v>
      </c>
      <c r="U69" s="25" t="n">
        <f aca="false">SUM(R69:T69)</f>
        <v>2780</v>
      </c>
      <c r="V69" s="25" t="n">
        <f aca="false">Q69+T69</f>
        <v>4991</v>
      </c>
      <c r="W69" s="25" t="n">
        <f aca="false">V69/C69</f>
        <v>1.9964</v>
      </c>
      <c r="X69" s="25" t="n">
        <v>0</v>
      </c>
      <c r="Y69" s="25" t="n">
        <v>0</v>
      </c>
      <c r="Z69" s="25" t="n">
        <v>0</v>
      </c>
      <c r="AA69" s="25" t="n">
        <v>0</v>
      </c>
      <c r="AB69" s="25" t="n">
        <v>0</v>
      </c>
      <c r="AC69" s="25" t="n">
        <f aca="false">SUM(X69:AB69)</f>
        <v>0</v>
      </c>
      <c r="AD69" s="25" t="n">
        <f aca="false">U69-AC69</f>
        <v>2780</v>
      </c>
    </row>
    <row r="70" customFormat="false" ht="15" hidden="false" customHeight="false" outlineLevel="0" collapsed="false">
      <c r="A70" s="23" t="s">
        <v>101</v>
      </c>
      <c r="B70" s="24" t="n">
        <v>3</v>
      </c>
      <c r="C70" s="24" t="n">
        <v>3000</v>
      </c>
      <c r="D70" s="24" t="n">
        <v>0</v>
      </c>
      <c r="E70" s="24" t="n">
        <v>30</v>
      </c>
      <c r="F70" s="24" t="n">
        <v>0</v>
      </c>
      <c r="G70" s="24" t="n">
        <v>10</v>
      </c>
      <c r="H70" s="24" t="n">
        <v>5</v>
      </c>
      <c r="I70" s="24" t="n">
        <v>108</v>
      </c>
      <c r="J70" s="25" t="n">
        <v>3419</v>
      </c>
      <c r="K70" s="24" t="n">
        <v>39</v>
      </c>
      <c r="L70" s="25" t="n">
        <v>1240</v>
      </c>
      <c r="M70" s="24" t="n">
        <f aca="false">I70+K70</f>
        <v>147</v>
      </c>
      <c r="N70" s="26" t="n">
        <f aca="false">M70/C70</f>
        <v>0.049</v>
      </c>
      <c r="O70" s="24" t="n">
        <v>0</v>
      </c>
      <c r="P70" s="25" t="n">
        <v>0</v>
      </c>
      <c r="Q70" s="25" t="n">
        <f aca="false">SUM(J70+L70+P70)</f>
        <v>4659</v>
      </c>
      <c r="R70" s="25" t="n">
        <v>0</v>
      </c>
      <c r="S70" s="25" t="n">
        <v>500</v>
      </c>
      <c r="T70" s="25" t="n">
        <v>7092</v>
      </c>
      <c r="U70" s="25" t="n">
        <f aca="false">SUM(R70:T70)</f>
        <v>7592</v>
      </c>
      <c r="V70" s="25" t="n">
        <f aca="false">Q70+T70</f>
        <v>11751</v>
      </c>
      <c r="W70" s="25" t="n">
        <f aca="false">V70/C70</f>
        <v>3.917</v>
      </c>
      <c r="X70" s="25" t="n">
        <v>0</v>
      </c>
      <c r="Y70" s="25" t="n">
        <v>0</v>
      </c>
      <c r="Z70" s="25" t="n">
        <v>0</v>
      </c>
      <c r="AA70" s="25" t="n">
        <v>0</v>
      </c>
      <c r="AB70" s="25" t="n">
        <v>400</v>
      </c>
      <c r="AC70" s="25" t="n">
        <f aca="false">SUM(X70:AB70)</f>
        <v>400</v>
      </c>
      <c r="AD70" s="25" t="n">
        <f aca="false">U70-AC70</f>
        <v>7192</v>
      </c>
    </row>
    <row r="71" s="22" customFormat="true" ht="15.75" hidden="false" customHeight="false" outlineLevel="0" collapsed="false">
      <c r="A71" s="16" t="s">
        <v>102</v>
      </c>
      <c r="B71" s="17"/>
      <c r="C71" s="17"/>
      <c r="D71" s="17"/>
      <c r="E71" s="17"/>
      <c r="F71" s="17"/>
      <c r="G71" s="17"/>
      <c r="H71" s="18"/>
      <c r="I71" s="17"/>
      <c r="J71" s="19"/>
      <c r="K71" s="17"/>
      <c r="L71" s="19"/>
      <c r="M71" s="17"/>
      <c r="N71" s="20"/>
      <c r="O71" s="17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21"/>
      <c r="AF71" s="21"/>
      <c r="AG71" s="21"/>
      <c r="AH71" s="21"/>
      <c r="AI71" s="21"/>
      <c r="AJ71" s="21"/>
    </row>
    <row r="72" customFormat="false" ht="15" hidden="false" customHeight="false" outlineLevel="0" collapsed="false">
      <c r="A72" s="23" t="s">
        <v>103</v>
      </c>
      <c r="B72" s="24" t="n">
        <v>5</v>
      </c>
      <c r="C72" s="24" t="n">
        <v>4500</v>
      </c>
      <c r="D72" s="24" t="n">
        <v>0</v>
      </c>
      <c r="E72" s="24" t="n">
        <v>66</v>
      </c>
      <c r="F72" s="24" t="n">
        <v>14</v>
      </c>
      <c r="G72" s="24" t="n">
        <v>146</v>
      </c>
      <c r="H72" s="24" t="n">
        <v>0</v>
      </c>
      <c r="I72" s="24" t="n">
        <v>319</v>
      </c>
      <c r="J72" s="25" t="n">
        <v>10121</v>
      </c>
      <c r="K72" s="24" t="n">
        <v>156</v>
      </c>
      <c r="L72" s="25" t="n">
        <v>4966</v>
      </c>
      <c r="M72" s="24" t="n">
        <f aca="false">I72+K72</f>
        <v>475</v>
      </c>
      <c r="N72" s="26" t="n">
        <f aca="false">M72/C72</f>
        <v>0.105555555555556</v>
      </c>
      <c r="O72" s="24" t="n">
        <v>13</v>
      </c>
      <c r="P72" s="25" t="n">
        <v>130</v>
      </c>
      <c r="Q72" s="25" t="n">
        <f aca="false">SUM(J72+L72+P72)+591</f>
        <v>15808</v>
      </c>
      <c r="R72" s="25" t="n">
        <v>0</v>
      </c>
      <c r="S72" s="25" t="n">
        <v>0</v>
      </c>
      <c r="T72" s="25" t="n">
        <v>9471</v>
      </c>
      <c r="U72" s="25" t="n">
        <f aca="false">SUM(R72:T72)</f>
        <v>9471</v>
      </c>
      <c r="V72" s="25" t="n">
        <f aca="false">Q72+T72</f>
        <v>25279</v>
      </c>
      <c r="W72" s="25" t="n">
        <f aca="false">V72/C72</f>
        <v>5.61755555555556</v>
      </c>
      <c r="X72" s="25" t="n">
        <v>0</v>
      </c>
      <c r="Y72" s="25" t="n">
        <v>0</v>
      </c>
      <c r="Z72" s="25" t="n">
        <v>0</v>
      </c>
      <c r="AA72" s="25" t="n">
        <v>0</v>
      </c>
      <c r="AB72" s="25" t="n">
        <v>0</v>
      </c>
      <c r="AC72" s="25" t="n">
        <f aca="false">SUM(X72:AB72)</f>
        <v>0</v>
      </c>
      <c r="AD72" s="25" t="n">
        <f aca="false">U72-AC72</f>
        <v>9471</v>
      </c>
    </row>
    <row r="73" customFormat="false" ht="15" hidden="false" customHeight="false" outlineLevel="0" collapsed="false">
      <c r="A73" s="23" t="s">
        <v>104</v>
      </c>
      <c r="B73" s="24" t="n">
        <v>5</v>
      </c>
      <c r="C73" s="24" t="n">
        <v>8500</v>
      </c>
      <c r="D73" s="24" t="n">
        <v>0</v>
      </c>
      <c r="E73" s="24" t="n">
        <v>120</v>
      </c>
      <c r="F73" s="24" t="n">
        <v>7</v>
      </c>
      <c r="G73" s="24" t="n">
        <v>0</v>
      </c>
      <c r="H73" s="24" t="n">
        <v>0</v>
      </c>
      <c r="I73" s="24" t="n">
        <v>259</v>
      </c>
      <c r="J73" s="25" t="n">
        <v>7969</v>
      </c>
      <c r="K73" s="24" t="n">
        <v>91</v>
      </c>
      <c r="L73" s="25" t="n">
        <v>2800</v>
      </c>
      <c r="M73" s="24" t="n">
        <f aca="false">I73+K73</f>
        <v>350</v>
      </c>
      <c r="N73" s="26" t="n">
        <f aca="false">M73/C73</f>
        <v>0.0411764705882353</v>
      </c>
      <c r="O73" s="24" t="n">
        <v>7</v>
      </c>
      <c r="P73" s="25" t="n">
        <v>70</v>
      </c>
      <c r="Q73" s="25" t="n">
        <f aca="false">SUM(J73+L73+P73)</f>
        <v>10839</v>
      </c>
      <c r="R73" s="25" t="n">
        <v>0</v>
      </c>
      <c r="S73" s="25" t="n">
        <v>0</v>
      </c>
      <c r="T73" s="25" t="n">
        <v>11737</v>
      </c>
      <c r="U73" s="25" t="n">
        <f aca="false">SUM(R73:T73)</f>
        <v>11737</v>
      </c>
      <c r="V73" s="25" t="n">
        <f aca="false">Q73+T73</f>
        <v>22576</v>
      </c>
      <c r="W73" s="25" t="n">
        <f aca="false">V73/C73</f>
        <v>2.656</v>
      </c>
      <c r="X73" s="25" t="n">
        <v>0</v>
      </c>
      <c r="Y73" s="25" t="n">
        <v>0</v>
      </c>
      <c r="Z73" s="25" t="n">
        <v>0</v>
      </c>
      <c r="AA73" s="25" t="n">
        <v>0</v>
      </c>
      <c r="AB73" s="25" t="n">
        <v>192.9</v>
      </c>
      <c r="AC73" s="25" t="n">
        <f aca="false">SUM(X73:AB73)</f>
        <v>192.9</v>
      </c>
      <c r="AD73" s="25" t="n">
        <f aca="false">U73-AC73</f>
        <v>11544.1</v>
      </c>
    </row>
    <row r="74" customFormat="false" ht="15" hidden="false" customHeight="false" outlineLevel="0" collapsed="false">
      <c r="A74" s="23" t="s">
        <v>105</v>
      </c>
      <c r="B74" s="24" t="n">
        <v>4</v>
      </c>
      <c r="C74" s="24" t="n">
        <v>1200</v>
      </c>
      <c r="D74" s="24" t="n">
        <v>0</v>
      </c>
      <c r="E74" s="24" t="n">
        <v>18</v>
      </c>
      <c r="F74" s="24" t="n">
        <v>15</v>
      </c>
      <c r="G74" s="24" t="n">
        <v>26</v>
      </c>
      <c r="H74" s="24" t="n">
        <v>0</v>
      </c>
      <c r="I74" s="24" t="n">
        <v>32</v>
      </c>
      <c r="J74" s="25" t="n">
        <f aca="false">518+480</f>
        <v>998</v>
      </c>
      <c r="K74" s="24" t="n">
        <v>24</v>
      </c>
      <c r="L74" s="25" t="n">
        <f aca="false">321+531</f>
        <v>852</v>
      </c>
      <c r="M74" s="24" t="n">
        <f aca="false">I74+K74</f>
        <v>56</v>
      </c>
      <c r="N74" s="26" t="n">
        <f aca="false">M74/C74</f>
        <v>0.0466666666666667</v>
      </c>
      <c r="O74" s="24" t="n">
        <v>0</v>
      </c>
      <c r="P74" s="25" t="n">
        <v>0</v>
      </c>
      <c r="Q74" s="25" t="n">
        <f aca="false">SUM(J74+L74+P74)</f>
        <v>1850</v>
      </c>
      <c r="R74" s="25" t="n">
        <v>0</v>
      </c>
      <c r="S74" s="25" t="n">
        <v>0</v>
      </c>
      <c r="T74" s="25" t="n">
        <v>3285</v>
      </c>
      <c r="U74" s="25" t="n">
        <f aca="false">SUM(R74:T74)</f>
        <v>3285</v>
      </c>
      <c r="V74" s="25" t="n">
        <f aca="false">Q74+T74</f>
        <v>5135</v>
      </c>
      <c r="W74" s="25" t="n">
        <f aca="false">V74/C74</f>
        <v>4.27916666666667</v>
      </c>
      <c r="X74" s="25" t="n">
        <v>0</v>
      </c>
      <c r="Y74" s="25" t="n">
        <v>0</v>
      </c>
      <c r="Z74" s="25" t="n">
        <v>0</v>
      </c>
      <c r="AA74" s="25" t="n">
        <v>0</v>
      </c>
      <c r="AB74" s="25" t="n">
        <v>0</v>
      </c>
      <c r="AC74" s="25" t="n">
        <f aca="false">SUM(X74:AB74)</f>
        <v>0</v>
      </c>
      <c r="AD74" s="25" t="n">
        <f aca="false">U74-AC74</f>
        <v>3285</v>
      </c>
    </row>
    <row r="75" customFormat="false" ht="15" hidden="false" customHeight="false" outlineLevel="0" collapsed="false">
      <c r="A75" s="23" t="s">
        <v>106</v>
      </c>
      <c r="B75" s="24" t="n">
        <v>12</v>
      </c>
      <c r="C75" s="24" t="n">
        <v>8300</v>
      </c>
      <c r="D75" s="24" t="n">
        <v>0</v>
      </c>
      <c r="E75" s="24" t="n">
        <v>99</v>
      </c>
      <c r="F75" s="24" t="n">
        <v>66</v>
      </c>
      <c r="G75" s="24" t="n">
        <v>195</v>
      </c>
      <c r="H75" s="24" t="n">
        <v>0</v>
      </c>
      <c r="I75" s="24" t="n">
        <v>223</v>
      </c>
      <c r="J75" s="25" t="n">
        <v>6957</v>
      </c>
      <c r="K75" s="24" t="n">
        <v>47</v>
      </c>
      <c r="L75" s="25" t="n">
        <v>1496</v>
      </c>
      <c r="M75" s="24" t="n">
        <f aca="false">I75+K75</f>
        <v>270</v>
      </c>
      <c r="N75" s="26" t="n">
        <f aca="false">M75/C75</f>
        <v>0.0325301204819277</v>
      </c>
      <c r="O75" s="24" t="n">
        <v>3</v>
      </c>
      <c r="P75" s="25" t="n">
        <v>30</v>
      </c>
      <c r="Q75" s="25" t="n">
        <f aca="false">SUM(J75+L75+P75)</f>
        <v>8483</v>
      </c>
      <c r="R75" s="25" t="n">
        <v>0</v>
      </c>
      <c r="S75" s="25" t="n">
        <v>0</v>
      </c>
      <c r="T75" s="25" t="n">
        <v>8055</v>
      </c>
      <c r="U75" s="25" t="n">
        <f aca="false">SUM(R75:T75)</f>
        <v>8055</v>
      </c>
      <c r="V75" s="25" t="n">
        <f aca="false">Q75+T75</f>
        <v>16538</v>
      </c>
      <c r="W75" s="25" t="n">
        <f aca="false">V75/C75</f>
        <v>1.99253012048193</v>
      </c>
      <c r="X75" s="25" t="n">
        <v>0</v>
      </c>
      <c r="Y75" s="25" t="n">
        <v>0</v>
      </c>
      <c r="Z75" s="25" t="n">
        <v>0</v>
      </c>
      <c r="AA75" s="25" t="n">
        <v>0</v>
      </c>
      <c r="AB75" s="25" t="n">
        <v>192.9</v>
      </c>
      <c r="AC75" s="25" t="n">
        <f aca="false">SUM(X75:AB75)</f>
        <v>192.9</v>
      </c>
      <c r="AD75" s="25" t="n">
        <f aca="false">U75-AC75</f>
        <v>7862.1</v>
      </c>
    </row>
    <row r="76" customFormat="false" ht="15" hidden="false" customHeight="false" outlineLevel="0" collapsed="false">
      <c r="A76" s="23" t="s">
        <v>107</v>
      </c>
      <c r="B76" s="24" t="n">
        <v>7</v>
      </c>
      <c r="C76" s="24" t="n">
        <v>4262</v>
      </c>
      <c r="D76" s="24" t="n">
        <v>0</v>
      </c>
      <c r="E76" s="24" t="n">
        <v>39</v>
      </c>
      <c r="F76" s="24" t="n">
        <v>0</v>
      </c>
      <c r="G76" s="24" t="n">
        <v>58</v>
      </c>
      <c r="H76" s="24" t="n">
        <v>0</v>
      </c>
      <c r="I76" s="24" t="n">
        <v>71</v>
      </c>
      <c r="J76" s="25" t="n">
        <v>2198</v>
      </c>
      <c r="K76" s="24" t="n">
        <v>27</v>
      </c>
      <c r="L76" s="25" t="n">
        <v>839</v>
      </c>
      <c r="M76" s="24" t="n">
        <f aca="false">I76+K76</f>
        <v>98</v>
      </c>
      <c r="N76" s="26" t="n">
        <f aca="false">M76/C76</f>
        <v>0.0229938995776631</v>
      </c>
      <c r="O76" s="24" t="n">
        <v>1</v>
      </c>
      <c r="P76" s="25" t="n">
        <v>10</v>
      </c>
      <c r="Q76" s="25" t="n">
        <f aca="false">SUM(J76+L76+P76)</f>
        <v>3047</v>
      </c>
      <c r="R76" s="25" t="n">
        <v>0</v>
      </c>
      <c r="S76" s="25" t="n">
        <v>0</v>
      </c>
      <c r="T76" s="25" t="n">
        <v>2931</v>
      </c>
      <c r="U76" s="25" t="n">
        <f aca="false">SUM(R76:T76)</f>
        <v>2931</v>
      </c>
      <c r="V76" s="25" t="n">
        <f aca="false">Q76+T76</f>
        <v>5978</v>
      </c>
      <c r="W76" s="25" t="n">
        <f aca="false">V76/C76</f>
        <v>1.40262787423745</v>
      </c>
      <c r="X76" s="25" t="n">
        <v>0</v>
      </c>
      <c r="Y76" s="25" t="n">
        <v>0</v>
      </c>
      <c r="Z76" s="25" t="n">
        <v>0</v>
      </c>
      <c r="AA76" s="25" t="n">
        <v>0</v>
      </c>
      <c r="AB76" s="25" t="n">
        <v>64.3</v>
      </c>
      <c r="AC76" s="25" t="n">
        <f aca="false">SUM(X76:AB76)</f>
        <v>64.3</v>
      </c>
      <c r="AD76" s="25" t="n">
        <f aca="false">U76-AC76</f>
        <v>2866.7</v>
      </c>
    </row>
    <row r="77" customFormat="false" ht="15" hidden="false" customHeight="false" outlineLevel="0" collapsed="false">
      <c r="A77" s="23" t="s">
        <v>108</v>
      </c>
      <c r="B77" s="24" t="n">
        <v>9</v>
      </c>
      <c r="C77" s="24" t="n">
        <v>26059</v>
      </c>
      <c r="D77" s="24" t="n">
        <v>1930</v>
      </c>
      <c r="E77" s="24" t="n">
        <v>159</v>
      </c>
      <c r="F77" s="24" t="n">
        <v>8</v>
      </c>
      <c r="G77" s="24" t="n">
        <v>307</v>
      </c>
      <c r="H77" s="24" t="n">
        <v>0</v>
      </c>
      <c r="I77" s="24" t="n">
        <v>313</v>
      </c>
      <c r="J77" s="25" t="n">
        <v>10240</v>
      </c>
      <c r="K77" s="24" t="n">
        <v>199</v>
      </c>
      <c r="L77" s="25" t="n">
        <v>6640</v>
      </c>
      <c r="M77" s="24" t="n">
        <f aca="false">I77+K77</f>
        <v>512</v>
      </c>
      <c r="N77" s="26" t="n">
        <f aca="false">M77/C77</f>
        <v>0.01964772247592</v>
      </c>
      <c r="O77" s="24" t="n">
        <v>678</v>
      </c>
      <c r="P77" s="25" t="n">
        <v>7000</v>
      </c>
      <c r="Q77" s="25" t="n">
        <f aca="false">SUM(J77+L77+P77)+2191</f>
        <v>26071</v>
      </c>
      <c r="R77" s="25" t="n">
        <f aca="false">540+460+200</f>
        <v>1200</v>
      </c>
      <c r="S77" s="25" t="n">
        <v>0</v>
      </c>
      <c r="T77" s="25" t="n">
        <v>12910.86</v>
      </c>
      <c r="U77" s="25" t="n">
        <f aca="false">SUM(R77:T77)</f>
        <v>14110.86</v>
      </c>
      <c r="V77" s="25" t="n">
        <f aca="false">Q77+T77</f>
        <v>38981.86</v>
      </c>
      <c r="W77" s="25" t="n">
        <f aca="false">V77/C77</f>
        <v>1.49590774780306</v>
      </c>
      <c r="X77" s="25" t="n">
        <v>0</v>
      </c>
      <c r="Y77" s="25" t="n">
        <v>0</v>
      </c>
      <c r="Z77" s="25" t="n">
        <v>0</v>
      </c>
      <c r="AA77" s="25" t="n">
        <v>7</v>
      </c>
      <c r="AB77" s="25" t="n">
        <f aca="false">964.5+61</f>
        <v>1025.5</v>
      </c>
      <c r="AC77" s="25" t="n">
        <f aca="false">SUM(X77:AB77)</f>
        <v>1032.5</v>
      </c>
      <c r="AD77" s="25" t="n">
        <f aca="false">U77-AC77</f>
        <v>13078.36</v>
      </c>
    </row>
    <row r="78" customFormat="false" ht="15" hidden="false" customHeight="false" outlineLevel="0" collapsed="false">
      <c r="A78" s="23" t="s">
        <v>109</v>
      </c>
      <c r="B78" s="24" t="n">
        <v>10</v>
      </c>
      <c r="C78" s="24" t="n">
        <v>9601</v>
      </c>
      <c r="D78" s="24" t="n">
        <v>0</v>
      </c>
      <c r="E78" s="24" t="n">
        <v>77</v>
      </c>
      <c r="F78" s="24" t="n">
        <v>10</v>
      </c>
      <c r="G78" s="24" t="n">
        <v>47</v>
      </c>
      <c r="H78" s="24" t="n">
        <v>0</v>
      </c>
      <c r="I78" s="24" t="n">
        <v>55</v>
      </c>
      <c r="J78" s="25" t="n">
        <v>1755</v>
      </c>
      <c r="K78" s="24" t="n">
        <v>23</v>
      </c>
      <c r="L78" s="25" t="n">
        <v>786</v>
      </c>
      <c r="M78" s="24" t="n">
        <f aca="false">I78+K78</f>
        <v>78</v>
      </c>
      <c r="N78" s="26" t="n">
        <f aca="false">M78/C78</f>
        <v>0.00812415373398604</v>
      </c>
      <c r="O78" s="24" t="n">
        <v>9</v>
      </c>
      <c r="P78" s="25" t="n">
        <v>90</v>
      </c>
      <c r="Q78" s="25" t="n">
        <f aca="false">SUM(J78+L78+P78)+511</f>
        <v>3142</v>
      </c>
      <c r="R78" s="25" t="n">
        <v>1500</v>
      </c>
      <c r="S78" s="25" t="n">
        <f aca="false">750+492</f>
        <v>1242</v>
      </c>
      <c r="T78" s="25" t="n">
        <v>6108</v>
      </c>
      <c r="U78" s="25" t="n">
        <f aca="false">SUM(R78:T78)</f>
        <v>8850</v>
      </c>
      <c r="V78" s="25" t="n">
        <f aca="false">Q78+T78</f>
        <v>9250</v>
      </c>
      <c r="W78" s="25" t="n">
        <f aca="false">V78/C78</f>
        <v>0.963441308197063</v>
      </c>
      <c r="X78" s="25" t="n">
        <v>0</v>
      </c>
      <c r="Y78" s="25" t="n">
        <v>0</v>
      </c>
      <c r="Z78" s="25" t="n">
        <v>0</v>
      </c>
      <c r="AA78" s="25" t="n">
        <v>0</v>
      </c>
      <c r="AB78" s="25" t="n">
        <f aca="false">578.7+816.8+750</f>
        <v>2145.5</v>
      </c>
      <c r="AC78" s="25" t="n">
        <f aca="false">SUM(X78:AB78)</f>
        <v>2145.5</v>
      </c>
      <c r="AD78" s="25" t="n">
        <f aca="false">U78-AC78</f>
        <v>6704.5</v>
      </c>
    </row>
    <row r="79" customFormat="false" ht="15" hidden="false" customHeight="false" outlineLevel="0" collapsed="false">
      <c r="A79" s="23" t="s">
        <v>110</v>
      </c>
      <c r="B79" s="24" t="n">
        <v>10</v>
      </c>
      <c r="C79" s="24" t="n">
        <v>7340</v>
      </c>
      <c r="D79" s="24" t="n">
        <v>0</v>
      </c>
      <c r="E79" s="24" t="n">
        <v>102</v>
      </c>
      <c r="F79" s="24" t="n">
        <v>45</v>
      </c>
      <c r="G79" s="24" t="n">
        <v>0</v>
      </c>
      <c r="H79" s="24" t="n">
        <v>0</v>
      </c>
      <c r="I79" s="24" t="n">
        <v>76</v>
      </c>
      <c r="J79" s="25" t="n">
        <v>2390</v>
      </c>
      <c r="K79" s="24" t="n">
        <v>36</v>
      </c>
      <c r="L79" s="25" t="n">
        <v>1147</v>
      </c>
      <c r="M79" s="24" t="n">
        <f aca="false">I79+K79</f>
        <v>112</v>
      </c>
      <c r="N79" s="26" t="n">
        <f aca="false">M79/C79</f>
        <v>0.0152588555858311</v>
      </c>
      <c r="O79" s="24" t="n">
        <v>31</v>
      </c>
      <c r="P79" s="25" t="n">
        <v>320</v>
      </c>
      <c r="Q79" s="25" t="n">
        <f aca="false">SUM(J79+L79+P79)+1002</f>
        <v>4859</v>
      </c>
      <c r="R79" s="25" t="n">
        <f aca="false">460+460</f>
        <v>920</v>
      </c>
      <c r="S79" s="25" t="n">
        <v>0</v>
      </c>
      <c r="T79" s="25" t="n">
        <v>3268</v>
      </c>
      <c r="U79" s="25" t="n">
        <f aca="false">SUM(R79:T79)</f>
        <v>4188</v>
      </c>
      <c r="V79" s="25" t="n">
        <f aca="false">Q79+T79</f>
        <v>8127</v>
      </c>
      <c r="W79" s="25" t="n">
        <f aca="false">V79/C79</f>
        <v>1.10722070844687</v>
      </c>
      <c r="X79" s="25" t="n">
        <v>0</v>
      </c>
      <c r="Y79" s="25" t="n">
        <v>0</v>
      </c>
      <c r="Z79" s="25" t="n">
        <v>0</v>
      </c>
      <c r="AA79" s="25" t="n">
        <v>0</v>
      </c>
      <c r="AB79" s="25" t="n">
        <v>643</v>
      </c>
      <c r="AC79" s="25" t="n">
        <f aca="false">SUM(X79:AB79)</f>
        <v>643</v>
      </c>
      <c r="AD79" s="25" t="n">
        <f aca="false">U79-AC79</f>
        <v>3545</v>
      </c>
    </row>
    <row r="80" customFormat="false" ht="15" hidden="false" customHeight="false" outlineLevel="0" collapsed="false">
      <c r="A80" s="23" t="s">
        <v>111</v>
      </c>
      <c r="B80" s="24" t="n">
        <v>5</v>
      </c>
      <c r="C80" s="24" t="n">
        <v>5327</v>
      </c>
      <c r="D80" s="24" t="n">
        <v>0</v>
      </c>
      <c r="E80" s="24" t="n">
        <v>45</v>
      </c>
      <c r="F80" s="24" t="n">
        <v>0</v>
      </c>
      <c r="G80" s="24" t="n">
        <v>0</v>
      </c>
      <c r="H80" s="24" t="n">
        <v>0</v>
      </c>
      <c r="I80" s="24" t="n">
        <v>261</v>
      </c>
      <c r="J80" s="25" t="n">
        <v>8310</v>
      </c>
      <c r="K80" s="24" t="n">
        <v>87</v>
      </c>
      <c r="L80" s="25" t="n">
        <v>2724</v>
      </c>
      <c r="M80" s="24" t="n">
        <f aca="false">I80+K80</f>
        <v>348</v>
      </c>
      <c r="N80" s="26" t="n">
        <f aca="false">M80/C80</f>
        <v>0.0653275764970903</v>
      </c>
      <c r="O80" s="24" t="n">
        <v>0</v>
      </c>
      <c r="P80" s="25" t="n">
        <v>0</v>
      </c>
      <c r="Q80" s="25" t="n">
        <f aca="false">SUM(J80+L80+P80)</f>
        <v>11034</v>
      </c>
      <c r="R80" s="25" t="n">
        <v>0</v>
      </c>
      <c r="S80" s="25" t="n">
        <v>0</v>
      </c>
      <c r="T80" s="25" t="n">
        <v>7110</v>
      </c>
      <c r="U80" s="25" t="n">
        <f aca="false">SUM(R80:T80)</f>
        <v>7110</v>
      </c>
      <c r="V80" s="25" t="n">
        <f aca="false">Q80+T80</f>
        <v>18144</v>
      </c>
      <c r="W80" s="25" t="n">
        <f aca="false">V80/C80</f>
        <v>3.40604467805519</v>
      </c>
      <c r="X80" s="25" t="n">
        <v>0</v>
      </c>
      <c r="Y80" s="25" t="n">
        <v>0</v>
      </c>
      <c r="Z80" s="25" t="n">
        <v>0</v>
      </c>
      <c r="AA80" s="25" t="n">
        <v>0</v>
      </c>
      <c r="AB80" s="25" t="n">
        <v>257.2</v>
      </c>
      <c r="AC80" s="25" t="n">
        <f aca="false">SUM(X80:AB80)</f>
        <v>257.2</v>
      </c>
      <c r="AD80" s="25" t="n">
        <f aca="false">U80-AC80</f>
        <v>6852.8</v>
      </c>
    </row>
    <row r="81" customFormat="false" ht="15" hidden="false" customHeight="false" outlineLevel="0" collapsed="false">
      <c r="A81" s="23" t="s">
        <v>112</v>
      </c>
      <c r="B81" s="24" t="n">
        <v>4</v>
      </c>
      <c r="C81" s="24" t="n">
        <v>8198</v>
      </c>
      <c r="D81" s="24" t="n">
        <v>0</v>
      </c>
      <c r="E81" s="24" t="n">
        <v>58</v>
      </c>
      <c r="F81" s="24" t="n">
        <v>32</v>
      </c>
      <c r="G81" s="24" t="n">
        <v>57</v>
      </c>
      <c r="H81" s="24" t="n">
        <v>0</v>
      </c>
      <c r="I81" s="24" t="n">
        <v>70</v>
      </c>
      <c r="J81" s="25" t="n">
        <v>2213</v>
      </c>
      <c r="K81" s="24" t="n">
        <v>116</v>
      </c>
      <c r="L81" s="25" t="n">
        <v>3869</v>
      </c>
      <c r="M81" s="24" t="n">
        <f aca="false">I81+K81</f>
        <v>186</v>
      </c>
      <c r="N81" s="26" t="n">
        <f aca="false">M81/C81</f>
        <v>0.0226884606001464</v>
      </c>
      <c r="O81" s="24" t="n">
        <v>27</v>
      </c>
      <c r="P81" s="25" t="n">
        <v>270</v>
      </c>
      <c r="Q81" s="25" t="n">
        <f aca="false">SUM(J81+L81+P81)+10</f>
        <v>6362</v>
      </c>
      <c r="R81" s="25" t="n">
        <v>0</v>
      </c>
      <c r="S81" s="25" t="n">
        <v>0</v>
      </c>
      <c r="T81" s="25" t="n">
        <v>8143.64</v>
      </c>
      <c r="U81" s="25" t="n">
        <f aca="false">SUM(R81:T81)</f>
        <v>8143.64</v>
      </c>
      <c r="V81" s="25" t="n">
        <f aca="false">Q81+T81</f>
        <v>14505.64</v>
      </c>
      <c r="W81" s="25" t="n">
        <f aca="false">V81/C81</f>
        <v>1.76941205171993</v>
      </c>
      <c r="X81" s="25" t="n">
        <v>0</v>
      </c>
      <c r="Y81" s="25" t="n">
        <v>0</v>
      </c>
      <c r="Z81" s="25" t="n">
        <v>0</v>
      </c>
      <c r="AA81" s="25" t="n">
        <v>0</v>
      </c>
      <c r="AB81" s="25" t="n">
        <v>0</v>
      </c>
      <c r="AC81" s="25" t="n">
        <f aca="false">SUM(X81:AB81)</f>
        <v>0</v>
      </c>
      <c r="AD81" s="25" t="n">
        <f aca="false">U81-AC81</f>
        <v>8143.64</v>
      </c>
    </row>
    <row r="82" customFormat="false" ht="15" hidden="false" customHeight="false" outlineLevel="0" collapsed="false">
      <c r="A82" s="23" t="s">
        <v>113</v>
      </c>
      <c r="B82" s="24" t="n">
        <v>4</v>
      </c>
      <c r="C82" s="24" t="n">
        <v>3043</v>
      </c>
      <c r="D82" s="24" t="n">
        <v>0</v>
      </c>
      <c r="E82" s="24" t="n">
        <v>43</v>
      </c>
      <c r="F82" s="24" t="n">
        <v>19</v>
      </c>
      <c r="G82" s="24" t="n">
        <v>58</v>
      </c>
      <c r="H82" s="24" t="n">
        <v>0</v>
      </c>
      <c r="I82" s="24" t="n">
        <v>32</v>
      </c>
      <c r="J82" s="25" t="n">
        <v>1053</v>
      </c>
      <c r="K82" s="24" t="n">
        <v>26</v>
      </c>
      <c r="L82" s="25" t="n">
        <v>814</v>
      </c>
      <c r="M82" s="24" t="n">
        <f aca="false">I82+K82</f>
        <v>58</v>
      </c>
      <c r="N82" s="26" t="n">
        <f aca="false">M82/C82</f>
        <v>0.0190601380216891</v>
      </c>
      <c r="O82" s="24" t="n">
        <v>0</v>
      </c>
      <c r="P82" s="25" t="n">
        <v>0</v>
      </c>
      <c r="Q82" s="25" t="n">
        <f aca="false">SUM(J82+L82+P82)</f>
        <v>1867</v>
      </c>
      <c r="R82" s="25" t="n">
        <v>0</v>
      </c>
      <c r="S82" s="25" t="n">
        <v>0</v>
      </c>
      <c r="T82" s="25" t="n">
        <v>4975</v>
      </c>
      <c r="U82" s="25" t="n">
        <f aca="false">SUM(R82:T82)</f>
        <v>4975</v>
      </c>
      <c r="V82" s="25" t="n">
        <f aca="false">Q82+T82</f>
        <v>6842</v>
      </c>
      <c r="W82" s="25" t="n">
        <f aca="false">V82/C82</f>
        <v>2.24843904042064</v>
      </c>
      <c r="X82" s="25" t="n">
        <v>0</v>
      </c>
      <c r="Y82" s="25" t="n">
        <v>0</v>
      </c>
      <c r="Z82" s="25" t="n">
        <v>0</v>
      </c>
      <c r="AA82" s="25" t="n">
        <v>0</v>
      </c>
      <c r="AB82" s="25" t="n">
        <v>0</v>
      </c>
      <c r="AC82" s="25" t="n">
        <f aca="false">SUM(X82:AB82)</f>
        <v>0</v>
      </c>
      <c r="AD82" s="25" t="n">
        <f aca="false">U82-AC82</f>
        <v>4975</v>
      </c>
    </row>
    <row r="83" customFormat="false" ht="15" hidden="false" customHeight="false" outlineLevel="0" collapsed="false">
      <c r="A83" s="23" t="s">
        <v>114</v>
      </c>
      <c r="B83" s="24" t="n">
        <v>7</v>
      </c>
      <c r="C83" s="24" t="n">
        <v>3500</v>
      </c>
      <c r="D83" s="24" t="n">
        <v>0</v>
      </c>
      <c r="E83" s="24" t="n">
        <v>90</v>
      </c>
      <c r="F83" s="24" t="n">
        <v>0</v>
      </c>
      <c r="G83" s="24" t="n">
        <v>0</v>
      </c>
      <c r="H83" s="24" t="n">
        <v>12</v>
      </c>
      <c r="I83" s="24" t="n">
        <v>74</v>
      </c>
      <c r="J83" s="25" t="n">
        <v>2423</v>
      </c>
      <c r="K83" s="24" t="n">
        <v>80</v>
      </c>
      <c r="L83" s="25" t="n">
        <v>2552</v>
      </c>
      <c r="M83" s="24" t="n">
        <f aca="false">I83+K83</f>
        <v>154</v>
      </c>
      <c r="N83" s="26" t="n">
        <f aca="false">M83/C83</f>
        <v>0.044</v>
      </c>
      <c r="O83" s="24" t="n">
        <v>0</v>
      </c>
      <c r="P83" s="25" t="n">
        <v>0</v>
      </c>
      <c r="Q83" s="25" t="n">
        <f aca="false">SUM(J83+L83+P83)</f>
        <v>4975</v>
      </c>
      <c r="R83" s="25" t="n">
        <v>0</v>
      </c>
      <c r="S83" s="25" t="n">
        <v>0</v>
      </c>
      <c r="T83" s="25" t="n">
        <v>2960</v>
      </c>
      <c r="U83" s="25" t="n">
        <f aca="false">SUM(R83:T83)</f>
        <v>2960</v>
      </c>
      <c r="V83" s="25" t="n">
        <f aca="false">Q83+T83</f>
        <v>7935</v>
      </c>
      <c r="W83" s="25" t="n">
        <f aca="false">V83/C83</f>
        <v>2.26714285714286</v>
      </c>
      <c r="X83" s="25" t="n">
        <v>0</v>
      </c>
      <c r="Y83" s="25" t="n">
        <v>0</v>
      </c>
      <c r="Z83" s="25" t="n">
        <v>0</v>
      </c>
      <c r="AA83" s="25" t="n">
        <v>0</v>
      </c>
      <c r="AB83" s="25" t="n">
        <v>0</v>
      </c>
      <c r="AC83" s="25" t="n">
        <f aca="false">SUM(X83:AB83)</f>
        <v>0</v>
      </c>
      <c r="AD83" s="25" t="n">
        <f aca="false">U83-AC83</f>
        <v>2960</v>
      </c>
    </row>
    <row r="84" customFormat="false" ht="15" hidden="false" customHeight="false" outlineLevel="0" collapsed="false">
      <c r="A84" s="23" t="s">
        <v>115</v>
      </c>
      <c r="B84" s="24" t="n">
        <v>3</v>
      </c>
      <c r="C84" s="24" t="n">
        <v>3000</v>
      </c>
      <c r="D84" s="24" t="n">
        <v>0</v>
      </c>
      <c r="E84" s="24" t="n">
        <v>30</v>
      </c>
      <c r="F84" s="24" t="n">
        <v>4</v>
      </c>
      <c r="G84" s="24" t="n">
        <v>200</v>
      </c>
      <c r="H84" s="24" t="n">
        <v>0</v>
      </c>
      <c r="I84" s="24" t="n">
        <v>27</v>
      </c>
      <c r="J84" s="25" t="n">
        <f aca="false">638+179</f>
        <v>817</v>
      </c>
      <c r="K84" s="24" t="n">
        <v>17</v>
      </c>
      <c r="L84" s="25" t="n">
        <f aca="false">374+198</f>
        <v>572</v>
      </c>
      <c r="M84" s="24" t="n">
        <f aca="false">I84+K84</f>
        <v>44</v>
      </c>
      <c r="N84" s="26" t="n">
        <f aca="false">M84/C84</f>
        <v>0.0146666666666667</v>
      </c>
      <c r="O84" s="24" t="n">
        <v>63</v>
      </c>
      <c r="P84" s="25" t="n">
        <v>710</v>
      </c>
      <c r="Q84" s="25" t="n">
        <f aca="false">SUM(J84+L84+P84)+30+10</f>
        <v>2139</v>
      </c>
      <c r="R84" s="25" t="n">
        <v>0</v>
      </c>
      <c r="S84" s="25" t="n">
        <v>0</v>
      </c>
      <c r="T84" s="25" t="n">
        <v>5470</v>
      </c>
      <c r="U84" s="25" t="n">
        <f aca="false">SUM(R84:T84)</f>
        <v>5470</v>
      </c>
      <c r="V84" s="25" t="n">
        <f aca="false">Q84+T84</f>
        <v>7609</v>
      </c>
      <c r="W84" s="25" t="n">
        <f aca="false">V84/C84</f>
        <v>2.53633333333333</v>
      </c>
      <c r="X84" s="25" t="n">
        <v>0</v>
      </c>
      <c r="Y84" s="25" t="n">
        <v>0</v>
      </c>
      <c r="Z84" s="25" t="n">
        <v>0</v>
      </c>
      <c r="AA84" s="25" t="n">
        <v>0</v>
      </c>
      <c r="AB84" s="25" t="n">
        <f aca="false">128.6+214.49</f>
        <v>343.09</v>
      </c>
      <c r="AC84" s="25" t="n">
        <f aca="false">SUM(X84:AB84)</f>
        <v>343.09</v>
      </c>
      <c r="AD84" s="25" t="n">
        <f aca="false">U84-AC84</f>
        <v>5126.91</v>
      </c>
    </row>
    <row r="85" customFormat="false" ht="15" hidden="false" customHeight="false" outlineLevel="0" collapsed="false">
      <c r="A85" s="23" t="s">
        <v>116</v>
      </c>
      <c r="B85" s="24" t="n">
        <v>3</v>
      </c>
      <c r="C85" s="24" t="n">
        <v>2854</v>
      </c>
      <c r="D85" s="24" t="n">
        <v>0</v>
      </c>
      <c r="E85" s="24" t="n">
        <v>19</v>
      </c>
      <c r="F85" s="24" t="n">
        <v>4</v>
      </c>
      <c r="G85" s="24" t="n">
        <v>43</v>
      </c>
      <c r="H85" s="24" t="n">
        <v>0</v>
      </c>
      <c r="I85" s="24" t="n">
        <v>32</v>
      </c>
      <c r="J85" s="25" t="n">
        <v>1019</v>
      </c>
      <c r="K85" s="24" t="n">
        <v>28</v>
      </c>
      <c r="L85" s="25" t="n">
        <v>948</v>
      </c>
      <c r="M85" s="24" t="n">
        <f aca="false">I85+K85</f>
        <v>60</v>
      </c>
      <c r="N85" s="26" t="n">
        <f aca="false">M85/C85</f>
        <v>0.0210231254379818</v>
      </c>
      <c r="O85" s="24" t="n">
        <v>0</v>
      </c>
      <c r="P85" s="25" t="n">
        <v>0</v>
      </c>
      <c r="Q85" s="25" t="n">
        <f aca="false">SUM(J85+L85+P85)</f>
        <v>1967</v>
      </c>
      <c r="R85" s="25" t="n">
        <v>0</v>
      </c>
      <c r="S85" s="25" t="n">
        <v>0</v>
      </c>
      <c r="T85" s="25" t="n">
        <v>2825</v>
      </c>
      <c r="U85" s="25" t="n">
        <f aca="false">SUM(R85:T85)</f>
        <v>2825</v>
      </c>
      <c r="V85" s="25" t="n">
        <f aca="false">Q85+T85</f>
        <v>4792</v>
      </c>
      <c r="W85" s="25" t="n">
        <f aca="false">V85/C85</f>
        <v>1.67904695164681</v>
      </c>
      <c r="X85" s="25" t="n">
        <v>0</v>
      </c>
      <c r="Y85" s="25" t="n">
        <v>0</v>
      </c>
      <c r="Z85" s="25" t="n">
        <v>0</v>
      </c>
      <c r="AA85" s="25" t="n">
        <v>0</v>
      </c>
      <c r="AB85" s="25" t="n">
        <v>128.6</v>
      </c>
      <c r="AC85" s="25" t="n">
        <f aca="false">SUM(X85:AB85)</f>
        <v>128.6</v>
      </c>
      <c r="AD85" s="25" t="n">
        <f aca="false">U85-AC85</f>
        <v>2696.4</v>
      </c>
    </row>
    <row r="86" customFormat="false" ht="15" hidden="false" customHeight="false" outlineLevel="0" collapsed="false">
      <c r="A86" s="23" t="s">
        <v>117</v>
      </c>
      <c r="B86" s="24" t="n">
        <v>2</v>
      </c>
      <c r="C86" s="24" t="n">
        <v>1878</v>
      </c>
      <c r="D86" s="24" t="n">
        <v>0</v>
      </c>
      <c r="E86" s="24" t="n">
        <v>20</v>
      </c>
      <c r="F86" s="24" t="n">
        <v>4</v>
      </c>
      <c r="G86" s="24" t="n">
        <v>20</v>
      </c>
      <c r="H86" s="24" t="n">
        <v>0</v>
      </c>
      <c r="I86" s="24" t="n">
        <v>21</v>
      </c>
      <c r="J86" s="25" t="n">
        <v>679</v>
      </c>
      <c r="K86" s="24" t="n">
        <v>9</v>
      </c>
      <c r="L86" s="25" t="n">
        <v>315</v>
      </c>
      <c r="M86" s="24" t="n">
        <f aca="false">I86+K86</f>
        <v>30</v>
      </c>
      <c r="N86" s="26" t="n">
        <f aca="false">M86/C86</f>
        <v>0.0159744408945687</v>
      </c>
      <c r="O86" s="24" t="n">
        <v>1</v>
      </c>
      <c r="P86" s="25" t="n">
        <v>10</v>
      </c>
      <c r="Q86" s="25" t="n">
        <f aca="false">SUM(J86+L86+P86)</f>
        <v>1004</v>
      </c>
      <c r="R86" s="25" t="n">
        <v>0</v>
      </c>
      <c r="S86" s="25" t="n">
        <v>0</v>
      </c>
      <c r="T86" s="25" t="n">
        <v>3945</v>
      </c>
      <c r="U86" s="25" t="n">
        <f aca="false">SUM(R86:T86)</f>
        <v>3945</v>
      </c>
      <c r="V86" s="25" t="n">
        <f aca="false">Q86+T86</f>
        <v>4949</v>
      </c>
      <c r="W86" s="25" t="n">
        <f aca="false">V86/C86</f>
        <v>2.63525026624068</v>
      </c>
      <c r="X86" s="25" t="n">
        <v>0</v>
      </c>
      <c r="Y86" s="25" t="n">
        <v>0</v>
      </c>
      <c r="Z86" s="25" t="n">
        <v>0</v>
      </c>
      <c r="AA86" s="25" t="n">
        <v>0</v>
      </c>
      <c r="AB86" s="25" t="n">
        <v>0</v>
      </c>
      <c r="AC86" s="25" t="n">
        <f aca="false">SUM(X86:AB86)</f>
        <v>0</v>
      </c>
      <c r="AD86" s="25" t="n">
        <f aca="false">U86-AC86</f>
        <v>3945</v>
      </c>
    </row>
    <row r="87" customFormat="false" ht="15" hidden="false" customHeight="false" outlineLevel="0" collapsed="false">
      <c r="A87" s="23" t="s">
        <v>118</v>
      </c>
      <c r="B87" s="24" t="n">
        <v>4</v>
      </c>
      <c r="C87" s="24" t="n">
        <v>2100</v>
      </c>
      <c r="D87" s="24" t="n">
        <v>0</v>
      </c>
      <c r="E87" s="24" t="n">
        <v>13</v>
      </c>
      <c r="F87" s="24" t="n">
        <v>0</v>
      </c>
      <c r="G87" s="24" t="n">
        <v>7</v>
      </c>
      <c r="H87" s="24" t="n">
        <v>0</v>
      </c>
      <c r="I87" s="24" t="n">
        <v>25</v>
      </c>
      <c r="J87" s="25" t="n">
        <v>795</v>
      </c>
      <c r="K87" s="24" t="n">
        <v>14</v>
      </c>
      <c r="L87" s="25" t="n">
        <v>456</v>
      </c>
      <c r="M87" s="24" t="n">
        <f aca="false">I87+K87</f>
        <v>39</v>
      </c>
      <c r="N87" s="26" t="n">
        <f aca="false">M87/C87</f>
        <v>0.0185714285714286</v>
      </c>
      <c r="O87" s="24" t="n">
        <v>8</v>
      </c>
      <c r="P87" s="25" t="n">
        <v>90</v>
      </c>
      <c r="Q87" s="25" t="n">
        <f aca="false">SUM(J87+L87+P87)</f>
        <v>1341</v>
      </c>
      <c r="R87" s="25" t="n">
        <v>0</v>
      </c>
      <c r="S87" s="25" t="n">
        <v>0</v>
      </c>
      <c r="T87" s="25" t="n">
        <v>2490</v>
      </c>
      <c r="U87" s="25" t="n">
        <f aca="false">SUM(R87:T87)</f>
        <v>2490</v>
      </c>
      <c r="V87" s="25" t="n">
        <f aca="false">Q87+T87</f>
        <v>3831</v>
      </c>
      <c r="W87" s="25" t="n">
        <f aca="false">V87/C87</f>
        <v>1.82428571428571</v>
      </c>
      <c r="X87" s="25" t="n">
        <v>0</v>
      </c>
      <c r="Y87" s="25" t="n">
        <v>0</v>
      </c>
      <c r="Z87" s="25" t="n">
        <v>0</v>
      </c>
      <c r="AA87" s="25" t="n">
        <v>0</v>
      </c>
      <c r="AB87" s="25" t="n">
        <v>128.6</v>
      </c>
      <c r="AC87" s="25" t="n">
        <f aca="false">SUM(X87:AB87)</f>
        <v>128.6</v>
      </c>
      <c r="AD87" s="25" t="n">
        <f aca="false">U87-AC87</f>
        <v>2361.4</v>
      </c>
    </row>
    <row r="88" customFormat="false" ht="15" hidden="false" customHeight="false" outlineLevel="0" collapsed="false">
      <c r="A88" s="23" t="s">
        <v>119</v>
      </c>
      <c r="B88" s="24" t="n">
        <v>13</v>
      </c>
      <c r="C88" s="24" t="n">
        <v>47125</v>
      </c>
      <c r="D88" s="24" t="n">
        <v>0</v>
      </c>
      <c r="E88" s="24" t="n">
        <v>500</v>
      </c>
      <c r="F88" s="24" t="n">
        <v>9</v>
      </c>
      <c r="G88" s="24" t="n">
        <v>187</v>
      </c>
      <c r="H88" s="24" t="n">
        <v>0</v>
      </c>
      <c r="I88" s="24" t="n">
        <v>1680</v>
      </c>
      <c r="J88" s="25" t="n">
        <v>51436</v>
      </c>
      <c r="K88" s="24" t="n">
        <v>542</v>
      </c>
      <c r="L88" s="25" t="n">
        <v>17280</v>
      </c>
      <c r="M88" s="24" t="n">
        <f aca="false">I88+K88</f>
        <v>2222</v>
      </c>
      <c r="N88" s="26" t="n">
        <f aca="false">M88/C88</f>
        <v>0.0471511936339523</v>
      </c>
      <c r="O88" s="24" t="n">
        <v>19</v>
      </c>
      <c r="P88" s="25" t="n">
        <v>328</v>
      </c>
      <c r="Q88" s="25" t="n">
        <f aca="false">SUM(J88+L88+P88)</f>
        <v>69044</v>
      </c>
      <c r="R88" s="25" t="n">
        <v>0</v>
      </c>
      <c r="S88" s="25" t="n">
        <v>0</v>
      </c>
      <c r="T88" s="25" t="n">
        <v>43115</v>
      </c>
      <c r="U88" s="25" t="n">
        <f aca="false">SUM(R88:T88)</f>
        <v>43115</v>
      </c>
      <c r="V88" s="25" t="n">
        <f aca="false">Q88+T88</f>
        <v>112159</v>
      </c>
      <c r="W88" s="25" t="n">
        <f aca="false">V88/C88</f>
        <v>2.38003183023873</v>
      </c>
      <c r="X88" s="25" t="n">
        <v>0</v>
      </c>
      <c r="Y88" s="25" t="n">
        <v>0</v>
      </c>
      <c r="Z88" s="25" t="n">
        <v>0</v>
      </c>
      <c r="AA88" s="25" t="n">
        <v>0</v>
      </c>
      <c r="AB88" s="25" t="n">
        <f aca="false">1534+5500</f>
        <v>7034</v>
      </c>
      <c r="AC88" s="25" t="n">
        <f aca="false">SUM(X88:AB88)</f>
        <v>7034</v>
      </c>
      <c r="AD88" s="25" t="n">
        <f aca="false">U88-AC88</f>
        <v>36081</v>
      </c>
    </row>
    <row r="89" customFormat="false" ht="15" hidden="false" customHeight="false" outlineLevel="0" collapsed="false">
      <c r="A89" s="23" t="s">
        <v>120</v>
      </c>
      <c r="B89" s="24" t="n">
        <v>1</v>
      </c>
      <c r="C89" s="24" t="n">
        <v>2060</v>
      </c>
      <c r="D89" s="24" t="n">
        <v>0</v>
      </c>
      <c r="E89" s="24" t="n">
        <v>24</v>
      </c>
      <c r="F89" s="24" t="n">
        <v>0</v>
      </c>
      <c r="G89" s="24" t="n">
        <v>0</v>
      </c>
      <c r="H89" s="24" t="n">
        <v>0</v>
      </c>
      <c r="I89" s="24" t="n">
        <v>60</v>
      </c>
      <c r="J89" s="25" t="n">
        <v>1886</v>
      </c>
      <c r="K89" s="24" t="n">
        <v>21</v>
      </c>
      <c r="L89" s="25" t="n">
        <v>673</v>
      </c>
      <c r="M89" s="24" t="n">
        <f aca="false">I89+K89</f>
        <v>81</v>
      </c>
      <c r="N89" s="26" t="n">
        <f aca="false">M89/C89</f>
        <v>0.0393203883495146</v>
      </c>
      <c r="O89" s="24" t="n">
        <v>0</v>
      </c>
      <c r="P89" s="25" t="n">
        <v>0</v>
      </c>
      <c r="Q89" s="25" t="n">
        <f aca="false">SUM(J89+L89+P89)</f>
        <v>2559</v>
      </c>
      <c r="R89" s="25" t="n">
        <v>0</v>
      </c>
      <c r="S89" s="25" t="n">
        <v>0</v>
      </c>
      <c r="T89" s="25" t="n">
        <v>3686</v>
      </c>
      <c r="U89" s="25" t="n">
        <f aca="false">SUM(R89:T89)</f>
        <v>3686</v>
      </c>
      <c r="V89" s="25" t="n">
        <f aca="false">Q89+T89</f>
        <v>6245</v>
      </c>
      <c r="W89" s="25" t="n">
        <f aca="false">V89/C89</f>
        <v>3.03155339805825</v>
      </c>
      <c r="X89" s="25" t="n">
        <v>0</v>
      </c>
      <c r="Y89" s="25" t="n">
        <v>0</v>
      </c>
      <c r="Z89" s="25" t="n">
        <v>0</v>
      </c>
      <c r="AA89" s="25" t="n">
        <v>0</v>
      </c>
      <c r="AB89" s="25" t="n">
        <v>128</v>
      </c>
      <c r="AC89" s="25" t="n">
        <f aca="false">SUM(X89:AB89)</f>
        <v>128</v>
      </c>
      <c r="AD89" s="25" t="n">
        <f aca="false">U89-AC89</f>
        <v>3558</v>
      </c>
    </row>
    <row r="90" customFormat="false" ht="15" hidden="false" customHeight="false" outlineLevel="0" collapsed="false">
      <c r="A90" s="23" t="s">
        <v>121</v>
      </c>
      <c r="B90" s="24" t="n">
        <v>1</v>
      </c>
      <c r="C90" s="24" t="n">
        <v>1300</v>
      </c>
      <c r="D90" s="24" t="n">
        <v>0</v>
      </c>
      <c r="E90" s="24" t="n">
        <v>23</v>
      </c>
      <c r="F90" s="24" t="n">
        <v>0</v>
      </c>
      <c r="G90" s="24" t="n">
        <v>10</v>
      </c>
      <c r="H90" s="24" t="n">
        <v>0</v>
      </c>
      <c r="I90" s="24" t="n">
        <v>38</v>
      </c>
      <c r="J90" s="25" t="n">
        <v>1251</v>
      </c>
      <c r="K90" s="24" t="n">
        <v>14</v>
      </c>
      <c r="L90" s="25" t="n">
        <v>465</v>
      </c>
      <c r="M90" s="24" t="n">
        <f aca="false">I90+K90</f>
        <v>52</v>
      </c>
      <c r="N90" s="26" t="n">
        <f aca="false">M90/C90</f>
        <v>0.04</v>
      </c>
      <c r="O90" s="24" t="n">
        <v>12</v>
      </c>
      <c r="P90" s="25" t="n">
        <v>120</v>
      </c>
      <c r="Q90" s="25" t="n">
        <f aca="false">SUM(J90+L90+P90)</f>
        <v>1836</v>
      </c>
      <c r="R90" s="25" t="n">
        <v>0</v>
      </c>
      <c r="S90" s="25" t="n">
        <v>0</v>
      </c>
      <c r="T90" s="25" t="n">
        <v>2794</v>
      </c>
      <c r="U90" s="25" t="n">
        <f aca="false">SUM(R90:T90)</f>
        <v>2794</v>
      </c>
      <c r="V90" s="25" t="n">
        <f aca="false">Q90+T90</f>
        <v>4630</v>
      </c>
      <c r="W90" s="25" t="n">
        <f aca="false">V90/C90</f>
        <v>3.56153846153846</v>
      </c>
      <c r="X90" s="25" t="n">
        <v>0</v>
      </c>
      <c r="Y90" s="25" t="n">
        <v>0</v>
      </c>
      <c r="Z90" s="25" t="n">
        <v>0</v>
      </c>
      <c r="AA90" s="25" t="n">
        <v>0</v>
      </c>
      <c r="AB90" s="25" t="n">
        <v>128</v>
      </c>
      <c r="AC90" s="25" t="n">
        <f aca="false">SUM(X90:AB90)</f>
        <v>128</v>
      </c>
      <c r="AD90" s="25" t="n">
        <f aca="false">U90-AC90</f>
        <v>2666</v>
      </c>
    </row>
    <row r="91" customFormat="false" ht="15" hidden="false" customHeight="false" outlineLevel="0" collapsed="false">
      <c r="A91" s="23" t="s">
        <v>122</v>
      </c>
      <c r="B91" s="24" t="n">
        <v>1</v>
      </c>
      <c r="C91" s="24" t="n">
        <v>3800</v>
      </c>
      <c r="D91" s="24" t="n">
        <v>0</v>
      </c>
      <c r="E91" s="24" t="n">
        <v>10</v>
      </c>
      <c r="F91" s="24" t="n">
        <v>0</v>
      </c>
      <c r="G91" s="24" t="n">
        <v>12</v>
      </c>
      <c r="H91" s="24" t="n">
        <v>0</v>
      </c>
      <c r="I91" s="24" t="n">
        <v>75</v>
      </c>
      <c r="J91" s="25" t="n">
        <v>2733</v>
      </c>
      <c r="K91" s="24" t="n">
        <v>32</v>
      </c>
      <c r="L91" s="25" t="n">
        <v>895</v>
      </c>
      <c r="M91" s="24" t="n">
        <f aca="false">I91+K91</f>
        <v>107</v>
      </c>
      <c r="N91" s="26" t="n">
        <f aca="false">M91/C91</f>
        <v>0.0281578947368421</v>
      </c>
      <c r="O91" s="24" t="n">
        <v>43</v>
      </c>
      <c r="P91" s="25" t="n">
        <v>430</v>
      </c>
      <c r="Q91" s="25" t="n">
        <f aca="false">SUM(J91+L91+P91)</f>
        <v>4058</v>
      </c>
      <c r="R91" s="25" t="n">
        <v>0</v>
      </c>
      <c r="S91" s="25" t="n">
        <v>0</v>
      </c>
      <c r="T91" s="25" t="n">
        <v>4157</v>
      </c>
      <c r="U91" s="25" t="n">
        <f aca="false">SUM(R91:T91)</f>
        <v>4157</v>
      </c>
      <c r="V91" s="25" t="n">
        <f aca="false">Q91+T91</f>
        <v>8215</v>
      </c>
      <c r="W91" s="25" t="n">
        <f aca="false">V91/C91</f>
        <v>2.16184210526316</v>
      </c>
      <c r="X91" s="25" t="n">
        <v>0</v>
      </c>
      <c r="Y91" s="25" t="n">
        <v>0</v>
      </c>
      <c r="Z91" s="25" t="n">
        <v>0</v>
      </c>
      <c r="AA91" s="25" t="n">
        <v>0</v>
      </c>
      <c r="AB91" s="25" t="n">
        <v>0</v>
      </c>
      <c r="AC91" s="25" t="n">
        <f aca="false">SUM(X91:AB91)</f>
        <v>0</v>
      </c>
      <c r="AD91" s="25" t="n">
        <f aca="false">U91-AC91</f>
        <v>4157</v>
      </c>
    </row>
    <row r="92" customFormat="false" ht="15" hidden="false" customHeight="false" outlineLevel="0" collapsed="false">
      <c r="A92" s="23" t="s">
        <v>123</v>
      </c>
      <c r="B92" s="24" t="n">
        <v>3</v>
      </c>
      <c r="C92" s="24" t="n">
        <v>3560</v>
      </c>
      <c r="D92" s="24" t="n">
        <v>0</v>
      </c>
      <c r="E92" s="24" t="n">
        <v>41</v>
      </c>
      <c r="F92" s="24" t="n">
        <v>9</v>
      </c>
      <c r="G92" s="24" t="n">
        <v>95</v>
      </c>
      <c r="H92" s="24" t="n">
        <v>0</v>
      </c>
      <c r="I92" s="24" t="n">
        <v>59</v>
      </c>
      <c r="J92" s="25" t="n">
        <v>1952</v>
      </c>
      <c r="K92" s="24" t="n">
        <v>33</v>
      </c>
      <c r="L92" s="25" t="n">
        <v>1089</v>
      </c>
      <c r="M92" s="24" t="n">
        <f aca="false">I92+K92</f>
        <v>92</v>
      </c>
      <c r="N92" s="26" t="n">
        <f aca="false">M92/C92</f>
        <v>0.0258426966292135</v>
      </c>
      <c r="O92" s="24" t="n">
        <v>95</v>
      </c>
      <c r="P92" s="25" t="n">
        <v>960</v>
      </c>
      <c r="Q92" s="25" t="n">
        <f aca="false">SUM(J92+L92+P92)+1</f>
        <v>4002</v>
      </c>
      <c r="R92" s="25" t="n">
        <v>0</v>
      </c>
      <c r="S92" s="25" t="n">
        <v>0</v>
      </c>
      <c r="T92" s="25" t="n">
        <v>4397</v>
      </c>
      <c r="U92" s="25" t="n">
        <f aca="false">SUM(R92:T92)</f>
        <v>4397</v>
      </c>
      <c r="V92" s="25" t="n">
        <f aca="false">Q92+T92</f>
        <v>8399</v>
      </c>
      <c r="W92" s="25" t="n">
        <f aca="false">V92/C92</f>
        <v>2.35926966292135</v>
      </c>
      <c r="X92" s="25" t="n">
        <v>0</v>
      </c>
      <c r="Y92" s="25" t="n">
        <v>0</v>
      </c>
      <c r="Z92" s="25" t="n">
        <v>0</v>
      </c>
      <c r="AA92" s="25" t="n">
        <v>0</v>
      </c>
      <c r="AB92" s="25" t="n">
        <v>321.5</v>
      </c>
      <c r="AC92" s="25" t="n">
        <f aca="false">SUM(X92:AB92)</f>
        <v>321.5</v>
      </c>
      <c r="AD92" s="25" t="n">
        <f aca="false">U92-AC92</f>
        <v>4075.5</v>
      </c>
    </row>
    <row r="93" customFormat="false" ht="15" hidden="false" customHeight="false" outlineLevel="0" collapsed="false">
      <c r="A93" s="23" t="s">
        <v>124</v>
      </c>
      <c r="B93" s="24" t="n">
        <v>2</v>
      </c>
      <c r="C93" s="24" t="n">
        <v>3007</v>
      </c>
      <c r="D93" s="24" t="n">
        <v>0</v>
      </c>
      <c r="E93" s="24" t="n">
        <v>0</v>
      </c>
      <c r="F93" s="24" t="n">
        <v>0</v>
      </c>
      <c r="G93" s="24" t="n">
        <v>0</v>
      </c>
      <c r="H93" s="24" t="n">
        <v>0</v>
      </c>
      <c r="I93" s="24" t="n">
        <v>92</v>
      </c>
      <c r="J93" s="25" t="n">
        <v>2833</v>
      </c>
      <c r="K93" s="24" t="n">
        <v>33</v>
      </c>
      <c r="L93" s="25" t="n">
        <v>1071</v>
      </c>
      <c r="M93" s="24" t="n">
        <f aca="false">I93+K93</f>
        <v>125</v>
      </c>
      <c r="N93" s="26" t="n">
        <f aca="false">M93/C93</f>
        <v>0.0415696707682075</v>
      </c>
      <c r="O93" s="24" t="n">
        <v>7</v>
      </c>
      <c r="P93" s="25" t="n">
        <v>70</v>
      </c>
      <c r="Q93" s="25" t="n">
        <f aca="false">SUM(J93+L93+P93)</f>
        <v>3974</v>
      </c>
      <c r="R93" s="25" t="n">
        <v>0</v>
      </c>
      <c r="S93" s="25" t="n">
        <v>0</v>
      </c>
      <c r="T93" s="25" t="n">
        <v>9203</v>
      </c>
      <c r="U93" s="25" t="n">
        <f aca="false">SUM(R93:T93)</f>
        <v>9203</v>
      </c>
      <c r="V93" s="25" t="n">
        <f aca="false">Q93+T93</f>
        <v>13177</v>
      </c>
      <c r="W93" s="25" t="n">
        <f aca="false">V93/C93</f>
        <v>4.38210841370136</v>
      </c>
      <c r="X93" s="25" t="n">
        <v>0</v>
      </c>
      <c r="Y93" s="25" t="n">
        <v>0</v>
      </c>
      <c r="Z93" s="25" t="n">
        <v>0</v>
      </c>
      <c r="AA93" s="25" t="n">
        <v>0</v>
      </c>
      <c r="AB93" s="25" t="n">
        <f aca="false">128.6+66</f>
        <v>194.6</v>
      </c>
      <c r="AC93" s="25" t="n">
        <f aca="false">SUM(X93:AB93)</f>
        <v>194.6</v>
      </c>
      <c r="AD93" s="25" t="n">
        <f aca="false">U93-AC93</f>
        <v>9008.4</v>
      </c>
    </row>
    <row r="94" customFormat="false" ht="15" hidden="false" customHeight="false" outlineLevel="0" collapsed="false">
      <c r="A94" s="23" t="s">
        <v>125</v>
      </c>
      <c r="B94" s="24" t="n">
        <v>2</v>
      </c>
      <c r="C94" s="24" t="n">
        <v>2470</v>
      </c>
      <c r="D94" s="24" t="n">
        <v>0</v>
      </c>
      <c r="E94" s="24" t="n">
        <v>0</v>
      </c>
      <c r="F94" s="24" t="n">
        <v>0</v>
      </c>
      <c r="G94" s="24" t="n">
        <v>0</v>
      </c>
      <c r="H94" s="24" t="n">
        <v>0</v>
      </c>
      <c r="I94" s="24" t="n">
        <v>99</v>
      </c>
      <c r="J94" s="25" t="n">
        <v>3094</v>
      </c>
      <c r="K94" s="24" t="n">
        <v>25</v>
      </c>
      <c r="L94" s="25" t="n">
        <v>791</v>
      </c>
      <c r="M94" s="24" t="n">
        <f aca="false">I94+K94</f>
        <v>124</v>
      </c>
      <c r="N94" s="26" t="n">
        <f aca="false">M94/C94</f>
        <v>0.0502024291497976</v>
      </c>
      <c r="O94" s="24" t="n">
        <v>4</v>
      </c>
      <c r="P94" s="25" t="n">
        <v>40</v>
      </c>
      <c r="Q94" s="25" t="n">
        <f aca="false">SUM(J94+L94+P94)+39</f>
        <v>3964</v>
      </c>
      <c r="R94" s="25" t="n">
        <v>0</v>
      </c>
      <c r="S94" s="25" t="n">
        <v>0</v>
      </c>
      <c r="T94" s="25" t="n">
        <v>10072</v>
      </c>
      <c r="U94" s="25" t="n">
        <f aca="false">SUM(R94:T94)</f>
        <v>10072</v>
      </c>
      <c r="V94" s="25" t="n">
        <f aca="false">Q94+T94</f>
        <v>14036</v>
      </c>
      <c r="W94" s="25" t="n">
        <f aca="false">V94/C94</f>
        <v>5.68259109311741</v>
      </c>
      <c r="X94" s="25" t="n">
        <v>0</v>
      </c>
      <c r="Y94" s="25" t="n">
        <v>0</v>
      </c>
      <c r="Z94" s="25" t="n">
        <v>0</v>
      </c>
      <c r="AA94" s="25" t="n">
        <v>0</v>
      </c>
      <c r="AB94" s="25" t="n">
        <f aca="false">128.6+33</f>
        <v>161.6</v>
      </c>
      <c r="AC94" s="25" t="n">
        <f aca="false">SUM(X94:AB94)</f>
        <v>161.6</v>
      </c>
      <c r="AD94" s="25" t="n">
        <f aca="false">U94-AC94</f>
        <v>9910.4</v>
      </c>
    </row>
    <row r="95" customFormat="false" ht="15" hidden="false" customHeight="false" outlineLevel="0" collapsed="false">
      <c r="A95" s="23" t="s">
        <v>126</v>
      </c>
      <c r="B95" s="24" t="n">
        <v>7</v>
      </c>
      <c r="C95" s="24" t="n">
        <v>7526</v>
      </c>
      <c r="D95" s="24" t="n">
        <v>0</v>
      </c>
      <c r="E95" s="24" t="n">
        <v>87</v>
      </c>
      <c r="F95" s="24" t="n">
        <v>44</v>
      </c>
      <c r="G95" s="24" t="n">
        <v>161</v>
      </c>
      <c r="H95" s="24" t="n">
        <v>0</v>
      </c>
      <c r="I95" s="24" t="n">
        <v>100</v>
      </c>
      <c r="J95" s="25" t="n">
        <v>3780</v>
      </c>
      <c r="K95" s="24" t="n">
        <v>69</v>
      </c>
      <c r="L95" s="25" t="n">
        <v>2252</v>
      </c>
      <c r="M95" s="24" t="n">
        <f aca="false">I95+K95</f>
        <v>169</v>
      </c>
      <c r="N95" s="26" t="n">
        <f aca="false">M95/C95</f>
        <v>0.0224554876428382</v>
      </c>
      <c r="O95" s="24" t="n">
        <v>59</v>
      </c>
      <c r="P95" s="25" t="n">
        <v>620</v>
      </c>
      <c r="Q95" s="25" t="n">
        <f aca="false">SUM(J95+L95+P95)</f>
        <v>6652</v>
      </c>
      <c r="R95" s="25" t="n">
        <v>0</v>
      </c>
      <c r="S95" s="25" t="n">
        <v>0</v>
      </c>
      <c r="T95" s="25" t="n">
        <v>12372</v>
      </c>
      <c r="U95" s="25" t="n">
        <f aca="false">SUM(R95:T95)</f>
        <v>12372</v>
      </c>
      <c r="V95" s="25" t="n">
        <f aca="false">Q95+T95</f>
        <v>19024</v>
      </c>
      <c r="W95" s="25" t="n">
        <f aca="false">V95/C95</f>
        <v>2.52777039596067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f aca="false">SUM(X95:AB95)</f>
        <v>0</v>
      </c>
      <c r="AD95" s="25" t="n">
        <f aca="false">U95-AC95</f>
        <v>12372</v>
      </c>
    </row>
    <row r="96" customFormat="false" ht="15" hidden="false" customHeight="false" outlineLevel="0" collapsed="false">
      <c r="A96" s="23" t="s">
        <v>127</v>
      </c>
      <c r="B96" s="24" t="n">
        <v>17</v>
      </c>
      <c r="C96" s="24" t="n">
        <v>4000</v>
      </c>
      <c r="D96" s="24" t="n">
        <v>0</v>
      </c>
      <c r="E96" s="24" t="n">
        <v>16</v>
      </c>
      <c r="F96" s="24" t="n">
        <v>0</v>
      </c>
      <c r="G96" s="24" t="n">
        <v>150</v>
      </c>
      <c r="H96" s="24" t="n">
        <v>0</v>
      </c>
      <c r="I96" s="24" t="n">
        <v>69</v>
      </c>
      <c r="J96" s="25" t="n">
        <v>2207</v>
      </c>
      <c r="K96" s="24" t="n">
        <v>30</v>
      </c>
      <c r="L96" s="25" t="n">
        <v>926</v>
      </c>
      <c r="M96" s="24" t="n">
        <f aca="false">I96+K96</f>
        <v>99</v>
      </c>
      <c r="N96" s="26" t="n">
        <f aca="false">M96/C96</f>
        <v>0.02475</v>
      </c>
      <c r="O96" s="24" t="n">
        <v>9</v>
      </c>
      <c r="P96" s="25" t="n">
        <v>90</v>
      </c>
      <c r="Q96" s="25" t="n">
        <f aca="false">SUM(J96+L96+P96)</f>
        <v>3223</v>
      </c>
      <c r="R96" s="25" t="n">
        <v>0</v>
      </c>
      <c r="S96" s="25" t="n">
        <v>0</v>
      </c>
      <c r="T96" s="25" t="n">
        <v>2078</v>
      </c>
      <c r="U96" s="25" t="n">
        <f aca="false">SUM(R96:T96)</f>
        <v>2078</v>
      </c>
      <c r="V96" s="25" t="n">
        <f aca="false">Q96+T96</f>
        <v>5301</v>
      </c>
      <c r="W96" s="25" t="n">
        <f aca="false">V96/C96</f>
        <v>1.32525</v>
      </c>
      <c r="X96" s="25" t="n">
        <v>0</v>
      </c>
      <c r="Y96" s="25" t="n">
        <v>0</v>
      </c>
      <c r="Z96" s="25" t="n">
        <v>0</v>
      </c>
      <c r="AA96" s="25" t="n">
        <v>0</v>
      </c>
      <c r="AB96" s="25" t="n">
        <f aca="false">128.6+57.88</f>
        <v>186.48</v>
      </c>
      <c r="AC96" s="25" t="n">
        <f aca="false">SUM(X96:AB96)</f>
        <v>186.48</v>
      </c>
      <c r="AD96" s="25" t="n">
        <f aca="false">U96-AC96</f>
        <v>1891.52</v>
      </c>
    </row>
    <row r="97" customFormat="false" ht="28.5" hidden="false" customHeight="false" outlineLevel="0" collapsed="false">
      <c r="A97" s="23" t="s">
        <v>128</v>
      </c>
      <c r="B97" s="24" t="n">
        <v>2</v>
      </c>
      <c r="C97" s="24" t="n">
        <v>2200</v>
      </c>
      <c r="D97" s="24" t="n">
        <v>0</v>
      </c>
      <c r="E97" s="24" t="n">
        <v>20</v>
      </c>
      <c r="F97" s="24" t="n">
        <v>7</v>
      </c>
      <c r="G97" s="24" t="n">
        <v>18</v>
      </c>
      <c r="H97" s="24" t="n">
        <v>0</v>
      </c>
      <c r="I97" s="24" t="n">
        <v>92</v>
      </c>
      <c r="J97" s="25" t="n">
        <v>2860</v>
      </c>
      <c r="K97" s="24" t="n">
        <v>45</v>
      </c>
      <c r="L97" s="25" t="n">
        <v>1431</v>
      </c>
      <c r="M97" s="24" t="n">
        <f aca="false">I97+K97</f>
        <v>137</v>
      </c>
      <c r="N97" s="26" t="n">
        <f aca="false">M97/C97</f>
        <v>0.0622727272727273</v>
      </c>
      <c r="O97" s="24" t="n">
        <v>2</v>
      </c>
      <c r="P97" s="25" t="n">
        <v>30</v>
      </c>
      <c r="Q97" s="25" t="n">
        <f aca="false">SUM(J97+L97+P97)+60</f>
        <v>4381</v>
      </c>
      <c r="R97" s="25" t="n">
        <v>0</v>
      </c>
      <c r="S97" s="25" t="n">
        <v>0</v>
      </c>
      <c r="T97" s="25" t="n">
        <v>5835</v>
      </c>
      <c r="U97" s="25" t="n">
        <f aca="false">SUM(R97:T97)</f>
        <v>5835</v>
      </c>
      <c r="V97" s="25" t="n">
        <f aca="false">Q97+T97</f>
        <v>10216</v>
      </c>
      <c r="W97" s="25" t="n">
        <f aca="false">V97/C97</f>
        <v>4.64363636363636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192.9</v>
      </c>
      <c r="AC97" s="25" t="n">
        <f aca="false">SUM(X97:AB97)</f>
        <v>192.9</v>
      </c>
      <c r="AD97" s="25" t="n">
        <f aca="false">U97-AC97</f>
        <v>5642.1</v>
      </c>
    </row>
    <row r="98" customFormat="false" ht="15" hidden="false" customHeight="false" outlineLevel="0" collapsed="false">
      <c r="A98" s="23" t="s">
        <v>129</v>
      </c>
      <c r="B98" s="24" t="n">
        <v>6</v>
      </c>
      <c r="C98" s="24" t="n">
        <v>4840</v>
      </c>
      <c r="D98" s="24" t="n">
        <v>0</v>
      </c>
      <c r="E98" s="24" t="n">
        <v>75</v>
      </c>
      <c r="F98" s="24" t="n">
        <v>2</v>
      </c>
      <c r="G98" s="24" t="n">
        <v>52</v>
      </c>
      <c r="H98" s="24" t="n">
        <v>0</v>
      </c>
      <c r="I98" s="24" t="n">
        <v>97</v>
      </c>
      <c r="J98" s="25" t="n">
        <v>3189</v>
      </c>
      <c r="K98" s="24" t="n">
        <v>65</v>
      </c>
      <c r="L98" s="25" t="n">
        <v>2086</v>
      </c>
      <c r="M98" s="24" t="n">
        <f aca="false">I98+K98</f>
        <v>162</v>
      </c>
      <c r="N98" s="26" t="n">
        <f aca="false">M98/C98</f>
        <v>0.0334710743801653</v>
      </c>
      <c r="O98" s="24" t="n">
        <v>41</v>
      </c>
      <c r="P98" s="25" t="n">
        <v>430</v>
      </c>
      <c r="Q98" s="25" t="n">
        <f aca="false">SUM(J98+L98+P98)+90</f>
        <v>5795</v>
      </c>
      <c r="R98" s="25" t="n">
        <v>0</v>
      </c>
      <c r="S98" s="25" t="n">
        <v>0</v>
      </c>
      <c r="T98" s="25" t="n">
        <v>4368.5</v>
      </c>
      <c r="U98" s="25" t="n">
        <f aca="false">SUM(R98:T98)</f>
        <v>4368.5</v>
      </c>
      <c r="V98" s="25" t="n">
        <f aca="false">Q98+T98</f>
        <v>10163.5</v>
      </c>
      <c r="W98" s="25" t="n">
        <f aca="false">V98/C98</f>
        <v>2.09989669421488</v>
      </c>
      <c r="X98" s="25" t="n">
        <v>0</v>
      </c>
      <c r="Y98" s="25" t="n">
        <v>0</v>
      </c>
      <c r="Z98" s="25" t="n">
        <v>0</v>
      </c>
      <c r="AA98" s="25" t="n">
        <v>0</v>
      </c>
      <c r="AB98" s="25" t="n">
        <v>321.5</v>
      </c>
      <c r="AC98" s="25" t="n">
        <f aca="false">SUM(X98:AB98)</f>
        <v>321.5</v>
      </c>
      <c r="AD98" s="25" t="n">
        <f aca="false">U98-AC98</f>
        <v>4047</v>
      </c>
    </row>
    <row r="99" s="22" customFormat="true" ht="15.75" hidden="false" customHeight="false" outlineLevel="0" collapsed="false">
      <c r="A99" s="16" t="s">
        <v>130</v>
      </c>
      <c r="B99" s="17"/>
      <c r="C99" s="17"/>
      <c r="D99" s="17"/>
      <c r="E99" s="17"/>
      <c r="F99" s="17"/>
      <c r="G99" s="17"/>
      <c r="H99" s="18"/>
      <c r="I99" s="17"/>
      <c r="J99" s="19"/>
      <c r="K99" s="17"/>
      <c r="L99" s="19"/>
      <c r="M99" s="17"/>
      <c r="N99" s="20"/>
      <c r="O99" s="17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21"/>
      <c r="AF99" s="21"/>
      <c r="AG99" s="21"/>
      <c r="AH99" s="21"/>
      <c r="AI99" s="21"/>
      <c r="AJ99" s="21"/>
    </row>
    <row r="100" customFormat="false" ht="15" hidden="false" customHeight="false" outlineLevel="0" collapsed="false">
      <c r="A100" s="23" t="s">
        <v>131</v>
      </c>
      <c r="B100" s="24" t="n">
        <v>6</v>
      </c>
      <c r="C100" s="24" t="n">
        <v>8000</v>
      </c>
      <c r="D100" s="24" t="n">
        <v>0</v>
      </c>
      <c r="E100" s="24" t="n">
        <v>60</v>
      </c>
      <c r="F100" s="24" t="n">
        <v>10</v>
      </c>
      <c r="G100" s="24" t="n">
        <v>340</v>
      </c>
      <c r="H100" s="24" t="n">
        <v>10</v>
      </c>
      <c r="I100" s="24" t="n">
        <v>115</v>
      </c>
      <c r="J100" s="25" t="n">
        <v>3751</v>
      </c>
      <c r="K100" s="24" t="n">
        <v>67</v>
      </c>
      <c r="L100" s="25"/>
      <c r="M100" s="24" t="n">
        <f aca="false">I100+K100</f>
        <v>182</v>
      </c>
      <c r="N100" s="26" t="n">
        <f aca="false">M100/C100</f>
        <v>0.02275</v>
      </c>
      <c r="O100" s="24" t="n">
        <v>114</v>
      </c>
      <c r="P100" s="25" t="n">
        <v>1140</v>
      </c>
      <c r="Q100" s="25" t="n">
        <f aca="false">SUM(J100+L100+P100)</f>
        <v>4891</v>
      </c>
      <c r="R100" s="25" t="n">
        <v>0</v>
      </c>
      <c r="S100" s="25" t="n">
        <v>0</v>
      </c>
      <c r="T100" s="25" t="n">
        <v>11402</v>
      </c>
      <c r="U100" s="25" t="n">
        <f aca="false">SUM(R100:T100)</f>
        <v>11402</v>
      </c>
      <c r="V100" s="25" t="n">
        <f aca="false">Q100+T100</f>
        <v>16293</v>
      </c>
      <c r="W100" s="25" t="n">
        <f aca="false">V100/C100</f>
        <v>2.036625</v>
      </c>
      <c r="X100" s="25" t="n">
        <v>0</v>
      </c>
      <c r="Y100" s="25" t="n">
        <v>0</v>
      </c>
      <c r="Z100" s="25" t="n">
        <v>0</v>
      </c>
      <c r="AA100" s="25" t="n">
        <v>0</v>
      </c>
      <c r="AB100" s="25" t="n">
        <v>0</v>
      </c>
      <c r="AC100" s="25" t="n">
        <f aca="false">SUM(X100:AB100)</f>
        <v>0</v>
      </c>
      <c r="AD100" s="25" t="n">
        <f aca="false">U100-AC100</f>
        <v>11402</v>
      </c>
    </row>
    <row r="101" customFormat="false" ht="15" hidden="false" customHeight="false" outlineLevel="0" collapsed="false">
      <c r="A101" s="23" t="s">
        <v>132</v>
      </c>
      <c r="B101" s="24" t="n">
        <v>10</v>
      </c>
      <c r="C101" s="24" t="n">
        <v>5150</v>
      </c>
      <c r="D101" s="24" t="n">
        <v>0</v>
      </c>
      <c r="E101" s="24" t="n">
        <v>15</v>
      </c>
      <c r="F101" s="24" t="n">
        <v>10</v>
      </c>
      <c r="G101" s="24" t="n">
        <v>160</v>
      </c>
      <c r="H101" s="24" t="n">
        <v>0</v>
      </c>
      <c r="I101" s="24" t="n">
        <v>0</v>
      </c>
      <c r="J101" s="25" t="n">
        <v>0</v>
      </c>
      <c r="K101" s="24" t="n">
        <v>4</v>
      </c>
      <c r="L101" s="25" t="n">
        <v>282</v>
      </c>
      <c r="M101" s="24" t="n">
        <f aca="false">I101+K101</f>
        <v>4</v>
      </c>
      <c r="N101" s="26" t="n">
        <f aca="false">M101/C101</f>
        <v>0.000776699029126214</v>
      </c>
      <c r="O101" s="24" t="n">
        <v>0</v>
      </c>
      <c r="P101" s="25" t="n">
        <v>0</v>
      </c>
      <c r="Q101" s="25" t="n">
        <f aca="false">SUM(J101+L101+P101)</f>
        <v>282</v>
      </c>
      <c r="R101" s="25" t="n">
        <v>0</v>
      </c>
      <c r="S101" s="25"/>
      <c r="T101" s="25" t="n">
        <v>2705</v>
      </c>
      <c r="U101" s="25" t="n">
        <f aca="false">SUM(R101:T101)</f>
        <v>2705</v>
      </c>
      <c r="V101" s="25" t="n">
        <f aca="false">Q101+T101</f>
        <v>2987</v>
      </c>
      <c r="W101" s="25" t="n">
        <f aca="false">V101/C101</f>
        <v>0.58</v>
      </c>
      <c r="X101" s="25" t="n">
        <v>0</v>
      </c>
      <c r="Y101" s="25" t="n">
        <v>0</v>
      </c>
      <c r="Z101" s="25" t="n">
        <v>0</v>
      </c>
      <c r="AA101" s="25" t="n">
        <v>0</v>
      </c>
      <c r="AB101" s="25" t="n">
        <v>0</v>
      </c>
      <c r="AC101" s="25" t="n">
        <f aca="false">SUM(X101:AB101)</f>
        <v>0</v>
      </c>
      <c r="AD101" s="25" t="n">
        <f aca="false">U101-AC101</f>
        <v>2705</v>
      </c>
    </row>
    <row r="102" customFormat="false" ht="15" hidden="false" customHeight="false" outlineLevel="0" collapsed="false">
      <c r="A102" s="23" t="s">
        <v>133</v>
      </c>
      <c r="B102" s="24" t="n">
        <v>2</v>
      </c>
      <c r="C102" s="24" t="n">
        <v>1400</v>
      </c>
      <c r="D102" s="24" t="n">
        <v>0</v>
      </c>
      <c r="E102" s="24" t="n">
        <v>22</v>
      </c>
      <c r="F102" s="24" t="n">
        <v>10</v>
      </c>
      <c r="G102" s="24" t="n">
        <v>106</v>
      </c>
      <c r="H102" s="24" t="n">
        <v>0</v>
      </c>
      <c r="I102" s="24" t="n">
        <v>7</v>
      </c>
      <c r="J102" s="25" t="n">
        <v>255</v>
      </c>
      <c r="K102" s="24" t="n">
        <v>23</v>
      </c>
      <c r="L102" s="25" t="n">
        <v>758</v>
      </c>
      <c r="M102" s="24" t="n">
        <f aca="false">I102+K102</f>
        <v>30</v>
      </c>
      <c r="N102" s="26" t="n">
        <f aca="false">M102/C102</f>
        <v>0.0214285714285714</v>
      </c>
      <c r="O102" s="24" t="n">
        <v>80</v>
      </c>
      <c r="P102" s="25" t="n">
        <v>800</v>
      </c>
      <c r="Q102" s="25" t="n">
        <f aca="false">SUM(J102+L102+P102)+10</f>
        <v>1823</v>
      </c>
      <c r="R102" s="25" t="n">
        <v>0</v>
      </c>
      <c r="S102" s="25" t="n">
        <v>0</v>
      </c>
      <c r="T102" s="25" t="n">
        <v>2626</v>
      </c>
      <c r="U102" s="25" t="n">
        <f aca="false">SUM(R102:T102)</f>
        <v>2626</v>
      </c>
      <c r="V102" s="25" t="n">
        <f aca="false">Q102+T102</f>
        <v>4449</v>
      </c>
      <c r="W102" s="25" t="n">
        <f aca="false">V102/C102</f>
        <v>3.17785714285714</v>
      </c>
      <c r="X102" s="25" t="n">
        <v>0</v>
      </c>
      <c r="Y102" s="25" t="n">
        <v>0</v>
      </c>
      <c r="Z102" s="25" t="n">
        <v>0</v>
      </c>
      <c r="AA102" s="25" t="n">
        <v>0</v>
      </c>
      <c r="AB102" s="25" t="n">
        <f aca="false">48.8+9.59+5.4</f>
        <v>63.79</v>
      </c>
      <c r="AC102" s="25" t="n">
        <f aca="false">SUM(X102:AB102)</f>
        <v>63.79</v>
      </c>
      <c r="AD102" s="25" t="n">
        <f aca="false">U102-AC102</f>
        <v>2562.21</v>
      </c>
    </row>
    <row r="103" customFormat="false" ht="15" hidden="false" customHeight="false" outlineLevel="0" collapsed="false">
      <c r="A103" s="23" t="s">
        <v>134</v>
      </c>
      <c r="B103" s="24" t="n">
        <v>6</v>
      </c>
      <c r="C103" s="24" t="n">
        <v>1020</v>
      </c>
      <c r="D103" s="24" t="n">
        <v>0</v>
      </c>
      <c r="E103" s="24" t="n">
        <v>20</v>
      </c>
      <c r="F103" s="24" t="n">
        <v>0</v>
      </c>
      <c r="G103" s="24" t="n">
        <v>218</v>
      </c>
      <c r="H103" s="24" t="n">
        <v>0</v>
      </c>
      <c r="I103" s="24" t="n">
        <v>20</v>
      </c>
      <c r="J103" s="25" t="n">
        <v>713</v>
      </c>
      <c r="K103" s="24" t="n">
        <v>33</v>
      </c>
      <c r="L103" s="25" t="n">
        <v>1173</v>
      </c>
      <c r="M103" s="24" t="n">
        <f aca="false">I103+K103</f>
        <v>53</v>
      </c>
      <c r="N103" s="26" t="n">
        <f aca="false">M103/C103</f>
        <v>0.0519607843137255</v>
      </c>
      <c r="O103" s="24" t="n">
        <v>23</v>
      </c>
      <c r="P103" s="25" t="n">
        <v>230</v>
      </c>
      <c r="Q103" s="25" t="n">
        <f aca="false">SUM(J103+L103+P103)</f>
        <v>2116</v>
      </c>
      <c r="R103" s="25" t="n">
        <v>0</v>
      </c>
      <c r="S103" s="25" t="n">
        <v>0</v>
      </c>
      <c r="T103" s="25" t="n">
        <v>1504</v>
      </c>
      <c r="U103" s="25" t="n">
        <f aca="false">SUM(R103:T103)</f>
        <v>1504</v>
      </c>
      <c r="V103" s="25" t="n">
        <f aca="false">Q103+T103</f>
        <v>3620</v>
      </c>
      <c r="W103" s="25" t="n">
        <f aca="false">V103/C103</f>
        <v>3.54901960784314</v>
      </c>
      <c r="X103" s="25" t="n">
        <v>0</v>
      </c>
      <c r="Y103" s="25" t="n">
        <v>0</v>
      </c>
      <c r="Z103" s="25" t="n">
        <v>0</v>
      </c>
      <c r="AA103" s="25" t="n">
        <v>0</v>
      </c>
      <c r="AB103" s="25" t="n">
        <v>60</v>
      </c>
      <c r="AC103" s="25" t="n">
        <f aca="false">SUM(X103:AB103)</f>
        <v>60</v>
      </c>
      <c r="AD103" s="25" t="n">
        <f aca="false">U103-AC103</f>
        <v>1444</v>
      </c>
    </row>
    <row r="104" customFormat="false" ht="15" hidden="false" customHeight="false" outlineLevel="0" collapsed="false">
      <c r="A104" s="34" t="s">
        <v>135</v>
      </c>
      <c r="B104" s="24" t="n">
        <v>7</v>
      </c>
      <c r="C104" s="24" t="n">
        <v>9079</v>
      </c>
      <c r="D104" s="24" t="n">
        <v>0</v>
      </c>
      <c r="E104" s="24" t="n">
        <v>30</v>
      </c>
      <c r="F104" s="24" t="n">
        <v>6</v>
      </c>
      <c r="G104" s="24" t="n">
        <v>300</v>
      </c>
      <c r="H104" s="24" t="n">
        <v>11</v>
      </c>
      <c r="I104" s="24" t="n">
        <v>137</v>
      </c>
      <c r="J104" s="25" t="n">
        <v>4563</v>
      </c>
      <c r="K104" s="24" t="n">
        <v>87</v>
      </c>
      <c r="L104" s="25" t="n">
        <v>2958</v>
      </c>
      <c r="M104" s="24" t="n">
        <f aca="false">I104+K104</f>
        <v>224</v>
      </c>
      <c r="N104" s="26" t="n">
        <f aca="false">M104/C104</f>
        <v>0.0246723207401696</v>
      </c>
      <c r="O104" s="24" t="n">
        <v>100</v>
      </c>
      <c r="P104" s="25" t="n">
        <v>1010</v>
      </c>
      <c r="Q104" s="25" t="n">
        <f aca="false">SUM(J104+L104+P104)+141</f>
        <v>8672</v>
      </c>
      <c r="R104" s="25" t="n">
        <v>0</v>
      </c>
      <c r="S104" s="25" t="n">
        <v>250</v>
      </c>
      <c r="T104" s="25" t="n">
        <v>6395.4</v>
      </c>
      <c r="U104" s="25" t="n">
        <f aca="false">SUM(R104:T104)</f>
        <v>6645.4</v>
      </c>
      <c r="V104" s="25" t="n">
        <f aca="false">Q104+T104</f>
        <v>15067.4</v>
      </c>
      <c r="W104" s="25" t="n">
        <f aca="false">V104/C104</f>
        <v>1.65958806035907</v>
      </c>
      <c r="X104" s="25" t="n">
        <v>0</v>
      </c>
      <c r="Y104" s="25" t="n">
        <v>0</v>
      </c>
      <c r="Z104" s="25" t="n">
        <v>0</v>
      </c>
      <c r="AA104" s="25" t="n">
        <v>0</v>
      </c>
      <c r="AB104" s="25" t="n">
        <v>305</v>
      </c>
      <c r="AC104" s="25" t="n">
        <f aca="false">SUM(X104:AB104)</f>
        <v>305</v>
      </c>
      <c r="AD104" s="25" t="n">
        <f aca="false">U104-AC104</f>
        <v>6340.4</v>
      </c>
    </row>
    <row r="105" customFormat="false" ht="28.5" hidden="false" customHeight="false" outlineLevel="0" collapsed="false">
      <c r="A105" s="23" t="s">
        <v>136</v>
      </c>
      <c r="B105" s="24" t="n">
        <v>5</v>
      </c>
      <c r="C105" s="24" t="n">
        <v>3000</v>
      </c>
      <c r="D105" s="24" t="n">
        <v>0</v>
      </c>
      <c r="E105" s="24" t="n">
        <v>16</v>
      </c>
      <c r="F105" s="24" t="n">
        <v>2</v>
      </c>
      <c r="G105" s="24" t="n">
        <v>260</v>
      </c>
      <c r="H105" s="24" t="n">
        <v>0</v>
      </c>
      <c r="I105" s="24" t="n">
        <v>37</v>
      </c>
      <c r="J105" s="25" t="n">
        <v>1323</v>
      </c>
      <c r="K105" s="24" t="n">
        <v>24</v>
      </c>
      <c r="L105" s="25" t="n">
        <v>828</v>
      </c>
      <c r="M105" s="24" t="n">
        <f aca="false">I105+K105</f>
        <v>61</v>
      </c>
      <c r="N105" s="26" t="n">
        <f aca="false">M105/C105</f>
        <v>0.0203333333333333</v>
      </c>
      <c r="O105" s="24" t="n">
        <v>37</v>
      </c>
      <c r="P105" s="25" t="n">
        <v>370</v>
      </c>
      <c r="Q105" s="25" t="n">
        <f aca="false">SUM(J105+L105+P105)+20</f>
        <v>2541</v>
      </c>
      <c r="R105" s="25" t="n">
        <v>0</v>
      </c>
      <c r="S105" s="25" t="n">
        <v>0</v>
      </c>
      <c r="T105" s="25" t="n">
        <v>1285</v>
      </c>
      <c r="U105" s="25" t="n">
        <f aca="false">SUM(R105:T105)</f>
        <v>1285</v>
      </c>
      <c r="V105" s="25" t="n">
        <f aca="false">Q105+T105</f>
        <v>3826</v>
      </c>
      <c r="W105" s="25" t="n">
        <f aca="false">V105/C105</f>
        <v>1.27533333333333</v>
      </c>
      <c r="X105" s="25" t="n">
        <v>0</v>
      </c>
      <c r="Y105" s="25" t="n">
        <v>0</v>
      </c>
      <c r="Z105" s="25" t="n">
        <v>0</v>
      </c>
      <c r="AA105" s="25" t="n">
        <v>0</v>
      </c>
      <c r="AB105" s="25" t="n">
        <v>0</v>
      </c>
      <c r="AC105" s="25" t="n">
        <f aca="false">SUM(X105:AB105)</f>
        <v>0</v>
      </c>
      <c r="AD105" s="25" t="n">
        <f aca="false">U105-AC105</f>
        <v>1285</v>
      </c>
    </row>
    <row r="106" customFormat="false" ht="15" hidden="false" customHeight="false" outlineLevel="0" collapsed="false">
      <c r="A106" s="23" t="s">
        <v>137</v>
      </c>
      <c r="B106" s="24" t="n">
        <v>5</v>
      </c>
      <c r="C106" s="24" t="n">
        <v>5900</v>
      </c>
      <c r="D106" s="24" t="n">
        <v>0</v>
      </c>
      <c r="E106" s="24" t="n">
        <v>31</v>
      </c>
      <c r="F106" s="24" t="n">
        <v>0</v>
      </c>
      <c r="G106" s="24" t="n">
        <v>130</v>
      </c>
      <c r="H106" s="24" t="n">
        <v>0</v>
      </c>
      <c r="I106" s="24" t="n">
        <v>94</v>
      </c>
      <c r="J106" s="25" t="n">
        <v>3102</v>
      </c>
      <c r="K106" s="24" t="n">
        <v>47</v>
      </c>
      <c r="L106" s="25" t="n">
        <v>1568</v>
      </c>
      <c r="M106" s="24" t="n">
        <f aca="false">I106+K106</f>
        <v>141</v>
      </c>
      <c r="N106" s="26" t="n">
        <f aca="false">M106/C106</f>
        <v>0.0238983050847458</v>
      </c>
      <c r="O106" s="24" t="n">
        <v>31</v>
      </c>
      <c r="P106" s="25" t="n">
        <v>310</v>
      </c>
      <c r="Q106" s="25" t="n">
        <f aca="false">SUM(J106+L106+P106)+53</f>
        <v>5033</v>
      </c>
      <c r="R106" s="25" t="n">
        <v>0</v>
      </c>
      <c r="S106" s="25" t="n">
        <v>0</v>
      </c>
      <c r="T106" s="25" t="n">
        <v>3961</v>
      </c>
      <c r="U106" s="25" t="n">
        <f aca="false">SUM(R106:T106)</f>
        <v>3961</v>
      </c>
      <c r="V106" s="25" t="n">
        <f aca="false">Q106+T106</f>
        <v>8994</v>
      </c>
      <c r="W106" s="25" t="n">
        <f aca="false">V106/C106</f>
        <v>1.52440677966102</v>
      </c>
      <c r="X106" s="25" t="n">
        <v>0</v>
      </c>
      <c r="Y106" s="25" t="n">
        <v>0</v>
      </c>
      <c r="Z106" s="25" t="n">
        <v>0</v>
      </c>
      <c r="AA106" s="25" t="n">
        <v>0</v>
      </c>
      <c r="AB106" s="25" t="n">
        <v>0</v>
      </c>
      <c r="AC106" s="25" t="n">
        <f aca="false">SUM(X106:AB106)</f>
        <v>0</v>
      </c>
      <c r="AD106" s="25" t="n">
        <f aca="false">U106-AC106</f>
        <v>3961</v>
      </c>
    </row>
    <row r="107" customFormat="false" ht="15" hidden="false" customHeight="false" outlineLevel="0" collapsed="false">
      <c r="A107" s="23" t="s">
        <v>138</v>
      </c>
      <c r="B107" s="24" t="n">
        <v>6</v>
      </c>
      <c r="C107" s="24" t="n">
        <v>4384</v>
      </c>
      <c r="D107" s="24" t="n">
        <v>12</v>
      </c>
      <c r="E107" s="24" t="n">
        <v>46</v>
      </c>
      <c r="F107" s="24" t="n">
        <v>22</v>
      </c>
      <c r="G107" s="24" t="n">
        <v>193</v>
      </c>
      <c r="H107" s="24" t="n">
        <v>0</v>
      </c>
      <c r="I107" s="24" t="n">
        <v>146</v>
      </c>
      <c r="J107" s="25" t="n">
        <v>4840</v>
      </c>
      <c r="K107" s="24" t="n">
        <v>54</v>
      </c>
      <c r="L107" s="25" t="n">
        <v>1779</v>
      </c>
      <c r="M107" s="24" t="n">
        <f aca="false">I107+K107</f>
        <v>200</v>
      </c>
      <c r="N107" s="26" t="n">
        <f aca="false">M107/C107</f>
        <v>0.0456204379562044</v>
      </c>
      <c r="O107" s="24" t="n">
        <v>102</v>
      </c>
      <c r="P107" s="25" t="n">
        <v>1020</v>
      </c>
      <c r="Q107" s="25" t="n">
        <f aca="false">SUM(J107+L107+P107)</f>
        <v>7639</v>
      </c>
      <c r="R107" s="25" t="n">
        <v>0</v>
      </c>
      <c r="S107" s="25" t="n">
        <v>500</v>
      </c>
      <c r="T107" s="25" t="n">
        <v>6084.4</v>
      </c>
      <c r="U107" s="25" t="n">
        <f aca="false">SUM(R107:T107)</f>
        <v>6584.4</v>
      </c>
      <c r="V107" s="25" t="n">
        <f aca="false">Q107+T107</f>
        <v>13723.4</v>
      </c>
      <c r="W107" s="25" t="n">
        <f aca="false">V107/C107</f>
        <v>3.13033759124088</v>
      </c>
      <c r="X107" s="25" t="n">
        <v>0</v>
      </c>
      <c r="Y107" s="25" t="n">
        <v>0</v>
      </c>
      <c r="Z107" s="25" t="n">
        <v>0</v>
      </c>
      <c r="AA107" s="25" t="n">
        <v>0</v>
      </c>
      <c r="AB107" s="25" t="n">
        <v>0</v>
      </c>
      <c r="AC107" s="25" t="n">
        <f aca="false">SUM(X107:AB107)</f>
        <v>0</v>
      </c>
      <c r="AD107" s="25" t="n">
        <f aca="false">U107-AC107</f>
        <v>6584.4</v>
      </c>
    </row>
    <row r="108" customFormat="false" ht="15" hidden="false" customHeight="false" outlineLevel="0" collapsed="false">
      <c r="A108" s="23" t="s">
        <v>139</v>
      </c>
      <c r="B108" s="24" t="n">
        <v>26</v>
      </c>
      <c r="C108" s="24" t="n">
        <v>16500</v>
      </c>
      <c r="D108" s="24" t="n">
        <v>0</v>
      </c>
      <c r="E108" s="24" t="n">
        <v>120</v>
      </c>
      <c r="F108" s="24" t="n">
        <v>10</v>
      </c>
      <c r="G108" s="24" t="n">
        <v>600</v>
      </c>
      <c r="H108" s="24" t="n">
        <v>12</v>
      </c>
      <c r="I108" s="24" t="n">
        <v>124</v>
      </c>
      <c r="J108" s="25" t="n">
        <f aca="false">3950+78</f>
        <v>4028</v>
      </c>
      <c r="K108" s="24" t="n">
        <v>76</v>
      </c>
      <c r="L108" s="25" t="n">
        <f aca="false">2659+39</f>
        <v>2698</v>
      </c>
      <c r="M108" s="24" t="n">
        <f aca="false">I108+K108</f>
        <v>200</v>
      </c>
      <c r="N108" s="26" t="n">
        <f aca="false">M108/C108</f>
        <v>0.0121212121212121</v>
      </c>
      <c r="O108" s="24" t="n">
        <v>58</v>
      </c>
      <c r="P108" s="25" t="n">
        <v>580</v>
      </c>
      <c r="Q108" s="25" t="n">
        <f aca="false">SUM(J108+L108+P108)</f>
        <v>7306</v>
      </c>
      <c r="R108" s="25" t="n">
        <v>0</v>
      </c>
      <c r="S108" s="25" t="n">
        <v>0</v>
      </c>
      <c r="T108" s="25" t="n">
        <v>13405</v>
      </c>
      <c r="U108" s="25" t="n">
        <f aca="false">SUM(R108:T108)</f>
        <v>13405</v>
      </c>
      <c r="V108" s="25" t="n">
        <f aca="false">Q108+T108</f>
        <v>20711</v>
      </c>
      <c r="W108" s="25" t="n">
        <f aca="false">V108/C108</f>
        <v>1.25521212121212</v>
      </c>
      <c r="X108" s="25" t="n">
        <v>0</v>
      </c>
      <c r="Y108" s="25" t="n">
        <v>0</v>
      </c>
      <c r="Z108" s="25" t="n">
        <v>0</v>
      </c>
      <c r="AA108" s="25" t="n">
        <v>0</v>
      </c>
      <c r="AB108" s="25" t="n">
        <f aca="false">195.81+41.3</f>
        <v>237.11</v>
      </c>
      <c r="AC108" s="25" t="n">
        <f aca="false">SUM(X108:AB108)</f>
        <v>237.11</v>
      </c>
      <c r="AD108" s="25" t="n">
        <f aca="false">U108-AC108</f>
        <v>13167.89</v>
      </c>
    </row>
    <row r="109" s="22" customFormat="true" ht="15.75" hidden="false" customHeight="false" outlineLevel="0" collapsed="false">
      <c r="A109" s="16" t="s">
        <v>140</v>
      </c>
      <c r="B109" s="17"/>
      <c r="C109" s="17"/>
      <c r="D109" s="17"/>
      <c r="E109" s="17"/>
      <c r="F109" s="17"/>
      <c r="G109" s="17"/>
      <c r="H109" s="18"/>
      <c r="I109" s="17"/>
      <c r="J109" s="19"/>
      <c r="K109" s="17"/>
      <c r="L109" s="19"/>
      <c r="M109" s="17"/>
      <c r="N109" s="20"/>
      <c r="O109" s="17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21"/>
      <c r="AF109" s="21"/>
      <c r="AG109" s="21"/>
      <c r="AH109" s="21"/>
      <c r="AI109" s="21"/>
      <c r="AJ109" s="21"/>
    </row>
    <row r="110" customFormat="false" ht="15" hidden="false" customHeight="false" outlineLevel="0" collapsed="false">
      <c r="A110" s="23" t="s">
        <v>141</v>
      </c>
      <c r="B110" s="24" t="n">
        <v>2</v>
      </c>
      <c r="C110" s="24" t="n">
        <v>683</v>
      </c>
      <c r="D110" s="24" t="n">
        <v>0</v>
      </c>
      <c r="E110" s="24" t="n">
        <v>10</v>
      </c>
      <c r="F110" s="24" t="n">
        <v>0</v>
      </c>
      <c r="G110" s="24" t="n">
        <v>37</v>
      </c>
      <c r="H110" s="24" t="n">
        <v>0</v>
      </c>
      <c r="I110" s="24" t="n">
        <v>6</v>
      </c>
      <c r="J110" s="25" t="n">
        <v>216</v>
      </c>
      <c r="K110" s="24" t="n">
        <v>3</v>
      </c>
      <c r="L110" s="25" t="n">
        <v>105</v>
      </c>
      <c r="M110" s="24" t="n">
        <f aca="false">I110+K110</f>
        <v>9</v>
      </c>
      <c r="N110" s="26" t="n">
        <f aca="false">M110/C110</f>
        <v>0.0131771595900439</v>
      </c>
      <c r="O110" s="24" t="n">
        <v>50</v>
      </c>
      <c r="P110" s="25" t="n">
        <v>500</v>
      </c>
      <c r="Q110" s="25" t="n">
        <f aca="false">SUM(J110+L110+P110)+20</f>
        <v>841</v>
      </c>
      <c r="R110" s="25" t="n">
        <v>0</v>
      </c>
      <c r="S110" s="25" t="n">
        <v>0</v>
      </c>
      <c r="T110" s="25" t="n">
        <v>704</v>
      </c>
      <c r="U110" s="25" t="n">
        <f aca="false">SUM(R110:T110)</f>
        <v>704</v>
      </c>
      <c r="V110" s="25" t="n">
        <f aca="false">Q110+T110</f>
        <v>1545</v>
      </c>
      <c r="W110" s="25" t="n">
        <f aca="false">V110/C110</f>
        <v>2.26207906295754</v>
      </c>
      <c r="X110" s="25" t="n">
        <v>0</v>
      </c>
      <c r="Y110" s="25" t="n">
        <v>0</v>
      </c>
      <c r="Z110" s="25" t="n">
        <v>0</v>
      </c>
      <c r="AA110" s="25" t="n">
        <v>0</v>
      </c>
      <c r="AB110" s="25" t="n">
        <v>0</v>
      </c>
      <c r="AC110" s="25" t="n">
        <f aca="false">SUM(X110:AB110)</f>
        <v>0</v>
      </c>
      <c r="AD110" s="25" t="n">
        <f aca="false">U110-AC110</f>
        <v>704</v>
      </c>
    </row>
    <row r="111" customFormat="false" ht="15" hidden="false" customHeight="false" outlineLevel="0" collapsed="false">
      <c r="A111" s="23" t="s">
        <v>142</v>
      </c>
      <c r="B111" s="24" t="n">
        <v>3</v>
      </c>
      <c r="C111" s="24" t="n">
        <v>360</v>
      </c>
      <c r="D111" s="24" t="n">
        <v>0</v>
      </c>
      <c r="E111" s="24" t="n">
        <v>7</v>
      </c>
      <c r="F111" s="24" t="n">
        <v>0</v>
      </c>
      <c r="G111" s="24" t="n">
        <v>38</v>
      </c>
      <c r="H111" s="24" t="n">
        <v>0</v>
      </c>
      <c r="I111" s="24" t="n">
        <v>0</v>
      </c>
      <c r="J111" s="25" t="n">
        <v>0</v>
      </c>
      <c r="K111" s="24" t="n">
        <v>2</v>
      </c>
      <c r="L111" s="25" t="n">
        <v>59</v>
      </c>
      <c r="M111" s="24" t="n">
        <f aca="false">I111+K111</f>
        <v>2</v>
      </c>
      <c r="N111" s="26" t="n">
        <f aca="false">M111/C111</f>
        <v>0.00555555555555556</v>
      </c>
      <c r="O111" s="24" t="n">
        <v>20</v>
      </c>
      <c r="P111" s="25" t="n">
        <v>200</v>
      </c>
      <c r="Q111" s="25" t="n">
        <f aca="false">SUM(J111+L111+P111)+60</f>
        <v>319</v>
      </c>
      <c r="R111" s="25" t="n">
        <v>0</v>
      </c>
      <c r="S111" s="25" t="n">
        <v>0</v>
      </c>
      <c r="T111" s="25" t="n">
        <v>254</v>
      </c>
      <c r="U111" s="25" t="n">
        <f aca="false">SUM(R111:T111)</f>
        <v>254</v>
      </c>
      <c r="V111" s="25" t="n">
        <f aca="false">Q111+T111</f>
        <v>573</v>
      </c>
      <c r="W111" s="25" t="n">
        <f aca="false">V111/C111</f>
        <v>1.59166666666667</v>
      </c>
      <c r="X111" s="25" t="n">
        <v>0</v>
      </c>
      <c r="Y111" s="25" t="n">
        <v>0</v>
      </c>
      <c r="Z111" s="25" t="n">
        <v>0</v>
      </c>
      <c r="AA111" s="25" t="n">
        <v>0</v>
      </c>
      <c r="AB111" s="25" t="n">
        <v>0</v>
      </c>
      <c r="AC111" s="25" t="n">
        <f aca="false">SUM(X111:AB111)</f>
        <v>0</v>
      </c>
      <c r="AD111" s="25" t="n">
        <f aca="false">U111-AC111</f>
        <v>254</v>
      </c>
    </row>
    <row r="112" s="22" customFormat="true" ht="15.75" hidden="false" customHeight="false" outlineLevel="0" collapsed="false">
      <c r="A112" s="16" t="s">
        <v>143</v>
      </c>
      <c r="B112" s="17"/>
      <c r="C112" s="17"/>
      <c r="D112" s="17"/>
      <c r="E112" s="17"/>
      <c r="F112" s="17"/>
      <c r="G112" s="17"/>
      <c r="H112" s="18"/>
      <c r="I112" s="17"/>
      <c r="J112" s="19"/>
      <c r="K112" s="17"/>
      <c r="L112" s="19"/>
      <c r="M112" s="17"/>
      <c r="N112" s="20"/>
      <c r="O112" s="17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21"/>
      <c r="AF112" s="21"/>
      <c r="AG112" s="21"/>
      <c r="AH112" s="21"/>
      <c r="AI112" s="21"/>
      <c r="AJ112" s="21"/>
    </row>
    <row r="113" customFormat="false" ht="28.5" hidden="false" customHeight="false" outlineLevel="0" collapsed="false">
      <c r="A113" s="23" t="s">
        <v>144</v>
      </c>
      <c r="B113" s="24" t="n">
        <v>2</v>
      </c>
      <c r="C113" s="24" t="n">
        <v>1400</v>
      </c>
      <c r="D113" s="24" t="n">
        <v>0</v>
      </c>
      <c r="E113" s="24" t="n">
        <v>32</v>
      </c>
      <c r="F113" s="24" t="n">
        <v>16</v>
      </c>
      <c r="G113" s="24" t="n">
        <v>80</v>
      </c>
      <c r="H113" s="24" t="n">
        <v>3</v>
      </c>
      <c r="I113" s="24" t="n">
        <v>10</v>
      </c>
      <c r="J113" s="25" t="n">
        <v>287</v>
      </c>
      <c r="K113" s="24" t="n">
        <v>10</v>
      </c>
      <c r="L113" s="25" t="n">
        <v>305</v>
      </c>
      <c r="M113" s="24" t="n">
        <f aca="false">I113+K113</f>
        <v>20</v>
      </c>
      <c r="N113" s="26" t="n">
        <f aca="false">M113/C113</f>
        <v>0.0142857142857143</v>
      </c>
      <c r="O113" s="24" t="n">
        <v>0</v>
      </c>
      <c r="P113" s="25" t="n">
        <v>0</v>
      </c>
      <c r="Q113" s="25" t="n">
        <f aca="false">SUM(J113+L113+P113)</f>
        <v>592</v>
      </c>
      <c r="R113" s="25" t="n">
        <v>0</v>
      </c>
      <c r="S113" s="25" t="n">
        <v>0</v>
      </c>
      <c r="T113" s="25" t="n">
        <v>1312.5</v>
      </c>
      <c r="U113" s="25" t="n">
        <f aca="false">SUM(R113:T113)</f>
        <v>1312.5</v>
      </c>
      <c r="V113" s="25" t="n">
        <f aca="false">Q113+T113</f>
        <v>1904.5</v>
      </c>
      <c r="W113" s="25" t="n">
        <f aca="false">V113/C113</f>
        <v>1.36035714285714</v>
      </c>
      <c r="X113" s="25" t="n">
        <v>0</v>
      </c>
      <c r="Y113" s="25" t="n">
        <v>0</v>
      </c>
      <c r="Z113" s="25" t="n">
        <v>0</v>
      </c>
      <c r="AA113" s="25" t="n">
        <v>0</v>
      </c>
      <c r="AB113" s="25" t="n">
        <v>137.66</v>
      </c>
      <c r="AC113" s="25" t="n">
        <f aca="false">SUM(X113:AB113)</f>
        <v>137.66</v>
      </c>
      <c r="AD113" s="25" t="n">
        <f aca="false">U113-AC113</f>
        <v>1174.84</v>
      </c>
    </row>
    <row r="114" customFormat="false" ht="15" hidden="false" customHeight="false" outlineLevel="0" collapsed="false">
      <c r="A114" s="23" t="s">
        <v>145</v>
      </c>
      <c r="B114" s="24" t="n">
        <v>4</v>
      </c>
      <c r="C114" s="24" t="n">
        <v>532</v>
      </c>
      <c r="D114" s="24" t="n">
        <v>0</v>
      </c>
      <c r="E114" s="24" t="n">
        <v>26</v>
      </c>
      <c r="F114" s="24" t="n">
        <v>0</v>
      </c>
      <c r="G114" s="24" t="n">
        <v>59</v>
      </c>
      <c r="H114" s="24" t="n">
        <v>0</v>
      </c>
      <c r="I114" s="24" t="n">
        <v>41</v>
      </c>
      <c r="J114" s="25" t="n">
        <v>1315</v>
      </c>
      <c r="K114" s="24" t="n">
        <v>19</v>
      </c>
      <c r="L114" s="25" t="n">
        <v>579</v>
      </c>
      <c r="M114" s="24" t="n">
        <f aca="false">I114+K114</f>
        <v>60</v>
      </c>
      <c r="N114" s="26" t="n">
        <f aca="false">M114/C114</f>
        <v>0.112781954887218</v>
      </c>
      <c r="O114" s="24" t="n">
        <v>1</v>
      </c>
      <c r="P114" s="25" t="n">
        <v>20</v>
      </c>
      <c r="Q114" s="25" t="n">
        <f aca="false">SUM(J114+L114+P114)+60</f>
        <v>1974</v>
      </c>
      <c r="R114" s="25" t="n">
        <v>0</v>
      </c>
      <c r="S114" s="25" t="n">
        <v>0</v>
      </c>
      <c r="T114" s="25" t="n">
        <v>976.5</v>
      </c>
      <c r="U114" s="25" t="n">
        <f aca="false">SUM(R114:T114)</f>
        <v>976.5</v>
      </c>
      <c r="V114" s="25" t="n">
        <f aca="false">Q114+T114</f>
        <v>2950.5</v>
      </c>
      <c r="W114" s="25" t="n">
        <f aca="false">V114/C114</f>
        <v>5.54605263157895</v>
      </c>
      <c r="X114" s="25" t="n">
        <v>0</v>
      </c>
      <c r="Y114" s="25" t="n">
        <v>0</v>
      </c>
      <c r="Z114" s="25" t="n">
        <v>0</v>
      </c>
      <c r="AA114" s="25" t="n">
        <v>0</v>
      </c>
      <c r="AB114" s="25" t="n">
        <v>0</v>
      </c>
      <c r="AC114" s="25" t="n">
        <f aca="false">SUM(X114:AB114)</f>
        <v>0</v>
      </c>
      <c r="AD114" s="25" t="n">
        <f aca="false">U114-AC114</f>
        <v>976.5</v>
      </c>
    </row>
    <row r="115" customFormat="false" ht="15" hidden="false" customHeight="false" outlineLevel="0" collapsed="false">
      <c r="A115" s="23" t="s">
        <v>146</v>
      </c>
      <c r="B115" s="24" t="n">
        <v>1</v>
      </c>
      <c r="C115" s="24" t="n">
        <v>826</v>
      </c>
      <c r="D115" s="24" t="n">
        <v>0</v>
      </c>
      <c r="E115" s="24" t="n">
        <v>15</v>
      </c>
      <c r="F115" s="24" t="n">
        <v>0</v>
      </c>
      <c r="G115" s="24" t="n">
        <v>0</v>
      </c>
      <c r="H115" s="24" t="n">
        <v>0</v>
      </c>
      <c r="I115" s="24" t="n">
        <v>37</v>
      </c>
      <c r="J115" s="25" t="n">
        <v>1197</v>
      </c>
      <c r="K115" s="24" t="n">
        <v>0</v>
      </c>
      <c r="L115" s="25" t="n">
        <v>0</v>
      </c>
      <c r="M115" s="24" t="n">
        <f aca="false">I115+K115</f>
        <v>37</v>
      </c>
      <c r="N115" s="26" t="n">
        <f aca="false">M115/C115</f>
        <v>0.0447941888619855</v>
      </c>
      <c r="O115" s="24" t="n">
        <v>0</v>
      </c>
      <c r="P115" s="25" t="n">
        <v>0</v>
      </c>
      <c r="Q115" s="25" t="n">
        <f aca="false">SUM(J115+L115+P115)</f>
        <v>1197</v>
      </c>
      <c r="R115" s="25" t="n">
        <v>0</v>
      </c>
      <c r="S115" s="25" t="n">
        <v>0</v>
      </c>
      <c r="T115" s="25" t="n">
        <v>795.46</v>
      </c>
      <c r="U115" s="25" t="n">
        <f aca="false">SUM(R115:T115)</f>
        <v>795.46</v>
      </c>
      <c r="V115" s="25" t="n">
        <f aca="false">Q115+T115</f>
        <v>1992.46</v>
      </c>
      <c r="W115" s="25" t="n">
        <f aca="false">V115/C115</f>
        <v>2.41217917675545</v>
      </c>
      <c r="X115" s="25" t="n">
        <v>0</v>
      </c>
      <c r="Y115" s="25" t="n">
        <v>0</v>
      </c>
      <c r="Z115" s="25" t="n">
        <v>0</v>
      </c>
      <c r="AA115" s="25" t="n">
        <v>0</v>
      </c>
      <c r="AB115" s="25" t="n">
        <v>0</v>
      </c>
      <c r="AC115" s="25" t="n">
        <f aca="false">SUM(X115:AB115)</f>
        <v>0</v>
      </c>
      <c r="AD115" s="25" t="n">
        <f aca="false">U115-AC115</f>
        <v>795.46</v>
      </c>
    </row>
    <row r="116" customFormat="false" ht="15" hidden="false" customHeight="false" outlineLevel="0" collapsed="false">
      <c r="A116" s="23" t="s">
        <v>147</v>
      </c>
      <c r="B116" s="24" t="n">
        <v>4</v>
      </c>
      <c r="C116" s="24" t="n">
        <v>1963</v>
      </c>
      <c r="D116" s="24" t="n">
        <v>0</v>
      </c>
      <c r="E116" s="24" t="n">
        <v>30</v>
      </c>
      <c r="F116" s="24" t="n">
        <v>0</v>
      </c>
      <c r="G116" s="24" t="n">
        <v>120</v>
      </c>
      <c r="H116" s="24" t="n">
        <v>0</v>
      </c>
      <c r="I116" s="24" t="n">
        <v>24</v>
      </c>
      <c r="J116" s="25" t="n">
        <v>783</v>
      </c>
      <c r="K116" s="24" t="n">
        <v>19</v>
      </c>
      <c r="L116" s="25" t="n">
        <v>617</v>
      </c>
      <c r="M116" s="24" t="n">
        <f aca="false">I116+K116</f>
        <v>43</v>
      </c>
      <c r="N116" s="26" t="n">
        <f aca="false">M116/C116</f>
        <v>0.02190524707081</v>
      </c>
      <c r="O116" s="24" t="n">
        <v>3</v>
      </c>
      <c r="P116" s="25" t="n">
        <v>30</v>
      </c>
      <c r="Q116" s="25" t="n">
        <f aca="false">SUM(J116+L116+P116)</f>
        <v>1430</v>
      </c>
      <c r="R116" s="25" t="n">
        <v>0</v>
      </c>
      <c r="S116" s="25" t="n">
        <v>0</v>
      </c>
      <c r="T116" s="25" t="n">
        <v>3115</v>
      </c>
      <c r="U116" s="25" t="n">
        <f aca="false">SUM(R116:T116)</f>
        <v>3115</v>
      </c>
      <c r="V116" s="25" t="n">
        <f aca="false">Q116+T116</f>
        <v>4545</v>
      </c>
      <c r="W116" s="25" t="n">
        <f aca="false">V116/C116</f>
        <v>2.31533367294957</v>
      </c>
      <c r="X116" s="25" t="n">
        <v>0</v>
      </c>
      <c r="Y116" s="25" t="n">
        <v>0</v>
      </c>
      <c r="Z116" s="25" t="n">
        <v>0</v>
      </c>
      <c r="AA116" s="25" t="n">
        <v>0</v>
      </c>
      <c r="AB116" s="25" t="n">
        <v>0</v>
      </c>
      <c r="AC116" s="25" t="n">
        <f aca="false">SUM(X116:AB116)</f>
        <v>0</v>
      </c>
      <c r="AD116" s="25" t="n">
        <f aca="false">U116-AC116</f>
        <v>3115</v>
      </c>
    </row>
    <row r="117" customFormat="false" ht="15" hidden="false" customHeight="false" outlineLevel="0" collapsed="false">
      <c r="A117" s="23" t="s">
        <v>148</v>
      </c>
      <c r="B117" s="24" t="n">
        <v>3</v>
      </c>
      <c r="C117" s="24" t="n">
        <v>530</v>
      </c>
      <c r="D117" s="24" t="n">
        <v>0</v>
      </c>
      <c r="E117" s="24" t="n">
        <v>15</v>
      </c>
      <c r="F117" s="24" t="n">
        <v>5</v>
      </c>
      <c r="G117" s="24" t="n">
        <v>0</v>
      </c>
      <c r="H117" s="24" t="n">
        <v>0</v>
      </c>
      <c r="I117" s="24" t="n">
        <v>12</v>
      </c>
      <c r="J117" s="25" t="n">
        <v>387</v>
      </c>
      <c r="K117" s="24" t="n">
        <v>25</v>
      </c>
      <c r="L117" s="25" t="n">
        <v>822</v>
      </c>
      <c r="M117" s="24" t="n">
        <f aca="false">I117+K117</f>
        <v>37</v>
      </c>
      <c r="N117" s="26" t="n">
        <f aca="false">M117/C117</f>
        <v>0.069811320754717</v>
      </c>
      <c r="O117" s="24" t="n">
        <v>5</v>
      </c>
      <c r="P117" s="25" t="n">
        <v>50</v>
      </c>
      <c r="Q117" s="25" t="n">
        <f aca="false">SUM(J117+L117+P117)</f>
        <v>1259</v>
      </c>
      <c r="R117" s="25" t="n">
        <v>0</v>
      </c>
      <c r="S117" s="25" t="n">
        <v>0</v>
      </c>
      <c r="T117" s="25" t="n">
        <v>900</v>
      </c>
      <c r="U117" s="25" t="n">
        <f aca="false">SUM(R117:T117)</f>
        <v>900</v>
      </c>
      <c r="V117" s="25" t="n">
        <f aca="false">Q117+T117</f>
        <v>2159</v>
      </c>
      <c r="W117" s="25" t="n">
        <f aca="false">V117/C117</f>
        <v>4.07358490566038</v>
      </c>
      <c r="X117" s="25" t="n">
        <v>0</v>
      </c>
      <c r="Y117" s="25" t="n">
        <v>0</v>
      </c>
      <c r="Z117" s="25" t="n">
        <v>0</v>
      </c>
      <c r="AA117" s="25" t="n">
        <v>0</v>
      </c>
      <c r="AB117" s="25" t="n">
        <v>0</v>
      </c>
      <c r="AC117" s="25" t="n">
        <f aca="false">SUM(X117:AB117)</f>
        <v>0</v>
      </c>
      <c r="AD117" s="25" t="n">
        <f aca="false">U117-AC117</f>
        <v>900</v>
      </c>
    </row>
    <row r="118" customFormat="false" ht="15" hidden="false" customHeight="false" outlineLevel="0" collapsed="false">
      <c r="A118" s="23" t="s">
        <v>149</v>
      </c>
      <c r="B118" s="24" t="n">
        <v>3</v>
      </c>
      <c r="C118" s="24" t="n">
        <v>200</v>
      </c>
      <c r="D118" s="24" t="n">
        <v>0</v>
      </c>
      <c r="E118" s="24" t="n">
        <v>0</v>
      </c>
      <c r="F118" s="24" t="n">
        <v>0</v>
      </c>
      <c r="G118" s="24" t="n">
        <v>0</v>
      </c>
      <c r="H118" s="24" t="n">
        <v>0</v>
      </c>
      <c r="I118" s="24" t="n">
        <v>5</v>
      </c>
      <c r="J118" s="25" t="n">
        <v>177</v>
      </c>
      <c r="K118" s="24" t="n">
        <v>4</v>
      </c>
      <c r="L118" s="25" t="n">
        <v>138</v>
      </c>
      <c r="M118" s="24" t="n">
        <f aca="false">I118+K118</f>
        <v>9</v>
      </c>
      <c r="N118" s="26" t="n">
        <f aca="false">M118/C118</f>
        <v>0.045</v>
      </c>
      <c r="O118" s="24" t="n">
        <v>0</v>
      </c>
      <c r="P118" s="25" t="n">
        <v>0</v>
      </c>
      <c r="Q118" s="25" t="n">
        <f aca="false">SUM(J118+L118+P118)</f>
        <v>315</v>
      </c>
      <c r="R118" s="25" t="n">
        <v>0</v>
      </c>
      <c r="S118" s="25" t="n">
        <v>0</v>
      </c>
      <c r="T118" s="25" t="n">
        <v>380</v>
      </c>
      <c r="U118" s="25" t="n">
        <f aca="false">SUM(R118:T118)</f>
        <v>380</v>
      </c>
      <c r="V118" s="25" t="n">
        <f aca="false">Q118+T118</f>
        <v>695</v>
      </c>
      <c r="W118" s="25" t="n">
        <f aca="false">V118/C118</f>
        <v>3.475</v>
      </c>
      <c r="X118" s="25" t="n">
        <v>0</v>
      </c>
      <c r="Y118" s="25" t="n">
        <v>0</v>
      </c>
      <c r="Z118" s="25" t="n">
        <v>0</v>
      </c>
      <c r="AA118" s="25" t="n">
        <v>0</v>
      </c>
      <c r="AB118" s="25" t="n">
        <v>0</v>
      </c>
      <c r="AC118" s="25" t="n">
        <f aca="false">SUM(X118:AB118)</f>
        <v>0</v>
      </c>
      <c r="AD118" s="25" t="n">
        <f aca="false">U118-AC118</f>
        <v>380</v>
      </c>
    </row>
    <row r="119" customFormat="false" ht="15" hidden="false" customHeight="false" outlineLevel="0" collapsed="false">
      <c r="A119" s="23" t="s">
        <v>150</v>
      </c>
      <c r="B119" s="24" t="n">
        <v>3</v>
      </c>
      <c r="C119" s="24" t="n">
        <v>1326</v>
      </c>
      <c r="D119" s="24" t="n">
        <v>0</v>
      </c>
      <c r="E119" s="24" t="n">
        <v>9</v>
      </c>
      <c r="F119" s="24" t="n">
        <v>0</v>
      </c>
      <c r="G119" s="24" t="n">
        <v>0</v>
      </c>
      <c r="H119" s="32" t="n">
        <v>0</v>
      </c>
      <c r="I119" s="24" t="n">
        <v>11</v>
      </c>
      <c r="J119" s="25" t="n">
        <v>343</v>
      </c>
      <c r="K119" s="24" t="n">
        <v>10</v>
      </c>
      <c r="L119" s="25" t="n">
        <v>318</v>
      </c>
      <c r="M119" s="24" t="n">
        <f aca="false">I119+K119</f>
        <v>21</v>
      </c>
      <c r="N119" s="26" t="n">
        <f aca="false">M119/C119</f>
        <v>0.0158371040723982</v>
      </c>
      <c r="O119" s="24" t="n">
        <v>2</v>
      </c>
      <c r="P119" s="25" t="n">
        <v>20</v>
      </c>
      <c r="Q119" s="25" t="n">
        <f aca="false">SUM(J119+L119+P119)</f>
        <v>681</v>
      </c>
      <c r="R119" s="25" t="n">
        <v>0</v>
      </c>
      <c r="S119" s="25" t="n">
        <v>0</v>
      </c>
      <c r="T119" s="25" t="n">
        <v>3230</v>
      </c>
      <c r="U119" s="25" t="n">
        <f aca="false">SUM(R119:T119)</f>
        <v>3230</v>
      </c>
      <c r="V119" s="25" t="n">
        <f aca="false">Q119+T119</f>
        <v>3911</v>
      </c>
      <c r="W119" s="25" t="n">
        <f aca="false">V119/C119</f>
        <v>2.94947209653092</v>
      </c>
      <c r="X119" s="25" t="n">
        <v>0</v>
      </c>
      <c r="Y119" s="25" t="n">
        <v>0</v>
      </c>
      <c r="Z119" s="25" t="n">
        <v>0</v>
      </c>
      <c r="AA119" s="25" t="n">
        <v>0</v>
      </c>
      <c r="AB119" s="25" t="n">
        <v>0</v>
      </c>
      <c r="AC119" s="25" t="n">
        <f aca="false">SUM(X119:AB119)</f>
        <v>0</v>
      </c>
      <c r="AD119" s="25" t="n">
        <f aca="false">U119-AC119</f>
        <v>3230</v>
      </c>
      <c r="AI119" s="0" t="n">
        <v>2659</v>
      </c>
    </row>
    <row r="120" customFormat="false" ht="15" hidden="false" customHeight="false" outlineLevel="0" collapsed="false">
      <c r="A120" s="23" t="s">
        <v>151</v>
      </c>
      <c r="B120" s="24" t="n">
        <v>1</v>
      </c>
      <c r="C120" s="24" t="n">
        <v>1430</v>
      </c>
      <c r="D120" s="24" t="n">
        <v>0</v>
      </c>
      <c r="E120" s="24" t="n">
        <v>24</v>
      </c>
      <c r="F120" s="24" t="n">
        <v>0</v>
      </c>
      <c r="G120" s="24" t="n">
        <v>0</v>
      </c>
      <c r="H120" s="24" t="n">
        <v>0</v>
      </c>
      <c r="I120" s="24" t="n">
        <v>7</v>
      </c>
      <c r="J120" s="25" t="n">
        <v>186</v>
      </c>
      <c r="K120" s="24" t="n">
        <v>13</v>
      </c>
      <c r="L120" s="25" t="n">
        <v>441</v>
      </c>
      <c r="M120" s="24" t="n">
        <f aca="false">I120+K120</f>
        <v>20</v>
      </c>
      <c r="N120" s="26" t="n">
        <f aca="false">M120/C120</f>
        <v>0.013986013986014</v>
      </c>
      <c r="O120" s="24" t="n">
        <v>0</v>
      </c>
      <c r="P120" s="25" t="n">
        <v>0</v>
      </c>
      <c r="Q120" s="25" t="n">
        <f aca="false">SUM(J120+L120+P120)</f>
        <v>627</v>
      </c>
      <c r="R120" s="25" t="n">
        <v>0</v>
      </c>
      <c r="S120" s="25" t="n">
        <v>0</v>
      </c>
      <c r="T120" s="25" t="n">
        <v>3224</v>
      </c>
      <c r="U120" s="25" t="n">
        <f aca="false">SUM(R120:T120)</f>
        <v>3224</v>
      </c>
      <c r="V120" s="25" t="n">
        <f aca="false">Q120+T120</f>
        <v>3851</v>
      </c>
      <c r="W120" s="25" t="n">
        <f aca="false">V120/C120</f>
        <v>2.69300699300699</v>
      </c>
      <c r="X120" s="25" t="n">
        <v>0</v>
      </c>
      <c r="Y120" s="25" t="n">
        <v>0</v>
      </c>
      <c r="Z120" s="25" t="n">
        <v>0</v>
      </c>
      <c r="AA120" s="25" t="n">
        <v>0</v>
      </c>
      <c r="AB120" s="25" t="n">
        <v>0</v>
      </c>
      <c r="AC120" s="25" t="n">
        <f aca="false">SUM(X120:AB120)</f>
        <v>0</v>
      </c>
      <c r="AD120" s="25" t="n">
        <f aca="false">U120-AC120</f>
        <v>3224</v>
      </c>
      <c r="AI120" s="0" t="n">
        <v>39</v>
      </c>
    </row>
    <row r="121" customFormat="false" ht="15" hidden="false" customHeight="false" outlineLevel="0" collapsed="false">
      <c r="A121" s="23" t="s">
        <v>152</v>
      </c>
      <c r="B121" s="24" t="n">
        <v>2</v>
      </c>
      <c r="C121" s="24" t="n">
        <v>1010</v>
      </c>
      <c r="D121" s="24" t="n">
        <v>0</v>
      </c>
      <c r="E121" s="24" t="n">
        <v>9</v>
      </c>
      <c r="F121" s="24" t="n">
        <v>0</v>
      </c>
      <c r="G121" s="24" t="n">
        <v>8</v>
      </c>
      <c r="H121" s="32" t="n">
        <v>0</v>
      </c>
      <c r="I121" s="24" t="n">
        <v>9</v>
      </c>
      <c r="J121" s="25" t="n">
        <v>279</v>
      </c>
      <c r="K121" s="24" t="n">
        <v>12</v>
      </c>
      <c r="L121" s="25" t="n">
        <v>359</v>
      </c>
      <c r="M121" s="24" t="n">
        <f aca="false">I121+K121</f>
        <v>21</v>
      </c>
      <c r="N121" s="26" t="n">
        <f aca="false">M121/C121</f>
        <v>0.0207920792079208</v>
      </c>
      <c r="O121" s="24" t="n">
        <v>0</v>
      </c>
      <c r="P121" s="25" t="n">
        <v>0</v>
      </c>
      <c r="Q121" s="25" t="n">
        <f aca="false">SUM(J121+L121+P121)</f>
        <v>638</v>
      </c>
      <c r="R121" s="25" t="n">
        <v>0</v>
      </c>
      <c r="S121" s="25" t="n">
        <v>0</v>
      </c>
      <c r="T121" s="25" t="n">
        <v>1832</v>
      </c>
      <c r="U121" s="25" t="n">
        <f aca="false">SUM(R121:T121)</f>
        <v>1832</v>
      </c>
      <c r="V121" s="25" t="n">
        <f aca="false">Q121+T121</f>
        <v>2470</v>
      </c>
      <c r="W121" s="25" t="n">
        <f aca="false">V121/C121</f>
        <v>2.44554455445545</v>
      </c>
      <c r="X121" s="25" t="n">
        <v>0</v>
      </c>
      <c r="Y121" s="25" t="n">
        <v>0</v>
      </c>
      <c r="Z121" s="25" t="n">
        <v>0</v>
      </c>
      <c r="AA121" s="25" t="n">
        <v>0</v>
      </c>
      <c r="AB121" s="25" t="n">
        <v>0</v>
      </c>
      <c r="AC121" s="25" t="n">
        <f aca="false">SUM(X121:AB121)</f>
        <v>0</v>
      </c>
      <c r="AD121" s="25" t="n">
        <f aca="false">U121-AC121</f>
        <v>1832</v>
      </c>
    </row>
    <row r="122" customFormat="false" ht="15" hidden="false" customHeight="false" outlineLevel="0" collapsed="false">
      <c r="A122" s="23" t="s">
        <v>153</v>
      </c>
      <c r="B122" s="24" t="n">
        <v>5</v>
      </c>
      <c r="C122" s="24" t="n">
        <v>3700</v>
      </c>
      <c r="D122" s="24" t="n">
        <v>0</v>
      </c>
      <c r="E122" s="24" t="n">
        <v>34</v>
      </c>
      <c r="F122" s="24" t="n">
        <v>6</v>
      </c>
      <c r="G122" s="24" t="n">
        <v>70</v>
      </c>
      <c r="H122" s="24" t="n">
        <v>0</v>
      </c>
      <c r="I122" s="24" t="n">
        <v>60</v>
      </c>
      <c r="J122" s="25" t="n">
        <v>1894</v>
      </c>
      <c r="K122" s="24" t="n">
        <v>30</v>
      </c>
      <c r="L122" s="25" t="n">
        <v>930</v>
      </c>
      <c r="M122" s="24" t="n">
        <f aca="false">I122+K122</f>
        <v>90</v>
      </c>
      <c r="N122" s="26" t="n">
        <f aca="false">M122/C122</f>
        <v>0.0243243243243243</v>
      </c>
      <c r="O122" s="24" t="n">
        <v>1</v>
      </c>
      <c r="P122" s="25" t="n">
        <v>10</v>
      </c>
      <c r="Q122" s="25" t="n">
        <f aca="false">SUM(J122+L122+P122)</f>
        <v>2834</v>
      </c>
      <c r="R122" s="25" t="n">
        <v>0</v>
      </c>
      <c r="S122" s="25" t="n">
        <v>0</v>
      </c>
      <c r="T122" s="25" t="n">
        <v>6778.3</v>
      </c>
      <c r="U122" s="25" t="n">
        <f aca="false">SUM(R122:T122)</f>
        <v>6778.3</v>
      </c>
      <c r="V122" s="25" t="n">
        <f aca="false">Q122+T122</f>
        <v>9612.3</v>
      </c>
      <c r="W122" s="25" t="n">
        <f aca="false">V122/C122</f>
        <v>2.59791891891892</v>
      </c>
      <c r="X122" s="25" t="n">
        <v>0</v>
      </c>
      <c r="Y122" s="25" t="n">
        <v>0</v>
      </c>
      <c r="Z122" s="25" t="n">
        <v>0</v>
      </c>
      <c r="AA122" s="25" t="n">
        <v>0</v>
      </c>
      <c r="AB122" s="25" t="n">
        <v>0</v>
      </c>
      <c r="AC122" s="25" t="n">
        <f aca="false">SUM(X122:AB122)</f>
        <v>0</v>
      </c>
      <c r="AD122" s="25" t="n">
        <f aca="false">U122-AC122</f>
        <v>6778.3</v>
      </c>
    </row>
    <row r="123" customFormat="false" ht="15" hidden="false" customHeight="false" outlineLevel="0" collapsed="false">
      <c r="A123" s="23" t="s">
        <v>154</v>
      </c>
      <c r="B123" s="24" t="n">
        <v>6</v>
      </c>
      <c r="C123" s="24" t="n">
        <v>3838</v>
      </c>
      <c r="D123" s="24" t="n">
        <v>0</v>
      </c>
      <c r="E123" s="24" t="n">
        <v>16</v>
      </c>
      <c r="F123" s="24" t="n">
        <v>0</v>
      </c>
      <c r="G123" s="24" t="n">
        <v>147</v>
      </c>
      <c r="H123" s="24" t="n">
        <v>6</v>
      </c>
      <c r="I123" s="24" t="n">
        <v>30</v>
      </c>
      <c r="J123" s="25" t="n">
        <v>953</v>
      </c>
      <c r="K123" s="24" t="n">
        <v>40</v>
      </c>
      <c r="L123" s="25" t="n">
        <v>1452</v>
      </c>
      <c r="M123" s="24" t="n">
        <f aca="false">I123+K123</f>
        <v>70</v>
      </c>
      <c r="N123" s="26" t="n">
        <f aca="false">M123/C123</f>
        <v>0.0182386659718603</v>
      </c>
      <c r="O123" s="24" t="n">
        <v>4</v>
      </c>
      <c r="P123" s="25" t="n">
        <v>40</v>
      </c>
      <c r="Q123" s="25" t="n">
        <f aca="false">SUM(J123+L123+P123)</f>
        <v>2445</v>
      </c>
      <c r="R123" s="25" t="n">
        <v>0</v>
      </c>
      <c r="S123" s="25" t="n">
        <v>0</v>
      </c>
      <c r="T123" s="25" t="n">
        <v>1814.3</v>
      </c>
      <c r="U123" s="25" t="n">
        <f aca="false">SUM(R123:T123)</f>
        <v>1814.3</v>
      </c>
      <c r="V123" s="25" t="n">
        <f aca="false">Q123+T123</f>
        <v>4259.3</v>
      </c>
      <c r="W123" s="25" t="n">
        <f aca="false">V123/C123</f>
        <v>1.1097707139135</v>
      </c>
      <c r="X123" s="25" t="n">
        <v>0</v>
      </c>
      <c r="Y123" s="25" t="n">
        <v>0</v>
      </c>
      <c r="Z123" s="25" t="n">
        <v>0</v>
      </c>
      <c r="AA123" s="25" t="n">
        <v>0</v>
      </c>
      <c r="AB123" s="25" t="n">
        <v>0</v>
      </c>
      <c r="AC123" s="25" t="n">
        <f aca="false">SUM(X123:AB123)</f>
        <v>0</v>
      </c>
      <c r="AD123" s="25" t="n">
        <f aca="false">U123-AC123</f>
        <v>1814.3</v>
      </c>
    </row>
    <row r="124" customFormat="false" ht="15" hidden="false" customHeight="false" outlineLevel="0" collapsed="false">
      <c r="A124" s="23" t="s">
        <v>155</v>
      </c>
      <c r="B124" s="24" t="n">
        <v>8</v>
      </c>
      <c r="C124" s="24" t="n">
        <v>5100</v>
      </c>
      <c r="D124" s="24" t="n">
        <v>0</v>
      </c>
      <c r="E124" s="24" t="n">
        <v>60</v>
      </c>
      <c r="F124" s="24" t="n">
        <v>4</v>
      </c>
      <c r="G124" s="24" t="n">
        <v>70</v>
      </c>
      <c r="H124" s="24" t="n">
        <v>0</v>
      </c>
      <c r="I124" s="24" t="n">
        <v>46</v>
      </c>
      <c r="J124" s="25" t="n">
        <v>1439</v>
      </c>
      <c r="K124" s="24" t="n">
        <v>15</v>
      </c>
      <c r="L124" s="25" t="n">
        <v>468</v>
      </c>
      <c r="M124" s="24" t="n">
        <f aca="false">I124+K124</f>
        <v>61</v>
      </c>
      <c r="N124" s="26" t="n">
        <f aca="false">M124/C124</f>
        <v>0.0119607843137255</v>
      </c>
      <c r="O124" s="24" t="n">
        <v>59</v>
      </c>
      <c r="P124" s="25" t="n">
        <v>590</v>
      </c>
      <c r="Q124" s="25" t="n">
        <f aca="false">SUM(J124+L124+P124)+40</f>
        <v>2537</v>
      </c>
      <c r="R124" s="25" t="n">
        <v>0</v>
      </c>
      <c r="S124" s="25" t="n">
        <v>0</v>
      </c>
      <c r="T124" s="25" t="n">
        <v>4955</v>
      </c>
      <c r="U124" s="25" t="n">
        <f aca="false">SUM(R124:T124)</f>
        <v>4955</v>
      </c>
      <c r="V124" s="25" t="n">
        <f aca="false">Q124+T124</f>
        <v>7492</v>
      </c>
      <c r="W124" s="25" t="n">
        <f aca="false">V124/C124</f>
        <v>1.46901960784314</v>
      </c>
      <c r="X124" s="25" t="n">
        <v>0</v>
      </c>
      <c r="Y124" s="25" t="n">
        <v>0</v>
      </c>
      <c r="Z124" s="25" t="n">
        <v>0</v>
      </c>
      <c r="AA124" s="25" t="n">
        <v>0</v>
      </c>
      <c r="AB124" s="25" t="n">
        <v>0</v>
      </c>
      <c r="AC124" s="25" t="n">
        <f aca="false">SUM(X124:AB124)</f>
        <v>0</v>
      </c>
      <c r="AD124" s="25" t="n">
        <f aca="false">U124-AC124</f>
        <v>4955</v>
      </c>
    </row>
    <row r="125" customFormat="false" ht="15" hidden="false" customHeight="false" outlineLevel="0" collapsed="false">
      <c r="A125" s="23" t="s">
        <v>156</v>
      </c>
      <c r="B125" s="24" t="n">
        <v>3</v>
      </c>
      <c r="C125" s="24" t="n">
        <v>1400</v>
      </c>
      <c r="D125" s="24" t="n">
        <v>0</v>
      </c>
      <c r="E125" s="24" t="n">
        <v>22</v>
      </c>
      <c r="F125" s="24" t="n">
        <v>0</v>
      </c>
      <c r="G125" s="24" t="n">
        <v>13</v>
      </c>
      <c r="H125" s="24" t="n">
        <v>0</v>
      </c>
      <c r="I125" s="24" t="n">
        <v>55</v>
      </c>
      <c r="J125" s="25" t="n">
        <v>1809</v>
      </c>
      <c r="K125" s="24" t="n">
        <v>23</v>
      </c>
      <c r="L125" s="25" t="n">
        <v>867</v>
      </c>
      <c r="M125" s="24" t="n">
        <f aca="false">I125+K125</f>
        <v>78</v>
      </c>
      <c r="N125" s="26" t="n">
        <f aca="false">M125/C125</f>
        <v>0.0557142857142857</v>
      </c>
      <c r="O125" s="24" t="n">
        <v>0</v>
      </c>
      <c r="P125" s="25" t="n">
        <v>0</v>
      </c>
      <c r="Q125" s="25" t="n">
        <f aca="false">SUM(J125+L125+P125)</f>
        <v>2676</v>
      </c>
      <c r="R125" s="25" t="n">
        <v>0</v>
      </c>
      <c r="S125" s="25" t="n">
        <v>0</v>
      </c>
      <c r="T125" s="25" t="n">
        <v>5493</v>
      </c>
      <c r="U125" s="25" t="n">
        <f aca="false">SUM(R125:T125)</f>
        <v>5493</v>
      </c>
      <c r="V125" s="25" t="n">
        <f aca="false">Q125+T125</f>
        <v>8169</v>
      </c>
      <c r="W125" s="25" t="n">
        <f aca="false">V125/C125</f>
        <v>5.835</v>
      </c>
      <c r="X125" s="25" t="n">
        <v>0</v>
      </c>
      <c r="Y125" s="25" t="n">
        <v>0</v>
      </c>
      <c r="Z125" s="25" t="n">
        <v>0</v>
      </c>
      <c r="AA125" s="25" t="n">
        <v>126.22</v>
      </c>
      <c r="AB125" s="25" t="n">
        <f aca="false">195+300+61</f>
        <v>556</v>
      </c>
      <c r="AC125" s="25" t="n">
        <f aca="false">SUM(X125:AB125)</f>
        <v>682.22</v>
      </c>
      <c r="AD125" s="25" t="n">
        <f aca="false">U125-AC125</f>
        <v>4810.78</v>
      </c>
    </row>
    <row r="126" customFormat="false" ht="15" hidden="false" customHeight="false" outlineLevel="0" collapsed="false">
      <c r="A126" s="23" t="s">
        <v>157</v>
      </c>
      <c r="B126" s="24" t="n">
        <v>4</v>
      </c>
      <c r="C126" s="24" t="n">
        <v>4577</v>
      </c>
      <c r="D126" s="24" t="n">
        <v>0</v>
      </c>
      <c r="E126" s="24" t="n">
        <v>21</v>
      </c>
      <c r="F126" s="24" t="n">
        <v>0</v>
      </c>
      <c r="G126" s="24" t="n">
        <v>60</v>
      </c>
      <c r="H126" s="24" t="n">
        <v>0</v>
      </c>
      <c r="I126" s="24" t="n">
        <v>41</v>
      </c>
      <c r="J126" s="25" t="n">
        <v>1295</v>
      </c>
      <c r="K126" s="24" t="n">
        <v>22</v>
      </c>
      <c r="L126" s="25" t="n">
        <v>759</v>
      </c>
      <c r="M126" s="24" t="n">
        <f aca="false">I126+K126</f>
        <v>63</v>
      </c>
      <c r="N126" s="26" t="n">
        <f aca="false">M126/C126</f>
        <v>0.0137644745466463</v>
      </c>
      <c r="O126" s="24" t="n">
        <v>0</v>
      </c>
      <c r="P126" s="25" t="n">
        <v>0</v>
      </c>
      <c r="Q126" s="25" t="n">
        <f aca="false">SUM(J126+L126+P126)+80</f>
        <v>2134</v>
      </c>
      <c r="R126" s="25" t="n">
        <v>0</v>
      </c>
      <c r="S126" s="25" t="n">
        <v>0</v>
      </c>
      <c r="T126" s="25" t="n">
        <v>6270.75</v>
      </c>
      <c r="U126" s="25" t="n">
        <f aca="false">SUM(R126:T126)</f>
        <v>6270.75</v>
      </c>
      <c r="V126" s="25" t="n">
        <f aca="false">Q126+T126</f>
        <v>8404.75</v>
      </c>
      <c r="W126" s="25" t="n">
        <f aca="false">V126/C126</f>
        <v>1.83630107057024</v>
      </c>
      <c r="X126" s="25" t="n">
        <v>0</v>
      </c>
      <c r="Y126" s="25" t="n">
        <v>0</v>
      </c>
      <c r="Z126" s="25" t="n">
        <v>0</v>
      </c>
      <c r="AA126" s="25" t="n">
        <v>0</v>
      </c>
      <c r="AB126" s="25" t="n">
        <v>0</v>
      </c>
      <c r="AC126" s="25" t="n">
        <f aca="false">SUM(X126:AB126)</f>
        <v>0</v>
      </c>
      <c r="AD126" s="25" t="n">
        <f aca="false">U126-AC126</f>
        <v>6270.75</v>
      </c>
    </row>
    <row r="127" customFormat="false" ht="15" hidden="false" customHeight="false" outlineLevel="0" collapsed="false">
      <c r="A127" s="23" t="s">
        <v>158</v>
      </c>
      <c r="B127" s="24" t="n">
        <v>11</v>
      </c>
      <c r="C127" s="24" t="n">
        <v>4711</v>
      </c>
      <c r="D127" s="24" t="n">
        <v>2</v>
      </c>
      <c r="E127" s="24" t="n">
        <v>142</v>
      </c>
      <c r="F127" s="24" t="n">
        <v>0</v>
      </c>
      <c r="G127" s="24" t="n">
        <v>460</v>
      </c>
      <c r="H127" s="24" t="n">
        <v>0</v>
      </c>
      <c r="I127" s="24" t="n">
        <v>45</v>
      </c>
      <c r="J127" s="25" t="n">
        <v>1478</v>
      </c>
      <c r="K127" s="24" t="n">
        <v>38</v>
      </c>
      <c r="L127" s="25" t="n">
        <v>1145</v>
      </c>
      <c r="M127" s="24" t="n">
        <f aca="false">I127+K127</f>
        <v>83</v>
      </c>
      <c r="N127" s="26" t="n">
        <f aca="false">M127/C127</f>
        <v>0.01761834005519</v>
      </c>
      <c r="O127" s="24" t="n">
        <v>12</v>
      </c>
      <c r="P127" s="25" t="n">
        <v>120</v>
      </c>
      <c r="Q127" s="25" t="n">
        <f aca="false">SUM(J127+L127+P127)</f>
        <v>2743</v>
      </c>
      <c r="R127" s="25" t="n">
        <v>0</v>
      </c>
      <c r="S127" s="25" t="n">
        <v>0</v>
      </c>
      <c r="T127" s="25" t="n">
        <v>1774.5</v>
      </c>
      <c r="U127" s="25" t="n">
        <f aca="false">SUM(R127:T127)</f>
        <v>1774.5</v>
      </c>
      <c r="V127" s="25" t="n">
        <f aca="false">Q127+T127</f>
        <v>4517.5</v>
      </c>
      <c r="W127" s="25" t="n">
        <f aca="false">V127/C127</f>
        <v>0.958925918064105</v>
      </c>
      <c r="X127" s="25" t="n">
        <v>0</v>
      </c>
      <c r="Y127" s="25" t="n">
        <v>0</v>
      </c>
      <c r="Z127" s="25" t="n">
        <v>0</v>
      </c>
      <c r="AA127" s="25" t="n">
        <v>0</v>
      </c>
      <c r="AB127" s="25" t="n">
        <v>0</v>
      </c>
      <c r="AC127" s="25" t="n">
        <f aca="false">SUM(X127:AB127)</f>
        <v>0</v>
      </c>
      <c r="AD127" s="25" t="n">
        <f aca="false">U127-AC127</f>
        <v>1774.5</v>
      </c>
    </row>
    <row r="128" customFormat="false" ht="15" hidden="false" customHeight="false" outlineLevel="0" collapsed="false">
      <c r="A128" s="23" t="s">
        <v>159</v>
      </c>
      <c r="B128" s="24" t="n">
        <v>11</v>
      </c>
      <c r="C128" s="24" t="n">
        <v>12730</v>
      </c>
      <c r="D128" s="24" t="n">
        <v>5</v>
      </c>
      <c r="E128" s="24" t="n">
        <v>29</v>
      </c>
      <c r="F128" s="24" t="n">
        <v>15</v>
      </c>
      <c r="G128" s="24" t="n">
        <v>175</v>
      </c>
      <c r="H128" s="24" t="n">
        <v>0</v>
      </c>
      <c r="I128" s="24" t="n">
        <v>37</v>
      </c>
      <c r="J128" s="25" t="n">
        <v>1580</v>
      </c>
      <c r="K128" s="24" t="n">
        <v>61</v>
      </c>
      <c r="L128" s="25" t="n">
        <v>2205</v>
      </c>
      <c r="M128" s="24" t="n">
        <f aca="false">I128+K128</f>
        <v>98</v>
      </c>
      <c r="N128" s="26" t="n">
        <f aca="false">M128/C128</f>
        <v>0.00769835035349568</v>
      </c>
      <c r="O128" s="24" t="n">
        <v>14</v>
      </c>
      <c r="P128" s="25" t="n">
        <v>140</v>
      </c>
      <c r="Q128" s="25" t="n">
        <f aca="false">SUM(J128+L128+P128)</f>
        <v>3925</v>
      </c>
      <c r="R128" s="25" t="n">
        <v>0</v>
      </c>
      <c r="S128" s="25" t="n">
        <v>0</v>
      </c>
      <c r="T128" s="25" t="n">
        <v>5562.1</v>
      </c>
      <c r="U128" s="25" t="n">
        <f aca="false">SUM(R128:T128)</f>
        <v>5562.1</v>
      </c>
      <c r="V128" s="25" t="n">
        <f aca="false">Q128+T128</f>
        <v>9487.1</v>
      </c>
      <c r="W128" s="25" t="n">
        <f aca="false">V128/C128</f>
        <v>0.745255302435192</v>
      </c>
      <c r="X128" s="25" t="n">
        <v>0</v>
      </c>
      <c r="Y128" s="25" t="n">
        <v>0</v>
      </c>
      <c r="Z128" s="25" t="n">
        <v>0</v>
      </c>
      <c r="AA128" s="25" t="n">
        <v>0</v>
      </c>
      <c r="AB128" s="25" t="n">
        <v>0</v>
      </c>
      <c r="AC128" s="25" t="n">
        <f aca="false">SUM(X128:AB128)</f>
        <v>0</v>
      </c>
      <c r="AD128" s="25" t="n">
        <f aca="false">U128-AC128</f>
        <v>5562.1</v>
      </c>
    </row>
    <row r="129" customFormat="false" ht="28.5" hidden="false" customHeight="false" outlineLevel="0" collapsed="false">
      <c r="A129" s="23" t="s">
        <v>160</v>
      </c>
      <c r="B129" s="24" t="n">
        <v>4</v>
      </c>
      <c r="C129" s="24" t="n">
        <v>5333</v>
      </c>
      <c r="D129" s="24" t="n">
        <v>0</v>
      </c>
      <c r="E129" s="24" t="n">
        <v>15</v>
      </c>
      <c r="F129" s="24" t="n">
        <v>0</v>
      </c>
      <c r="G129" s="24" t="n">
        <v>60</v>
      </c>
      <c r="H129" s="24" t="n">
        <v>0</v>
      </c>
      <c r="I129" s="24" t="n">
        <v>32</v>
      </c>
      <c r="J129" s="25" t="n">
        <v>1007</v>
      </c>
      <c r="K129" s="24" t="n">
        <v>23</v>
      </c>
      <c r="L129" s="25" t="n">
        <v>710</v>
      </c>
      <c r="M129" s="24" t="n">
        <f aca="false">I129+K129</f>
        <v>55</v>
      </c>
      <c r="N129" s="26" t="n">
        <f aca="false">M129/C129</f>
        <v>0.0103131445715357</v>
      </c>
      <c r="O129" s="24" t="n">
        <v>6</v>
      </c>
      <c r="P129" s="25" t="n">
        <v>60</v>
      </c>
      <c r="Q129" s="25" t="n">
        <f aca="false">SUM(J129+L129+P129)</f>
        <v>1777</v>
      </c>
      <c r="R129" s="25" t="n">
        <v>0</v>
      </c>
      <c r="S129" s="25" t="n">
        <v>0</v>
      </c>
      <c r="T129" s="25" t="n">
        <v>2330</v>
      </c>
      <c r="U129" s="25" t="n">
        <f aca="false">SUM(R129:T129)</f>
        <v>2330</v>
      </c>
      <c r="V129" s="25" t="n">
        <f aca="false">Q129+T129</f>
        <v>4107</v>
      </c>
      <c r="W129" s="25" t="n">
        <f aca="false">V129/C129</f>
        <v>0.770110631914495</v>
      </c>
      <c r="X129" s="25" t="n">
        <v>0</v>
      </c>
      <c r="Y129" s="25" t="n">
        <v>0</v>
      </c>
      <c r="Z129" s="25" t="n">
        <v>0</v>
      </c>
      <c r="AA129" s="25" t="n">
        <v>0</v>
      </c>
      <c r="AB129" s="25" t="n">
        <v>0</v>
      </c>
      <c r="AC129" s="25" t="n">
        <f aca="false">SUM(X129:AB129)</f>
        <v>0</v>
      </c>
      <c r="AD129" s="25" t="n">
        <f aca="false">U129-AC129</f>
        <v>2330</v>
      </c>
    </row>
    <row r="130" customFormat="false" ht="15" hidden="false" customHeight="false" outlineLevel="0" collapsed="false">
      <c r="A130" s="23" t="s">
        <v>161</v>
      </c>
      <c r="B130" s="24" t="n">
        <v>5</v>
      </c>
      <c r="C130" s="24" t="n">
        <v>1050</v>
      </c>
      <c r="D130" s="24" t="n">
        <v>0</v>
      </c>
      <c r="E130" s="24" t="n">
        <v>16</v>
      </c>
      <c r="F130" s="24" t="n">
        <v>15</v>
      </c>
      <c r="G130" s="24" t="n">
        <v>40</v>
      </c>
      <c r="H130" s="24" t="n">
        <v>0</v>
      </c>
      <c r="I130" s="24" t="n">
        <v>3</v>
      </c>
      <c r="J130" s="25" t="n">
        <v>165</v>
      </c>
      <c r="K130" s="24" t="n">
        <v>2</v>
      </c>
      <c r="L130" s="25" t="n">
        <v>99</v>
      </c>
      <c r="M130" s="24" t="n">
        <f aca="false">I130+K130</f>
        <v>5</v>
      </c>
      <c r="N130" s="26" t="n">
        <f aca="false">M130/C130</f>
        <v>0.00476190476190476</v>
      </c>
      <c r="O130" s="24" t="n">
        <v>1</v>
      </c>
      <c r="P130" s="25" t="n">
        <v>10</v>
      </c>
      <c r="Q130" s="25" t="n">
        <f aca="false">SUM(J130+L130+P130)</f>
        <v>274</v>
      </c>
      <c r="R130" s="25" t="n">
        <v>0</v>
      </c>
      <c r="S130" s="25" t="n">
        <v>0</v>
      </c>
      <c r="T130" s="25" t="n">
        <v>625.6</v>
      </c>
      <c r="U130" s="25" t="n">
        <f aca="false">SUM(R130:T130)</f>
        <v>625.6</v>
      </c>
      <c r="V130" s="25" t="n">
        <f aca="false">Q130+T130</f>
        <v>899.6</v>
      </c>
      <c r="W130" s="25" t="n">
        <f aca="false">V130/C130</f>
        <v>0.856761904761905</v>
      </c>
      <c r="X130" s="25" t="n">
        <v>0</v>
      </c>
      <c r="Y130" s="25" t="n">
        <v>0</v>
      </c>
      <c r="Z130" s="25" t="n">
        <v>0</v>
      </c>
      <c r="AA130" s="25" t="n">
        <v>0</v>
      </c>
      <c r="AB130" s="25" t="n">
        <v>0</v>
      </c>
      <c r="AC130" s="25" t="n">
        <f aca="false">SUM(X130:AB130)</f>
        <v>0</v>
      </c>
      <c r="AD130" s="25" t="n">
        <f aca="false">U130-AC130</f>
        <v>625.6</v>
      </c>
    </row>
    <row r="131" customFormat="false" ht="15" hidden="false" customHeight="false" outlineLevel="0" collapsed="false">
      <c r="A131" s="23" t="s">
        <v>162</v>
      </c>
      <c r="B131" s="24" t="n">
        <v>6</v>
      </c>
      <c r="C131" s="24" t="n">
        <v>4000</v>
      </c>
      <c r="D131" s="24" t="n">
        <v>0</v>
      </c>
      <c r="E131" s="24" t="n">
        <v>36</v>
      </c>
      <c r="F131" s="24" t="n">
        <v>8</v>
      </c>
      <c r="G131" s="24" t="n">
        <v>54</v>
      </c>
      <c r="H131" s="24" t="n">
        <v>19</v>
      </c>
      <c r="I131" s="24" t="n">
        <v>22</v>
      </c>
      <c r="J131" s="25" t="n">
        <v>702</v>
      </c>
      <c r="K131" s="24" t="n">
        <v>24</v>
      </c>
      <c r="L131" s="25" t="n">
        <v>796</v>
      </c>
      <c r="M131" s="24" t="n">
        <f aca="false">I131+K131</f>
        <v>46</v>
      </c>
      <c r="N131" s="26" t="n">
        <f aca="false">M131/C131</f>
        <v>0.0115</v>
      </c>
      <c r="O131" s="24" t="n">
        <v>6</v>
      </c>
      <c r="P131" s="25" t="n">
        <v>60</v>
      </c>
      <c r="Q131" s="25" t="n">
        <f aca="false">SUM(J131+L131+P131)</f>
        <v>1558</v>
      </c>
      <c r="R131" s="25" t="n">
        <v>0</v>
      </c>
      <c r="S131" s="25" t="n">
        <v>0</v>
      </c>
      <c r="T131" s="25" t="n">
        <v>4768.5</v>
      </c>
      <c r="U131" s="25" t="n">
        <f aca="false">SUM(R131:T131)</f>
        <v>4768.5</v>
      </c>
      <c r="V131" s="25" t="n">
        <f aca="false">Q131+T131</f>
        <v>6326.5</v>
      </c>
      <c r="W131" s="25" t="n">
        <f aca="false">V131/C131</f>
        <v>1.581625</v>
      </c>
      <c r="X131" s="25" t="n">
        <v>0</v>
      </c>
      <c r="Y131" s="25" t="n">
        <v>0</v>
      </c>
      <c r="Z131" s="25" t="n">
        <v>0</v>
      </c>
      <c r="AA131" s="25" t="n">
        <v>0</v>
      </c>
      <c r="AB131" s="25" t="n">
        <v>0</v>
      </c>
      <c r="AC131" s="25" t="n">
        <f aca="false">SUM(X131:AB131)</f>
        <v>0</v>
      </c>
      <c r="AD131" s="25" t="n">
        <f aca="false">U131-AC131</f>
        <v>4768.5</v>
      </c>
    </row>
    <row r="132" customFormat="false" ht="15" hidden="false" customHeight="false" outlineLevel="0" collapsed="false">
      <c r="A132" s="23" t="s">
        <v>163</v>
      </c>
      <c r="B132" s="24" t="n">
        <v>1</v>
      </c>
      <c r="C132" s="24" t="n">
        <v>900</v>
      </c>
      <c r="D132" s="24" t="n">
        <v>0</v>
      </c>
      <c r="E132" s="24" t="n">
        <v>28</v>
      </c>
      <c r="F132" s="24" t="n">
        <v>0</v>
      </c>
      <c r="G132" s="24" t="n">
        <v>30</v>
      </c>
      <c r="H132" s="24" t="n">
        <v>0</v>
      </c>
      <c r="I132" s="24" t="n">
        <v>4</v>
      </c>
      <c r="J132" s="25" t="n">
        <v>138</v>
      </c>
      <c r="K132" s="24" t="n">
        <v>2</v>
      </c>
      <c r="L132" s="25" t="n">
        <v>60</v>
      </c>
      <c r="M132" s="24" t="n">
        <f aca="false">I132+K132</f>
        <v>6</v>
      </c>
      <c r="N132" s="26" t="n">
        <f aca="false">M132/C132</f>
        <v>0.00666666666666667</v>
      </c>
      <c r="O132" s="24" t="n">
        <v>21</v>
      </c>
      <c r="P132" s="25" t="n">
        <v>210</v>
      </c>
      <c r="Q132" s="25" t="n">
        <f aca="false">SUM(J132+L132+P132)+10</f>
        <v>418</v>
      </c>
      <c r="R132" s="25" t="n">
        <v>0</v>
      </c>
      <c r="S132" s="25" t="n">
        <v>0</v>
      </c>
      <c r="T132" s="25" t="n">
        <v>646.26</v>
      </c>
      <c r="U132" s="25" t="n">
        <f aca="false">SUM(R132:T132)</f>
        <v>646.26</v>
      </c>
      <c r="V132" s="25" t="n">
        <f aca="false">Q132+T132</f>
        <v>1064.26</v>
      </c>
      <c r="W132" s="25" t="n">
        <f aca="false">V132/C132</f>
        <v>1.18251111111111</v>
      </c>
      <c r="X132" s="25" t="n">
        <v>0</v>
      </c>
      <c r="Y132" s="25" t="n">
        <v>0</v>
      </c>
      <c r="Z132" s="25" t="n">
        <v>0</v>
      </c>
      <c r="AA132" s="25" t="n">
        <v>0</v>
      </c>
      <c r="AB132" s="25" t="n">
        <v>0</v>
      </c>
      <c r="AC132" s="25" t="n">
        <f aca="false">SUM(X132:AB132)</f>
        <v>0</v>
      </c>
      <c r="AD132" s="25" t="n">
        <f aca="false">U132-AC132</f>
        <v>646.26</v>
      </c>
    </row>
    <row r="133" customFormat="false" ht="15" hidden="false" customHeight="false" outlineLevel="0" collapsed="false">
      <c r="A133" s="23" t="s">
        <v>164</v>
      </c>
      <c r="B133" s="24" t="n">
        <v>15</v>
      </c>
      <c r="C133" s="24" t="n">
        <v>15200</v>
      </c>
      <c r="D133" s="24" t="n">
        <v>100</v>
      </c>
      <c r="E133" s="24" t="n">
        <v>135</v>
      </c>
      <c r="F133" s="24" t="n">
        <v>28</v>
      </c>
      <c r="G133" s="24" t="n">
        <v>130</v>
      </c>
      <c r="H133" s="24" t="n">
        <v>10</v>
      </c>
      <c r="I133" s="24" t="n">
        <v>464</v>
      </c>
      <c r="J133" s="25" t="n">
        <v>14691</v>
      </c>
      <c r="K133" s="24" t="n">
        <v>174</v>
      </c>
      <c r="L133" s="25" t="n">
        <v>5702</v>
      </c>
      <c r="M133" s="24" t="n">
        <f aca="false">I133+K133</f>
        <v>638</v>
      </c>
      <c r="N133" s="26" t="n">
        <f aca="false">M133/C133</f>
        <v>0.0419736842105263</v>
      </c>
      <c r="O133" s="24" t="n">
        <v>12</v>
      </c>
      <c r="P133" s="25" t="n">
        <v>150</v>
      </c>
      <c r="Q133" s="25" t="n">
        <f aca="false">SUM(J133+L133+P133)+182</f>
        <v>20725</v>
      </c>
      <c r="R133" s="25" t="n">
        <v>0</v>
      </c>
      <c r="S133" s="25" t="n">
        <v>0</v>
      </c>
      <c r="T133" s="25" t="n">
        <v>21955.37</v>
      </c>
      <c r="U133" s="25" t="n">
        <f aca="false">SUM(R133:T133)</f>
        <v>21955.37</v>
      </c>
      <c r="V133" s="25" t="n">
        <f aca="false">Q133+T133</f>
        <v>42680.37</v>
      </c>
      <c r="W133" s="25" t="n">
        <f aca="false">V133/C133</f>
        <v>2.80791907894737</v>
      </c>
      <c r="X133" s="25" t="n">
        <v>0</v>
      </c>
      <c r="Y133" s="25" t="n">
        <v>0</v>
      </c>
      <c r="Z133" s="25" t="n">
        <v>0</v>
      </c>
      <c r="AA133" s="25" t="n">
        <v>63.81</v>
      </c>
      <c r="AB133" s="25" t="n">
        <f aca="false">2577.5+250+400+695.4+50.7</f>
        <v>3973.6</v>
      </c>
      <c r="AC133" s="25" t="n">
        <f aca="false">SUM(X133:AB133)</f>
        <v>4037.41</v>
      </c>
      <c r="AD133" s="25" t="n">
        <f aca="false">U133-AC133</f>
        <v>17917.96</v>
      </c>
    </row>
    <row r="134" customFormat="false" ht="28.5" hidden="false" customHeight="false" outlineLevel="0" collapsed="false">
      <c r="A134" s="23" t="s">
        <v>165</v>
      </c>
      <c r="B134" s="24" t="n">
        <v>1</v>
      </c>
      <c r="C134" s="24" t="n">
        <v>98</v>
      </c>
      <c r="D134" s="24" t="n">
        <v>0</v>
      </c>
      <c r="E134" s="24" t="n">
        <v>8</v>
      </c>
      <c r="F134" s="24" t="n">
        <v>0</v>
      </c>
      <c r="G134" s="24" t="n">
        <v>2</v>
      </c>
      <c r="H134" s="24" t="n">
        <v>0</v>
      </c>
      <c r="I134" s="24" t="n">
        <v>11</v>
      </c>
      <c r="J134" s="25" t="n">
        <v>338</v>
      </c>
      <c r="K134" s="24" t="n">
        <v>6</v>
      </c>
      <c r="L134" s="25" t="n">
        <v>198</v>
      </c>
      <c r="M134" s="24" t="n">
        <f aca="false">I134+K134</f>
        <v>17</v>
      </c>
      <c r="N134" s="26" t="n">
        <f aca="false">M134/C134</f>
        <v>0.173469387755102</v>
      </c>
      <c r="O134" s="24" t="n">
        <v>0</v>
      </c>
      <c r="P134" s="25" t="n">
        <v>0</v>
      </c>
      <c r="Q134" s="25" t="n">
        <f aca="false">SUM(J134+L134+P134)</f>
        <v>536</v>
      </c>
      <c r="R134" s="25" t="n">
        <v>0</v>
      </c>
      <c r="S134" s="25" t="n">
        <v>0</v>
      </c>
      <c r="T134" s="25" t="n">
        <v>526</v>
      </c>
      <c r="U134" s="25" t="n">
        <f aca="false">SUM(R134:T134)</f>
        <v>526</v>
      </c>
      <c r="V134" s="25" t="n">
        <f aca="false">Q134+T134</f>
        <v>1062</v>
      </c>
      <c r="W134" s="25" t="n">
        <f aca="false">V134/C134</f>
        <v>10.8367346938776</v>
      </c>
      <c r="X134" s="25" t="n">
        <v>0</v>
      </c>
      <c r="Y134" s="25" t="n">
        <v>0</v>
      </c>
      <c r="Z134" s="25" t="n">
        <v>0</v>
      </c>
      <c r="AA134" s="25" t="n">
        <v>0</v>
      </c>
      <c r="AB134" s="25" t="n">
        <v>0</v>
      </c>
      <c r="AC134" s="25" t="n">
        <f aca="false">SUM(X134:AB134)</f>
        <v>0</v>
      </c>
      <c r="AD134" s="25" t="n">
        <f aca="false">U134-AC134</f>
        <v>526</v>
      </c>
    </row>
    <row r="135" customFormat="false" ht="15" hidden="false" customHeight="false" outlineLevel="0" collapsed="false">
      <c r="A135" s="23" t="s">
        <v>166</v>
      </c>
      <c r="B135" s="24" t="n">
        <v>1</v>
      </c>
      <c r="C135" s="24" t="n">
        <v>422</v>
      </c>
      <c r="D135" s="24" t="n">
        <v>0</v>
      </c>
      <c r="E135" s="24" t="n">
        <v>10</v>
      </c>
      <c r="F135" s="24" t="n">
        <v>0</v>
      </c>
      <c r="G135" s="24" t="n">
        <v>25</v>
      </c>
      <c r="H135" s="24" t="n">
        <v>0</v>
      </c>
      <c r="I135" s="24" t="n">
        <v>7</v>
      </c>
      <c r="J135" s="25" t="n">
        <v>225</v>
      </c>
      <c r="K135" s="24" t="n">
        <v>12</v>
      </c>
      <c r="L135" s="25" t="n">
        <v>414</v>
      </c>
      <c r="M135" s="24" t="n">
        <f aca="false">I135+K135</f>
        <v>19</v>
      </c>
      <c r="N135" s="26" t="n">
        <f aca="false">M135/C135</f>
        <v>0.0450236966824645</v>
      </c>
      <c r="O135" s="24" t="n">
        <v>0</v>
      </c>
      <c r="P135" s="25" t="n">
        <v>0</v>
      </c>
      <c r="Q135" s="25" t="n">
        <f aca="false">SUM(J135+L135+P135)</f>
        <v>639</v>
      </c>
      <c r="R135" s="25" t="n">
        <v>0</v>
      </c>
      <c r="S135" s="25" t="n">
        <v>0</v>
      </c>
      <c r="T135" s="25" t="n">
        <v>475</v>
      </c>
      <c r="U135" s="25" t="n">
        <f aca="false">SUM(R135:T135)</f>
        <v>475</v>
      </c>
      <c r="V135" s="25" t="n">
        <f aca="false">Q135+T135</f>
        <v>1114</v>
      </c>
      <c r="W135" s="25" t="n">
        <f aca="false">V135/C135</f>
        <v>2.63981042654028</v>
      </c>
      <c r="X135" s="25" t="n">
        <v>0</v>
      </c>
      <c r="Y135" s="25" t="n">
        <v>0</v>
      </c>
      <c r="Z135" s="25" t="n">
        <v>0</v>
      </c>
      <c r="AA135" s="25" t="n">
        <v>0</v>
      </c>
      <c r="AB135" s="25" t="n">
        <v>0</v>
      </c>
      <c r="AC135" s="25" t="n">
        <f aca="false">SUM(X135:AB135)</f>
        <v>0</v>
      </c>
      <c r="AD135" s="25" t="n">
        <f aca="false">U135-AC135</f>
        <v>475</v>
      </c>
    </row>
    <row r="136" customFormat="false" ht="15" hidden="false" customHeight="false" outlineLevel="0" collapsed="false">
      <c r="A136" s="23" t="s">
        <v>167</v>
      </c>
      <c r="B136" s="24" t="n">
        <v>16</v>
      </c>
      <c r="C136" s="24" t="n">
        <v>13625</v>
      </c>
      <c r="D136" s="24" t="n">
        <v>0</v>
      </c>
      <c r="E136" s="24" t="n">
        <v>0</v>
      </c>
      <c r="F136" s="24" t="n">
        <v>0</v>
      </c>
      <c r="G136" s="24" t="n">
        <v>0</v>
      </c>
      <c r="H136" s="24" t="n">
        <v>0</v>
      </c>
      <c r="I136" s="24" t="n">
        <v>23</v>
      </c>
      <c r="J136" s="25" t="n">
        <v>552</v>
      </c>
      <c r="K136" s="24" t="n">
        <v>44</v>
      </c>
      <c r="L136" s="25" t="n">
        <v>1523</v>
      </c>
      <c r="M136" s="24" t="n">
        <f aca="false">I136+K136</f>
        <v>67</v>
      </c>
      <c r="N136" s="26" t="n">
        <f aca="false">M136/C136</f>
        <v>0.00491743119266055</v>
      </c>
      <c r="O136" s="24" t="n">
        <v>0</v>
      </c>
      <c r="P136" s="25" t="n">
        <v>0</v>
      </c>
      <c r="Q136" s="25" t="n">
        <f aca="false">SUM(J136+L136+P136)</f>
        <v>2075</v>
      </c>
      <c r="R136" s="25" t="n">
        <v>0</v>
      </c>
      <c r="S136" s="25" t="n">
        <v>0</v>
      </c>
      <c r="T136" s="25" t="n">
        <v>2578.51</v>
      </c>
      <c r="U136" s="25" t="n">
        <f aca="false">SUM(R136:T136)</f>
        <v>2578.51</v>
      </c>
      <c r="V136" s="25" t="n">
        <f aca="false">Q136+T136</f>
        <v>4653.51</v>
      </c>
      <c r="W136" s="25" t="n">
        <f aca="false">V136/C136</f>
        <v>0.341542018348624</v>
      </c>
      <c r="X136" s="25" t="n">
        <v>0</v>
      </c>
      <c r="Y136" s="25" t="n">
        <v>0</v>
      </c>
      <c r="Z136" s="25" t="n">
        <v>0</v>
      </c>
      <c r="AA136" s="25" t="n">
        <v>0</v>
      </c>
      <c r="AB136" s="25" t="n">
        <v>0</v>
      </c>
      <c r="AC136" s="25" t="n">
        <f aca="false">SUM(X136:AB136)</f>
        <v>0</v>
      </c>
      <c r="AD136" s="25" t="n">
        <f aca="false">U136-AC136</f>
        <v>2578.51</v>
      </c>
    </row>
    <row r="137" customFormat="false" ht="15" hidden="false" customHeight="false" outlineLevel="0" collapsed="false">
      <c r="A137" s="23" t="s">
        <v>168</v>
      </c>
      <c r="B137" s="24" t="n">
        <v>4</v>
      </c>
      <c r="C137" s="24" t="n">
        <v>1081</v>
      </c>
      <c r="D137" s="24" t="n">
        <v>0</v>
      </c>
      <c r="E137" s="24" t="n">
        <v>30</v>
      </c>
      <c r="F137" s="24" t="n">
        <v>0</v>
      </c>
      <c r="G137" s="24" t="n">
        <v>32</v>
      </c>
      <c r="H137" s="24" t="n">
        <v>12</v>
      </c>
      <c r="I137" s="24" t="n">
        <v>15</v>
      </c>
      <c r="J137" s="25" t="n">
        <v>484</v>
      </c>
      <c r="K137" s="24" t="n">
        <v>10</v>
      </c>
      <c r="L137" s="25" t="n">
        <v>363</v>
      </c>
      <c r="M137" s="24" t="n">
        <f aca="false">I137+K137</f>
        <v>25</v>
      </c>
      <c r="N137" s="26" t="n">
        <f aca="false">M137/C137</f>
        <v>0.0231267345050879</v>
      </c>
      <c r="O137" s="24" t="n">
        <v>12</v>
      </c>
      <c r="P137" s="25" t="n">
        <v>120</v>
      </c>
      <c r="Q137" s="25" t="n">
        <f aca="false">SUM(J137+L137+P137)</f>
        <v>967</v>
      </c>
      <c r="R137" s="25" t="n">
        <v>0</v>
      </c>
      <c r="S137" s="25" t="n">
        <v>0</v>
      </c>
      <c r="T137" s="25" t="n">
        <v>1006</v>
      </c>
      <c r="U137" s="25" t="n">
        <f aca="false">SUM(R137:T137)</f>
        <v>1006</v>
      </c>
      <c r="V137" s="25" t="n">
        <f aca="false">Q137+T137</f>
        <v>1973</v>
      </c>
      <c r="W137" s="25" t="n">
        <f aca="false">V137/C137</f>
        <v>1.82516188714154</v>
      </c>
      <c r="X137" s="25" t="n">
        <v>0</v>
      </c>
      <c r="Y137" s="25" t="n">
        <v>0</v>
      </c>
      <c r="Z137" s="25" t="n">
        <v>0</v>
      </c>
      <c r="AA137" s="25" t="n">
        <v>0</v>
      </c>
      <c r="AB137" s="25" t="n">
        <v>0</v>
      </c>
      <c r="AC137" s="25" t="n">
        <f aca="false">SUM(X137:AB137)</f>
        <v>0</v>
      </c>
      <c r="AD137" s="25" t="n">
        <f aca="false">U137-AC137</f>
        <v>1006</v>
      </c>
    </row>
    <row r="138" s="22" customFormat="true" ht="15.75" hidden="false" customHeight="false" outlineLevel="0" collapsed="false">
      <c r="A138" s="16" t="s">
        <v>169</v>
      </c>
      <c r="B138" s="17"/>
      <c r="C138" s="17"/>
      <c r="D138" s="17"/>
      <c r="E138" s="17"/>
      <c r="F138" s="17"/>
      <c r="G138" s="17"/>
      <c r="H138" s="18"/>
      <c r="I138" s="17"/>
      <c r="J138" s="19"/>
      <c r="K138" s="17"/>
      <c r="L138" s="19"/>
      <c r="M138" s="17"/>
      <c r="N138" s="20"/>
      <c r="O138" s="17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21"/>
      <c r="AF138" s="21"/>
      <c r="AG138" s="21"/>
      <c r="AH138" s="21"/>
      <c r="AI138" s="21"/>
      <c r="AJ138" s="21"/>
    </row>
    <row r="139" customFormat="false" ht="28.5" hidden="false" customHeight="false" outlineLevel="0" collapsed="false">
      <c r="A139" s="23" t="s">
        <v>170</v>
      </c>
      <c r="B139" s="24" t="n">
        <v>1</v>
      </c>
      <c r="C139" s="24" t="n">
        <v>600</v>
      </c>
      <c r="D139" s="24" t="n">
        <v>0</v>
      </c>
      <c r="E139" s="24" t="n">
        <v>9</v>
      </c>
      <c r="F139" s="24" t="n">
        <v>2</v>
      </c>
      <c r="G139" s="24" t="n">
        <v>30</v>
      </c>
      <c r="H139" s="32" t="n">
        <v>0</v>
      </c>
      <c r="I139" s="24" t="n">
        <v>15</v>
      </c>
      <c r="J139" s="25" t="n">
        <v>549</v>
      </c>
      <c r="K139" s="24" t="n">
        <v>1</v>
      </c>
      <c r="L139" s="25" t="n">
        <v>20</v>
      </c>
      <c r="M139" s="24" t="n">
        <f aca="false">I139+K139</f>
        <v>16</v>
      </c>
      <c r="N139" s="26" t="n">
        <f aca="false">M139/C139</f>
        <v>0.0266666666666667</v>
      </c>
      <c r="O139" s="24" t="n">
        <v>44</v>
      </c>
      <c r="P139" s="25" t="n">
        <v>440</v>
      </c>
      <c r="Q139" s="25" t="n">
        <f aca="false">SUM(J139+L139+P139)+10</f>
        <v>1019</v>
      </c>
      <c r="R139" s="25" t="n">
        <v>0</v>
      </c>
      <c r="S139" s="25" t="n">
        <v>0</v>
      </c>
      <c r="T139" s="25" t="n">
        <v>725</v>
      </c>
      <c r="U139" s="25" t="n">
        <f aca="false">SUM(R139:T139)</f>
        <v>725</v>
      </c>
      <c r="V139" s="25" t="n">
        <f aca="false">Q139+T139</f>
        <v>1744</v>
      </c>
      <c r="W139" s="25" t="n">
        <f aca="false">V139/C139</f>
        <v>2.90666666666667</v>
      </c>
      <c r="X139" s="25" t="n">
        <v>0</v>
      </c>
      <c r="Y139" s="25" t="n">
        <v>0</v>
      </c>
      <c r="Z139" s="25" t="n">
        <v>0</v>
      </c>
      <c r="AA139" s="25" t="n">
        <v>0</v>
      </c>
      <c r="AB139" s="25" t="n">
        <v>0</v>
      </c>
      <c r="AC139" s="25" t="n">
        <f aca="false">SUM(X139:AB139)</f>
        <v>0</v>
      </c>
      <c r="AD139" s="25" t="n">
        <f aca="false">U139-AC139</f>
        <v>725</v>
      </c>
    </row>
    <row r="140" customFormat="false" ht="15" hidden="false" customHeight="false" outlineLevel="0" collapsed="false">
      <c r="A140" s="23" t="s">
        <v>171</v>
      </c>
      <c r="B140" s="24" t="n">
        <v>4</v>
      </c>
      <c r="C140" s="24" t="n">
        <v>18900</v>
      </c>
      <c r="D140" s="24" t="n">
        <v>25</v>
      </c>
      <c r="E140" s="24" t="n">
        <v>92</v>
      </c>
      <c r="F140" s="24" t="n">
        <v>6</v>
      </c>
      <c r="G140" s="24" t="n">
        <v>290</v>
      </c>
      <c r="H140" s="32" t="n">
        <v>0</v>
      </c>
      <c r="I140" s="24" t="n">
        <v>148</v>
      </c>
      <c r="J140" s="25" t="n">
        <v>4732</v>
      </c>
      <c r="K140" s="24" t="n">
        <v>65</v>
      </c>
      <c r="L140" s="25" t="n">
        <v>2160</v>
      </c>
      <c r="M140" s="24" t="n">
        <f aca="false">I140+K140</f>
        <v>213</v>
      </c>
      <c r="N140" s="26" t="n">
        <f aca="false">M140/C140</f>
        <v>0.0112698412698413</v>
      </c>
      <c r="O140" s="24" t="n">
        <v>23</v>
      </c>
      <c r="P140" s="25" t="n">
        <v>230</v>
      </c>
      <c r="Q140" s="25" t="n">
        <f aca="false">SUM(J140+L140+P140)+2</f>
        <v>7124</v>
      </c>
      <c r="R140" s="25" t="n">
        <v>0</v>
      </c>
      <c r="S140" s="25" t="n">
        <v>0</v>
      </c>
      <c r="T140" s="25" t="n">
        <v>15165.67</v>
      </c>
      <c r="U140" s="25" t="n">
        <f aca="false">SUM(R140:T140)</f>
        <v>15165.67</v>
      </c>
      <c r="V140" s="25" t="n">
        <f aca="false">Q140+T140</f>
        <v>22289.67</v>
      </c>
      <c r="W140" s="25" t="n">
        <f aca="false">V140/C140</f>
        <v>1.17934761904762</v>
      </c>
      <c r="X140" s="25" t="n">
        <v>0</v>
      </c>
      <c r="Y140" s="25" t="n">
        <v>0</v>
      </c>
      <c r="Z140" s="25" t="n">
        <v>0</v>
      </c>
      <c r="AA140" s="25" t="n">
        <v>0</v>
      </c>
      <c r="AB140" s="25" t="n">
        <v>124.67</v>
      </c>
      <c r="AC140" s="25" t="n">
        <f aca="false">SUM(X140:AB140)</f>
        <v>124.67</v>
      </c>
      <c r="AD140" s="25" t="n">
        <f aca="false">U140-AC140</f>
        <v>15041</v>
      </c>
    </row>
    <row r="141" customFormat="false" ht="15" hidden="false" customHeight="false" outlineLevel="0" collapsed="false">
      <c r="A141" s="23" t="s">
        <v>172</v>
      </c>
      <c r="B141" s="24" t="n">
        <v>2</v>
      </c>
      <c r="C141" s="24" t="n">
        <v>1200</v>
      </c>
      <c r="D141" s="24" t="n">
        <v>0</v>
      </c>
      <c r="E141" s="24" t="n">
        <v>8</v>
      </c>
      <c r="F141" s="24" t="n">
        <v>0</v>
      </c>
      <c r="G141" s="24" t="n">
        <v>49</v>
      </c>
      <c r="H141" s="24" t="n">
        <v>0</v>
      </c>
      <c r="I141" s="24" t="n">
        <v>15</v>
      </c>
      <c r="J141" s="25" t="n">
        <v>537</v>
      </c>
      <c r="K141" s="24" t="n">
        <v>9</v>
      </c>
      <c r="L141" s="25" t="n">
        <v>315</v>
      </c>
      <c r="M141" s="24" t="n">
        <f aca="false">I141+K141</f>
        <v>24</v>
      </c>
      <c r="N141" s="26" t="n">
        <f aca="false">M141/C141</f>
        <v>0.02</v>
      </c>
      <c r="O141" s="24" t="n">
        <v>29</v>
      </c>
      <c r="P141" s="25" t="n">
        <v>290</v>
      </c>
      <c r="Q141" s="25" t="n">
        <f aca="false">SUM(J141+L141+P141)+10</f>
        <v>1152</v>
      </c>
      <c r="R141" s="25" t="n">
        <v>0</v>
      </c>
      <c r="S141" s="25" t="n">
        <v>0</v>
      </c>
      <c r="T141" s="25" t="n">
        <v>623</v>
      </c>
      <c r="U141" s="25" t="n">
        <f aca="false">SUM(R141:T141)</f>
        <v>623</v>
      </c>
      <c r="V141" s="25" t="n">
        <f aca="false">Q141+T141</f>
        <v>1775</v>
      </c>
      <c r="W141" s="25" t="n">
        <f aca="false">V141/C141</f>
        <v>1.47916666666667</v>
      </c>
      <c r="X141" s="25" t="n">
        <v>0</v>
      </c>
      <c r="Y141" s="25" t="n">
        <v>0</v>
      </c>
      <c r="Z141" s="25" t="n">
        <v>0</v>
      </c>
      <c r="AA141" s="25" t="n">
        <v>0</v>
      </c>
      <c r="AB141" s="25" t="n">
        <v>0</v>
      </c>
      <c r="AC141" s="25" t="n">
        <f aca="false">SUM(X141:AB141)</f>
        <v>0</v>
      </c>
      <c r="AD141" s="25" t="n">
        <f aca="false">U141-AC141</f>
        <v>623</v>
      </c>
    </row>
    <row r="142" customFormat="false" ht="15" hidden="false" customHeight="false" outlineLevel="0" collapsed="false">
      <c r="A142" s="23" t="s">
        <v>173</v>
      </c>
      <c r="B142" s="24" t="n">
        <v>14</v>
      </c>
      <c r="C142" s="24" t="n">
        <v>2600</v>
      </c>
      <c r="D142" s="24" t="n">
        <v>25</v>
      </c>
      <c r="E142" s="24" t="n">
        <v>34</v>
      </c>
      <c r="F142" s="24" t="n">
        <v>14</v>
      </c>
      <c r="G142" s="24" t="n">
        <v>130</v>
      </c>
      <c r="H142" s="24" t="n">
        <v>0</v>
      </c>
      <c r="I142" s="24" t="n">
        <v>44</v>
      </c>
      <c r="J142" s="25" t="n">
        <v>1486</v>
      </c>
      <c r="K142" s="24" t="n">
        <v>7</v>
      </c>
      <c r="L142" s="25" t="n">
        <v>219</v>
      </c>
      <c r="M142" s="24" t="n">
        <f aca="false">I142+K142</f>
        <v>51</v>
      </c>
      <c r="N142" s="26" t="n">
        <f aca="false">M142/C142</f>
        <v>0.0196153846153846</v>
      </c>
      <c r="O142" s="24" t="n">
        <v>31</v>
      </c>
      <c r="P142" s="25" t="n">
        <v>310</v>
      </c>
      <c r="Q142" s="25" t="n">
        <f aca="false">SUM(J142+L142+P142)</f>
        <v>2015</v>
      </c>
      <c r="R142" s="25" t="n">
        <v>0</v>
      </c>
      <c r="S142" s="25" t="n">
        <v>0</v>
      </c>
      <c r="T142" s="25" t="n">
        <v>1374</v>
      </c>
      <c r="U142" s="25" t="n">
        <f aca="false">SUM(R142:T142)</f>
        <v>1374</v>
      </c>
      <c r="V142" s="25" t="n">
        <f aca="false">Q142+T142</f>
        <v>3389</v>
      </c>
      <c r="W142" s="25" t="n">
        <f aca="false">V142/C142</f>
        <v>1.30346153846154</v>
      </c>
      <c r="X142" s="25" t="n">
        <v>0</v>
      </c>
      <c r="Y142" s="25" t="n">
        <v>0</v>
      </c>
      <c r="Z142" s="25" t="n">
        <v>0</v>
      </c>
      <c r="AA142" s="25" t="n">
        <v>0</v>
      </c>
      <c r="AB142" s="25" t="n">
        <v>0</v>
      </c>
      <c r="AC142" s="25" t="n">
        <f aca="false">SUM(X142:AB142)</f>
        <v>0</v>
      </c>
      <c r="AD142" s="25" t="n">
        <f aca="false">U142-AC142</f>
        <v>1374</v>
      </c>
    </row>
    <row r="143" customFormat="false" ht="15" hidden="false" customHeight="false" outlineLevel="0" collapsed="false">
      <c r="A143" s="23" t="s">
        <v>174</v>
      </c>
      <c r="B143" s="24" t="n">
        <v>7</v>
      </c>
      <c r="C143" s="24" t="n">
        <v>9112</v>
      </c>
      <c r="D143" s="24" t="n">
        <v>71</v>
      </c>
      <c r="E143" s="24" t="n">
        <v>50</v>
      </c>
      <c r="F143" s="24" t="n">
        <v>10</v>
      </c>
      <c r="G143" s="24" t="n">
        <v>388</v>
      </c>
      <c r="H143" s="24" t="n">
        <v>1</v>
      </c>
      <c r="I143" s="24" t="n">
        <v>88</v>
      </c>
      <c r="J143" s="25" t="n">
        <v>2792</v>
      </c>
      <c r="K143" s="24" t="n">
        <v>33</v>
      </c>
      <c r="L143" s="25" t="n">
        <v>1081</v>
      </c>
      <c r="M143" s="24" t="n">
        <f aca="false">I143+K143</f>
        <v>121</v>
      </c>
      <c r="N143" s="26" t="n">
        <f aca="false">M143/C143</f>
        <v>0.0132791922739245</v>
      </c>
      <c r="O143" s="24" t="n">
        <v>76</v>
      </c>
      <c r="P143" s="25" t="n">
        <v>780</v>
      </c>
      <c r="Q143" s="25" t="n">
        <f aca="false">SUM(J143+L143+P143)+7</f>
        <v>4660</v>
      </c>
      <c r="R143" s="25" t="n">
        <v>0</v>
      </c>
      <c r="S143" s="25" t="n">
        <v>1500</v>
      </c>
      <c r="T143" s="25" t="n">
        <v>8961.37</v>
      </c>
      <c r="U143" s="25" t="n">
        <f aca="false">SUM(R143:T143)</f>
        <v>10461.37</v>
      </c>
      <c r="V143" s="25" t="n">
        <f aca="false">Q143+T143</f>
        <v>13621.37</v>
      </c>
      <c r="W143" s="25" t="n">
        <f aca="false">V143/C143</f>
        <v>1.49488257243196</v>
      </c>
      <c r="X143" s="25" t="n">
        <v>0</v>
      </c>
      <c r="Y143" s="25" t="n">
        <v>0</v>
      </c>
      <c r="Z143" s="25" t="n">
        <v>0</v>
      </c>
      <c r="AA143" s="25" t="n">
        <v>0</v>
      </c>
      <c r="AB143" s="25" t="n">
        <f aca="false">244+1200+19</f>
        <v>1463</v>
      </c>
      <c r="AC143" s="25" t="n">
        <f aca="false">SUM(X143:AB143)</f>
        <v>1463</v>
      </c>
      <c r="AD143" s="25" t="n">
        <f aca="false">U143-AC143</f>
        <v>8998.37</v>
      </c>
    </row>
    <row r="144" customFormat="false" ht="15" hidden="false" customHeight="false" outlineLevel="0" collapsed="false">
      <c r="A144" s="23" t="s">
        <v>175</v>
      </c>
      <c r="B144" s="24" t="n">
        <v>8</v>
      </c>
      <c r="C144" s="24" t="n">
        <v>4300</v>
      </c>
      <c r="D144" s="24" t="n">
        <v>0</v>
      </c>
      <c r="E144" s="24" t="n">
        <v>34</v>
      </c>
      <c r="F144" s="24" t="n">
        <v>20</v>
      </c>
      <c r="G144" s="24" t="n">
        <v>363</v>
      </c>
      <c r="H144" s="24" t="n">
        <v>0</v>
      </c>
      <c r="I144" s="24" t="n">
        <v>44</v>
      </c>
      <c r="J144" s="25" t="n">
        <v>1497</v>
      </c>
      <c r="K144" s="24" t="n">
        <v>13</v>
      </c>
      <c r="L144" s="25" t="n">
        <v>434</v>
      </c>
      <c r="M144" s="24" t="n">
        <f aca="false">I144+K144</f>
        <v>57</v>
      </c>
      <c r="N144" s="26" t="n">
        <f aca="false">M144/C144</f>
        <v>0.0132558139534884</v>
      </c>
      <c r="O144" s="24" t="n">
        <v>105</v>
      </c>
      <c r="P144" s="25" t="n">
        <v>1050</v>
      </c>
      <c r="Q144" s="25" t="n">
        <f aca="false">SUM(J144+L144+P144)+10</f>
        <v>2991</v>
      </c>
      <c r="R144" s="25" t="n">
        <v>0</v>
      </c>
      <c r="S144" s="25" t="n">
        <v>0</v>
      </c>
      <c r="T144" s="25" t="n">
        <v>2728.73</v>
      </c>
      <c r="U144" s="25" t="n">
        <f aca="false">SUM(R144:T144)</f>
        <v>2728.73</v>
      </c>
      <c r="V144" s="25" t="n">
        <f aca="false">Q144+T144</f>
        <v>5719.73</v>
      </c>
      <c r="W144" s="25" t="n">
        <f aca="false">V144/C144</f>
        <v>1.33016976744186</v>
      </c>
      <c r="X144" s="25" t="n">
        <v>0</v>
      </c>
      <c r="Y144" s="25" t="n">
        <v>0</v>
      </c>
      <c r="Z144" s="25" t="n">
        <v>0</v>
      </c>
      <c r="AA144" s="25" t="n">
        <v>0</v>
      </c>
      <c r="AB144" s="25" t="n">
        <f aca="false">253+145.95</f>
        <v>398.95</v>
      </c>
      <c r="AC144" s="25" t="n">
        <f aca="false">SUM(X144:AB144)</f>
        <v>398.95</v>
      </c>
      <c r="AD144" s="25" t="n">
        <f aca="false">U144-AC144</f>
        <v>2329.78</v>
      </c>
    </row>
    <row r="145" customFormat="false" ht="15" hidden="false" customHeight="false" outlineLevel="0" collapsed="false">
      <c r="A145" s="23" t="s">
        <v>176</v>
      </c>
      <c r="B145" s="24" t="n">
        <v>1</v>
      </c>
      <c r="C145" s="24" t="n">
        <v>1726</v>
      </c>
      <c r="D145" s="24" t="n">
        <v>0</v>
      </c>
      <c r="E145" s="24" t="n">
        <v>12</v>
      </c>
      <c r="F145" s="24" t="n">
        <v>0</v>
      </c>
      <c r="G145" s="24" t="n">
        <v>26</v>
      </c>
      <c r="H145" s="24" t="n">
        <v>0</v>
      </c>
      <c r="I145" s="24" t="n">
        <v>6</v>
      </c>
      <c r="J145" s="25" t="n">
        <v>234</v>
      </c>
      <c r="K145" s="24" t="n">
        <v>2</v>
      </c>
      <c r="L145" s="25" t="n">
        <v>78</v>
      </c>
      <c r="M145" s="24" t="n">
        <f aca="false">I145+K145</f>
        <v>8</v>
      </c>
      <c r="N145" s="26" t="n">
        <f aca="false">M145/C145</f>
        <v>0.00463499420625724</v>
      </c>
      <c r="O145" s="24" t="n">
        <v>3</v>
      </c>
      <c r="P145" s="25" t="n">
        <v>30</v>
      </c>
      <c r="Q145" s="25" t="n">
        <f aca="false">SUM(J145+L145+P145)</f>
        <v>342</v>
      </c>
      <c r="R145" s="25" t="n">
        <v>0</v>
      </c>
      <c r="S145" s="25" t="n">
        <v>0</v>
      </c>
      <c r="T145" s="25" t="n">
        <v>2347</v>
      </c>
      <c r="U145" s="25" t="n">
        <f aca="false">SUM(R145:T145)</f>
        <v>2347</v>
      </c>
      <c r="V145" s="25" t="n">
        <f aca="false">Q145+T145</f>
        <v>2689</v>
      </c>
      <c r="W145" s="25" t="n">
        <f aca="false">V145/C145</f>
        <v>1.55793742757822</v>
      </c>
      <c r="X145" s="25" t="n">
        <v>0</v>
      </c>
      <c r="Y145" s="25" t="n">
        <v>0</v>
      </c>
      <c r="Z145" s="25" t="n">
        <v>0</v>
      </c>
      <c r="AA145" s="25" t="n">
        <v>0</v>
      </c>
      <c r="AB145" s="25" t="n">
        <v>0</v>
      </c>
      <c r="AC145" s="25" t="n">
        <f aca="false">SUM(X145:AB145)</f>
        <v>0</v>
      </c>
      <c r="AD145" s="25" t="n">
        <f aca="false">U145-AC145</f>
        <v>2347</v>
      </c>
    </row>
    <row r="146" customFormat="false" ht="15" hidden="false" customHeight="false" outlineLevel="0" collapsed="false">
      <c r="A146" s="23" t="s">
        <v>177</v>
      </c>
      <c r="B146" s="24" t="n">
        <v>4</v>
      </c>
      <c r="C146" s="24" t="n">
        <v>657</v>
      </c>
      <c r="D146" s="24" t="n">
        <v>10</v>
      </c>
      <c r="E146" s="24" t="n">
        <v>6</v>
      </c>
      <c r="F146" s="24" t="n">
        <v>4</v>
      </c>
      <c r="G146" s="24" t="n">
        <v>60</v>
      </c>
      <c r="H146" s="24" t="n">
        <v>0</v>
      </c>
      <c r="I146" s="24" t="n">
        <v>4</v>
      </c>
      <c r="J146" s="25" t="n">
        <v>138</v>
      </c>
      <c r="K146" s="24" t="n">
        <v>0</v>
      </c>
      <c r="L146" s="25" t="n">
        <v>0</v>
      </c>
      <c r="M146" s="24" t="n">
        <f aca="false">I146+K146</f>
        <v>4</v>
      </c>
      <c r="N146" s="26" t="n">
        <f aca="false">M146/C146</f>
        <v>0.0060882800608828</v>
      </c>
      <c r="O146" s="24" t="n">
        <v>3</v>
      </c>
      <c r="P146" s="25" t="n">
        <v>30</v>
      </c>
      <c r="Q146" s="25" t="n">
        <f aca="false">SUM(J146+L146+P146)</f>
        <v>168</v>
      </c>
      <c r="R146" s="25" t="n">
        <v>0</v>
      </c>
      <c r="S146" s="25" t="n">
        <v>0</v>
      </c>
      <c r="T146" s="25" t="n">
        <v>532.4</v>
      </c>
      <c r="U146" s="25" t="n">
        <f aca="false">SUM(R146:T146)</f>
        <v>532.4</v>
      </c>
      <c r="V146" s="25" t="n">
        <f aca="false">Q146+T146</f>
        <v>700.4</v>
      </c>
      <c r="W146" s="25" t="n">
        <f aca="false">V146/C146</f>
        <v>1.06605783866058</v>
      </c>
      <c r="X146" s="25" t="n">
        <v>0</v>
      </c>
      <c r="Y146" s="25" t="n">
        <v>0</v>
      </c>
      <c r="Z146" s="25" t="n">
        <v>0</v>
      </c>
      <c r="AA146" s="25" t="n">
        <v>0</v>
      </c>
      <c r="AB146" s="25" t="n">
        <v>0</v>
      </c>
      <c r="AC146" s="25" t="n">
        <f aca="false">SUM(X146:AB146)</f>
        <v>0</v>
      </c>
      <c r="AD146" s="25" t="n">
        <f aca="false">U146-AC146</f>
        <v>532.4</v>
      </c>
    </row>
    <row r="147" customFormat="false" ht="15" hidden="false" customHeight="false" outlineLevel="0" collapsed="false">
      <c r="A147" s="23" t="s">
        <v>178</v>
      </c>
      <c r="B147" s="24" t="n">
        <v>3</v>
      </c>
      <c r="C147" s="24" t="n">
        <v>1704</v>
      </c>
      <c r="D147" s="24" t="n">
        <v>0</v>
      </c>
      <c r="E147" s="24" t="n">
        <v>14</v>
      </c>
      <c r="F147" s="24" t="n">
        <v>9</v>
      </c>
      <c r="G147" s="24" t="n">
        <v>192</v>
      </c>
      <c r="H147" s="24" t="n">
        <v>0</v>
      </c>
      <c r="I147" s="24" t="n">
        <v>12</v>
      </c>
      <c r="J147" s="25" t="n">
        <v>392</v>
      </c>
      <c r="K147" s="24" t="n">
        <v>4</v>
      </c>
      <c r="L147" s="25" t="n">
        <v>110</v>
      </c>
      <c r="M147" s="24" t="n">
        <f aca="false">I147+K147</f>
        <v>16</v>
      </c>
      <c r="N147" s="26" t="n">
        <f aca="false">M147/C147</f>
        <v>0.00938967136150235</v>
      </c>
      <c r="O147" s="24" t="n">
        <v>0</v>
      </c>
      <c r="P147" s="25" t="n">
        <v>0</v>
      </c>
      <c r="Q147" s="25" t="n">
        <f aca="false">SUM(J147+L147+P147)</f>
        <v>502</v>
      </c>
      <c r="R147" s="25" t="n">
        <v>0</v>
      </c>
      <c r="S147" s="25" t="n">
        <v>0</v>
      </c>
      <c r="T147" s="25" t="n">
        <v>2381</v>
      </c>
      <c r="U147" s="25" t="n">
        <f aca="false">SUM(R147:T147)</f>
        <v>2381</v>
      </c>
      <c r="V147" s="25" t="n">
        <f aca="false">Q147+T147</f>
        <v>2883</v>
      </c>
      <c r="W147" s="25" t="n">
        <f aca="false">V147/C147</f>
        <v>1.6919014084507</v>
      </c>
      <c r="X147" s="25" t="n">
        <v>0</v>
      </c>
      <c r="Y147" s="25" t="n">
        <v>0</v>
      </c>
      <c r="Z147" s="25" t="n">
        <v>0</v>
      </c>
      <c r="AA147" s="25" t="n">
        <v>0</v>
      </c>
      <c r="AB147" s="25" t="n">
        <v>50</v>
      </c>
      <c r="AC147" s="25" t="n">
        <f aca="false">SUM(X147:AB147)</f>
        <v>50</v>
      </c>
      <c r="AD147" s="25" t="n">
        <f aca="false">U147-AC147</f>
        <v>2331</v>
      </c>
    </row>
    <row r="148" s="22" customFormat="true" ht="15.75" hidden="false" customHeight="false" outlineLevel="0" collapsed="false">
      <c r="A148" s="16" t="s">
        <v>179</v>
      </c>
      <c r="B148" s="17"/>
      <c r="C148" s="17"/>
      <c r="D148" s="17"/>
      <c r="E148" s="17"/>
      <c r="F148" s="17"/>
      <c r="G148" s="17"/>
      <c r="H148" s="18"/>
      <c r="I148" s="17"/>
      <c r="J148" s="19"/>
      <c r="K148" s="17"/>
      <c r="L148" s="19"/>
      <c r="M148" s="17"/>
      <c r="N148" s="20"/>
      <c r="O148" s="17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21"/>
      <c r="AF148" s="21"/>
      <c r="AG148" s="21"/>
      <c r="AH148" s="21"/>
      <c r="AI148" s="21"/>
      <c r="AJ148" s="21"/>
    </row>
    <row r="149" customFormat="false" ht="15" hidden="false" customHeight="false" outlineLevel="0" collapsed="false">
      <c r="A149" s="23" t="s">
        <v>180</v>
      </c>
      <c r="B149" s="24" t="n">
        <v>1</v>
      </c>
      <c r="C149" s="24" t="n">
        <v>2500</v>
      </c>
      <c r="D149" s="24" t="n">
        <v>0</v>
      </c>
      <c r="E149" s="24" t="n">
        <v>30</v>
      </c>
      <c r="F149" s="24" t="n">
        <v>4</v>
      </c>
      <c r="G149" s="24" t="n">
        <v>35</v>
      </c>
      <c r="H149" s="24" t="n">
        <v>0</v>
      </c>
      <c r="I149" s="24" t="n">
        <v>56</v>
      </c>
      <c r="J149" s="25" t="n">
        <v>1834</v>
      </c>
      <c r="K149" s="24" t="n">
        <v>9</v>
      </c>
      <c r="L149" s="25" t="n">
        <v>297</v>
      </c>
      <c r="M149" s="24" t="n">
        <f aca="false">I149+K149</f>
        <v>65</v>
      </c>
      <c r="N149" s="26" t="n">
        <f aca="false">M149/C149</f>
        <v>0.026</v>
      </c>
      <c r="O149" s="24" t="n">
        <v>11</v>
      </c>
      <c r="P149" s="25" t="n">
        <v>110</v>
      </c>
      <c r="Q149" s="25" t="n">
        <f aca="false">SUM(J149+L149+P149)</f>
        <v>2241</v>
      </c>
      <c r="R149" s="25" t="n">
        <v>0</v>
      </c>
      <c r="S149" s="25" t="n">
        <v>300</v>
      </c>
      <c r="T149" s="25" t="n">
        <v>6033.69</v>
      </c>
      <c r="U149" s="25" t="n">
        <f aca="false">SUM(R149:T149)</f>
        <v>6333.69</v>
      </c>
      <c r="V149" s="25" t="n">
        <f aca="false">Q149+T149</f>
        <v>8274.69</v>
      </c>
      <c r="W149" s="25" t="n">
        <f aca="false">V149/C149</f>
        <v>3.309876</v>
      </c>
      <c r="X149" s="25" t="n">
        <v>0</v>
      </c>
      <c r="Y149" s="25" t="n">
        <v>0</v>
      </c>
      <c r="Z149" s="25" t="n">
        <v>0</v>
      </c>
      <c r="AA149" s="25" t="n">
        <v>0</v>
      </c>
      <c r="AB149" s="25" t="n">
        <f aca="false">6.99+68.24+40+60+51.9</f>
        <v>227.13</v>
      </c>
      <c r="AC149" s="25" t="n">
        <f aca="false">SUM(X149:AB149)</f>
        <v>227.13</v>
      </c>
      <c r="AD149" s="25" t="n">
        <f aca="false">U149-AC149</f>
        <v>6106.56</v>
      </c>
    </row>
    <row r="150" customFormat="false" ht="15" hidden="false" customHeight="false" outlineLevel="0" collapsed="false">
      <c r="A150" s="23" t="s">
        <v>181</v>
      </c>
      <c r="B150" s="24" t="n">
        <v>1</v>
      </c>
      <c r="C150" s="24" t="n">
        <v>720</v>
      </c>
      <c r="D150" s="24" t="n">
        <v>0</v>
      </c>
      <c r="E150" s="24" t="n">
        <v>35</v>
      </c>
      <c r="F150" s="24" t="n">
        <v>4</v>
      </c>
      <c r="G150" s="24" t="n">
        <v>40</v>
      </c>
      <c r="H150" s="24" t="n">
        <v>0</v>
      </c>
      <c r="I150" s="24" t="n">
        <v>20</v>
      </c>
      <c r="J150" s="25" t="n">
        <v>706</v>
      </c>
      <c r="K150" s="24" t="n">
        <v>22</v>
      </c>
      <c r="L150" s="25" t="n">
        <v>804</v>
      </c>
      <c r="M150" s="24" t="n">
        <f aca="false">I150+K150</f>
        <v>42</v>
      </c>
      <c r="N150" s="26" t="n">
        <f aca="false">M150/C150</f>
        <v>0.0583333333333333</v>
      </c>
      <c r="O150" s="24" t="n">
        <v>13</v>
      </c>
      <c r="P150" s="25" t="n">
        <v>130</v>
      </c>
      <c r="Q150" s="25" t="n">
        <f aca="false">SUM(J150+L150+P150)</f>
        <v>1640</v>
      </c>
      <c r="R150" s="25" t="n">
        <v>0</v>
      </c>
      <c r="S150" s="25" t="n">
        <v>0</v>
      </c>
      <c r="T150" s="25" t="n">
        <v>922</v>
      </c>
      <c r="U150" s="25" t="n">
        <f aca="false">SUM(R150:T150)</f>
        <v>922</v>
      </c>
      <c r="V150" s="25" t="n">
        <f aca="false">Q150+T150</f>
        <v>2562</v>
      </c>
      <c r="W150" s="25" t="n">
        <f aca="false">V150/C150</f>
        <v>3.55833333333333</v>
      </c>
      <c r="X150" s="25" t="n">
        <v>50</v>
      </c>
      <c r="Y150" s="25" t="n">
        <v>0</v>
      </c>
      <c r="Z150" s="25" t="n">
        <v>0</v>
      </c>
      <c r="AA150" s="25" t="n">
        <v>0</v>
      </c>
      <c r="AB150" s="25" t="n">
        <f aca="false">234.85+150+210+112.8</f>
        <v>707.65</v>
      </c>
      <c r="AC150" s="25" t="n">
        <f aca="false">SUM(X150:AB150)</f>
        <v>757.65</v>
      </c>
      <c r="AD150" s="25" t="n">
        <f aca="false">U150-AC150</f>
        <v>164.35</v>
      </c>
    </row>
    <row r="151" customFormat="false" ht="15" hidden="false" customHeight="false" outlineLevel="0" collapsed="false">
      <c r="A151" s="23" t="s">
        <v>182</v>
      </c>
      <c r="B151" s="24" t="n">
        <v>1</v>
      </c>
      <c r="C151" s="24" t="n">
        <v>600</v>
      </c>
      <c r="D151" s="24" t="n">
        <v>0</v>
      </c>
      <c r="E151" s="24" t="n">
        <v>3</v>
      </c>
      <c r="F151" s="24" t="n">
        <v>0</v>
      </c>
      <c r="G151" s="24" t="n">
        <v>7</v>
      </c>
      <c r="H151" s="24" t="n">
        <v>0</v>
      </c>
      <c r="I151" s="24" t="n">
        <v>15</v>
      </c>
      <c r="J151" s="25" t="n">
        <v>541</v>
      </c>
      <c r="K151" s="24" t="n">
        <v>2</v>
      </c>
      <c r="L151" s="25" t="n">
        <v>41</v>
      </c>
      <c r="M151" s="24" t="n">
        <f aca="false">I151+K151</f>
        <v>17</v>
      </c>
      <c r="N151" s="26" t="n">
        <f aca="false">M151/C151</f>
        <v>0.0283333333333333</v>
      </c>
      <c r="O151" s="24" t="n">
        <v>2</v>
      </c>
      <c r="P151" s="25" t="n">
        <v>20</v>
      </c>
      <c r="Q151" s="25" t="n">
        <f aca="false">SUM(J151+L151+P151)</f>
        <v>602</v>
      </c>
      <c r="R151" s="25" t="n">
        <v>0</v>
      </c>
      <c r="S151" s="25" t="n">
        <v>0</v>
      </c>
      <c r="T151" s="25" t="n">
        <v>530</v>
      </c>
      <c r="U151" s="25" t="n">
        <f aca="false">SUM(R151:T151)</f>
        <v>530</v>
      </c>
      <c r="V151" s="25" t="n">
        <f aca="false">Q151+T151</f>
        <v>1132</v>
      </c>
      <c r="W151" s="25" t="n">
        <f aca="false">V151/C151</f>
        <v>1.88666666666667</v>
      </c>
      <c r="X151" s="25" t="n">
        <v>0</v>
      </c>
      <c r="Y151" s="25" t="n">
        <v>0</v>
      </c>
      <c r="Z151" s="25" t="n">
        <v>0</v>
      </c>
      <c r="AA151" s="25" t="n">
        <v>0</v>
      </c>
      <c r="AB151" s="25" t="n">
        <v>234.85</v>
      </c>
      <c r="AC151" s="25" t="n">
        <f aca="false">SUM(X151:AB151)</f>
        <v>234.85</v>
      </c>
      <c r="AD151" s="25" t="n">
        <f aca="false">U151-AC151</f>
        <v>295.15</v>
      </c>
    </row>
    <row r="152" customFormat="false" ht="15" hidden="false" customHeight="false" outlineLevel="0" collapsed="false">
      <c r="A152" s="23" t="s">
        <v>183</v>
      </c>
      <c r="B152" s="24" t="n">
        <v>1</v>
      </c>
      <c r="C152" s="24" t="n">
        <v>2690</v>
      </c>
      <c r="D152" s="24" t="n">
        <v>0</v>
      </c>
      <c r="E152" s="24" t="n">
        <v>35</v>
      </c>
      <c r="F152" s="24" t="n">
        <v>6</v>
      </c>
      <c r="G152" s="24" t="n">
        <v>185</v>
      </c>
      <c r="H152" s="24" t="n">
        <v>0</v>
      </c>
      <c r="I152" s="24" t="n">
        <v>13</v>
      </c>
      <c r="J152" s="25" t="n">
        <v>379</v>
      </c>
      <c r="K152" s="24" t="n">
        <v>23</v>
      </c>
      <c r="L152" s="25" t="n">
        <v>831</v>
      </c>
      <c r="M152" s="24" t="n">
        <f aca="false">I152+K152</f>
        <v>36</v>
      </c>
      <c r="N152" s="26" t="n">
        <f aca="false">M152/C152</f>
        <v>0.0133828996282528</v>
      </c>
      <c r="O152" s="24" t="n">
        <v>18</v>
      </c>
      <c r="P152" s="25" t="n">
        <v>180</v>
      </c>
      <c r="Q152" s="25" t="n">
        <f aca="false">SUM(J152+L152+P152)</f>
        <v>1390</v>
      </c>
      <c r="R152" s="25" t="n">
        <v>0</v>
      </c>
      <c r="S152" s="25" t="n">
        <v>0</v>
      </c>
      <c r="T152" s="25" t="n">
        <v>7466</v>
      </c>
      <c r="U152" s="25" t="n">
        <f aca="false">SUM(R152:T152)</f>
        <v>7466</v>
      </c>
      <c r="V152" s="25" t="n">
        <f aca="false">Q152+T152</f>
        <v>8856</v>
      </c>
      <c r="W152" s="25" t="n">
        <f aca="false">V152/C152</f>
        <v>3.29219330855019</v>
      </c>
      <c r="X152" s="25" t="n">
        <v>320</v>
      </c>
      <c r="Y152" s="25" t="n">
        <v>400</v>
      </c>
      <c r="Z152" s="25" t="n">
        <v>0</v>
      </c>
      <c r="AA152" s="25" t="n">
        <v>50</v>
      </c>
      <c r="AB152" s="25" t="n">
        <v>145</v>
      </c>
      <c r="AC152" s="25" t="n">
        <f aca="false">SUM(X152:AB152)</f>
        <v>915</v>
      </c>
      <c r="AD152" s="25" t="n">
        <f aca="false">U152-AC152</f>
        <v>6551</v>
      </c>
    </row>
    <row r="153" s="22" customFormat="true" ht="15.75" hidden="false" customHeight="false" outlineLevel="0" collapsed="false">
      <c r="A153" s="16" t="s">
        <v>184</v>
      </c>
      <c r="B153" s="17"/>
      <c r="C153" s="17"/>
      <c r="D153" s="17"/>
      <c r="E153" s="17"/>
      <c r="F153" s="17"/>
      <c r="G153" s="17"/>
      <c r="H153" s="18"/>
      <c r="I153" s="17"/>
      <c r="J153" s="19"/>
      <c r="K153" s="17"/>
      <c r="L153" s="19"/>
      <c r="M153" s="17"/>
      <c r="N153" s="20"/>
      <c r="O153" s="17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21"/>
      <c r="AF153" s="21"/>
      <c r="AG153" s="21"/>
      <c r="AH153" s="21"/>
      <c r="AI153" s="21"/>
      <c r="AJ153" s="21"/>
    </row>
    <row r="154" customFormat="false" ht="15" hidden="false" customHeight="false" outlineLevel="0" collapsed="false">
      <c r="A154" s="23" t="s">
        <v>185</v>
      </c>
      <c r="B154" s="24" t="n">
        <v>36</v>
      </c>
      <c r="C154" s="24" t="n">
        <v>8700</v>
      </c>
      <c r="D154" s="24" t="n">
        <v>15</v>
      </c>
      <c r="E154" s="24" t="n">
        <v>80</v>
      </c>
      <c r="F154" s="24" t="n">
        <v>40</v>
      </c>
      <c r="G154" s="24" t="n">
        <v>800</v>
      </c>
      <c r="H154" s="24" t="n">
        <v>1</v>
      </c>
      <c r="I154" s="24" t="n">
        <v>70</v>
      </c>
      <c r="J154" s="25" t="n">
        <v>2598</v>
      </c>
      <c r="K154" s="24" t="n">
        <v>59</v>
      </c>
      <c r="L154" s="25" t="n">
        <v>2393</v>
      </c>
      <c r="M154" s="24" t="n">
        <f aca="false">I154+K154</f>
        <v>129</v>
      </c>
      <c r="N154" s="26" t="n">
        <f aca="false">M154/C154</f>
        <v>0.0148275862068966</v>
      </c>
      <c r="O154" s="24" t="n">
        <v>85</v>
      </c>
      <c r="P154" s="25" t="n">
        <v>850</v>
      </c>
      <c r="Q154" s="25" t="n">
        <f aca="false">SUM(J154+L154+P154)</f>
        <v>5841</v>
      </c>
      <c r="R154" s="25" t="n">
        <v>0</v>
      </c>
      <c r="S154" s="25" t="n">
        <v>0</v>
      </c>
      <c r="T154" s="25" t="n">
        <v>5488</v>
      </c>
      <c r="U154" s="25" t="n">
        <f aca="false">SUM(R154:T154)</f>
        <v>5488</v>
      </c>
      <c r="V154" s="25" t="n">
        <f aca="false">Q154+T154</f>
        <v>11329</v>
      </c>
      <c r="W154" s="25" t="n">
        <f aca="false">V154/C154</f>
        <v>1.30218390804598</v>
      </c>
      <c r="X154" s="25" t="n">
        <v>0</v>
      </c>
      <c r="Y154" s="25" t="n">
        <v>0</v>
      </c>
      <c r="Z154" s="25" t="n">
        <v>0</v>
      </c>
      <c r="AA154" s="25" t="n">
        <v>0</v>
      </c>
      <c r="AB154" s="25" t="n">
        <v>0</v>
      </c>
      <c r="AC154" s="25" t="n">
        <f aca="false">SUM(X154:AB154)</f>
        <v>0</v>
      </c>
      <c r="AD154" s="25" t="n">
        <f aca="false">U154-AC154</f>
        <v>5488</v>
      </c>
    </row>
    <row r="155" customFormat="false" ht="15" hidden="false" customHeight="false" outlineLevel="0" collapsed="false">
      <c r="A155" s="23" t="s">
        <v>186</v>
      </c>
      <c r="B155" s="24" t="n">
        <v>13</v>
      </c>
      <c r="C155" s="24" t="n">
        <v>10000</v>
      </c>
      <c r="D155" s="24" t="n">
        <v>0</v>
      </c>
      <c r="E155" s="24" t="n">
        <v>30</v>
      </c>
      <c r="F155" s="24" t="n">
        <v>10</v>
      </c>
      <c r="G155" s="24" t="n">
        <v>1300</v>
      </c>
      <c r="H155" s="32" t="n">
        <v>0</v>
      </c>
      <c r="I155" s="24" t="n">
        <v>194</v>
      </c>
      <c r="J155" s="25" t="n">
        <v>6078</v>
      </c>
      <c r="K155" s="24" t="n">
        <v>72</v>
      </c>
      <c r="L155" s="25" t="n">
        <v>2845</v>
      </c>
      <c r="M155" s="24" t="n">
        <f aca="false">I155+K155</f>
        <v>266</v>
      </c>
      <c r="N155" s="26" t="n">
        <f aca="false">M155/C155</f>
        <v>0.0266</v>
      </c>
      <c r="O155" s="24" t="n">
        <v>142</v>
      </c>
      <c r="P155" s="25" t="n">
        <v>1420</v>
      </c>
      <c r="Q155" s="25" t="n">
        <f aca="false">SUM(J155+L155+P155)</f>
        <v>10343</v>
      </c>
      <c r="R155" s="25" t="n">
        <v>0</v>
      </c>
      <c r="S155" s="25" t="n">
        <v>0</v>
      </c>
      <c r="T155" s="25" t="n">
        <v>6438</v>
      </c>
      <c r="U155" s="25" t="n">
        <f aca="false">SUM(R155:T155)</f>
        <v>6438</v>
      </c>
      <c r="V155" s="25" t="n">
        <f aca="false">Q155+T155</f>
        <v>16781</v>
      </c>
      <c r="W155" s="25" t="n">
        <f aca="false">V155/C155</f>
        <v>1.6781</v>
      </c>
      <c r="X155" s="25" t="n">
        <v>0</v>
      </c>
      <c r="Y155" s="25" t="n">
        <v>0</v>
      </c>
      <c r="Z155" s="25" t="n">
        <v>0</v>
      </c>
      <c r="AA155" s="25" t="n">
        <v>0</v>
      </c>
      <c r="AB155" s="25" t="n">
        <v>0</v>
      </c>
      <c r="AC155" s="25" t="n">
        <f aca="false">SUM(X155:AB155)</f>
        <v>0</v>
      </c>
      <c r="AD155" s="25" t="n">
        <f aca="false">U155-AC155</f>
        <v>6438</v>
      </c>
    </row>
    <row r="156" customFormat="false" ht="15" hidden="false" customHeight="false" outlineLevel="0" collapsed="false">
      <c r="A156" s="23" t="s">
        <v>187</v>
      </c>
      <c r="B156" s="24" t="n">
        <v>7</v>
      </c>
      <c r="C156" s="24" t="n">
        <v>1500</v>
      </c>
      <c r="D156" s="24" t="n">
        <v>0</v>
      </c>
      <c r="E156" s="24" t="n">
        <v>19</v>
      </c>
      <c r="F156" s="24" t="n">
        <v>2</v>
      </c>
      <c r="G156" s="24" t="n">
        <v>389</v>
      </c>
      <c r="H156" s="24" t="n">
        <v>0</v>
      </c>
      <c r="I156" s="24" t="n">
        <v>21</v>
      </c>
      <c r="J156" s="25" t="n">
        <v>719</v>
      </c>
      <c r="K156" s="24" t="n">
        <v>30</v>
      </c>
      <c r="L156" s="25" t="n">
        <v>1101</v>
      </c>
      <c r="M156" s="24" t="n">
        <f aca="false">I156+K156</f>
        <v>51</v>
      </c>
      <c r="N156" s="26" t="n">
        <f aca="false">M156/C156</f>
        <v>0.034</v>
      </c>
      <c r="O156" s="24" t="n">
        <v>22</v>
      </c>
      <c r="P156" s="25" t="n">
        <v>220</v>
      </c>
      <c r="Q156" s="25" t="n">
        <f aca="false">SUM(J156+L156+P156)</f>
        <v>2040</v>
      </c>
      <c r="R156" s="25" t="n">
        <v>0</v>
      </c>
      <c r="S156" s="25" t="n">
        <v>0</v>
      </c>
      <c r="T156" s="25" t="n">
        <v>1051.5</v>
      </c>
      <c r="U156" s="25" t="n">
        <f aca="false">SUM(R156:T156)</f>
        <v>1051.5</v>
      </c>
      <c r="V156" s="25" t="n">
        <f aca="false">Q156+T156</f>
        <v>3091.5</v>
      </c>
      <c r="W156" s="25" t="n">
        <f aca="false">V156/C156</f>
        <v>2.061</v>
      </c>
      <c r="X156" s="25" t="n">
        <v>0</v>
      </c>
      <c r="Y156" s="25" t="n">
        <v>0</v>
      </c>
      <c r="Z156" s="25" t="n">
        <v>0</v>
      </c>
      <c r="AA156" s="25" t="n">
        <v>0</v>
      </c>
      <c r="AB156" s="25" t="n">
        <v>0</v>
      </c>
      <c r="AC156" s="25" t="n">
        <f aca="false">SUM(X156:AB156)</f>
        <v>0</v>
      </c>
      <c r="AD156" s="25" t="n">
        <f aca="false">U156-AC156</f>
        <v>1051.5</v>
      </c>
    </row>
    <row r="157" customFormat="false" ht="15" hidden="false" customHeight="false" outlineLevel="0" collapsed="false">
      <c r="A157" s="23" t="s">
        <v>188</v>
      </c>
      <c r="B157" s="24" t="n">
        <v>2</v>
      </c>
      <c r="C157" s="24" t="n">
        <v>1033</v>
      </c>
      <c r="D157" s="24" t="n">
        <v>0</v>
      </c>
      <c r="E157" s="24" t="n">
        <v>14</v>
      </c>
      <c r="F157" s="24" t="n">
        <v>3</v>
      </c>
      <c r="G157" s="24" t="n">
        <v>292</v>
      </c>
      <c r="H157" s="24" t="n">
        <v>0</v>
      </c>
      <c r="I157" s="24" t="n">
        <v>19</v>
      </c>
      <c r="J157" s="25" t="n">
        <v>574</v>
      </c>
      <c r="K157" s="24" t="n">
        <v>10</v>
      </c>
      <c r="L157" s="25" t="n">
        <v>325</v>
      </c>
      <c r="M157" s="24" t="n">
        <f aca="false">I157+K157</f>
        <v>29</v>
      </c>
      <c r="N157" s="26" t="n">
        <f aca="false">M157/C157</f>
        <v>0.0280735721200387</v>
      </c>
      <c r="O157" s="24" t="n">
        <v>2</v>
      </c>
      <c r="P157" s="25" t="n">
        <v>20</v>
      </c>
      <c r="Q157" s="25" t="n">
        <f aca="false">SUM(J157+L157+P157)+29</f>
        <v>948</v>
      </c>
      <c r="R157" s="25" t="n">
        <v>0</v>
      </c>
      <c r="S157" s="25" t="n">
        <v>0</v>
      </c>
      <c r="T157" s="25" t="n">
        <v>2382.83</v>
      </c>
      <c r="U157" s="25" t="n">
        <f aca="false">SUM(R157:T157)</f>
        <v>2382.83</v>
      </c>
      <c r="V157" s="25" t="n">
        <f aca="false">Q157+T157</f>
        <v>3330.83</v>
      </c>
      <c r="W157" s="25" t="n">
        <f aca="false">V157/C157</f>
        <v>3.22442400774443</v>
      </c>
      <c r="X157" s="25" t="n">
        <v>0</v>
      </c>
      <c r="Y157" s="25" t="n">
        <v>0</v>
      </c>
      <c r="Z157" s="25" t="n">
        <v>0</v>
      </c>
      <c r="AA157" s="25" t="n">
        <v>0</v>
      </c>
      <c r="AB157" s="25" t="n">
        <v>0</v>
      </c>
      <c r="AC157" s="25" t="n">
        <f aca="false">SUM(X157:AB157)</f>
        <v>0</v>
      </c>
      <c r="AD157" s="25" t="n">
        <f aca="false">U157-AC157</f>
        <v>2382.83</v>
      </c>
    </row>
    <row r="158" customFormat="false" ht="15" hidden="false" customHeight="false" outlineLevel="0" collapsed="false">
      <c r="A158" s="23" t="s">
        <v>189</v>
      </c>
      <c r="B158" s="24" t="n">
        <v>1</v>
      </c>
      <c r="C158" s="24" t="n">
        <v>380</v>
      </c>
      <c r="D158" s="24" t="n">
        <v>0</v>
      </c>
      <c r="E158" s="24" t="n">
        <v>10</v>
      </c>
      <c r="F158" s="24" t="n">
        <v>2</v>
      </c>
      <c r="G158" s="24" t="n">
        <v>112</v>
      </c>
      <c r="H158" s="24" t="n">
        <v>2</v>
      </c>
      <c r="I158" s="24" t="n">
        <v>11</v>
      </c>
      <c r="J158" s="25" t="n">
        <v>341</v>
      </c>
      <c r="K158" s="24" t="n">
        <v>5</v>
      </c>
      <c r="L158" s="25" t="n">
        <v>155</v>
      </c>
      <c r="M158" s="24" t="n">
        <f aca="false">I158+K158</f>
        <v>16</v>
      </c>
      <c r="N158" s="26" t="n">
        <f aca="false">M158/C158</f>
        <v>0.0421052631578947</v>
      </c>
      <c r="O158" s="24" t="n">
        <v>8</v>
      </c>
      <c r="P158" s="25" t="n">
        <v>80</v>
      </c>
      <c r="Q158" s="25" t="n">
        <f aca="false">SUM(J158+L158+P158)</f>
        <v>576</v>
      </c>
      <c r="R158" s="25" t="n">
        <v>0</v>
      </c>
      <c r="S158" s="25" t="n">
        <v>0</v>
      </c>
      <c r="T158" s="25" t="n">
        <v>50</v>
      </c>
      <c r="U158" s="25" t="n">
        <f aca="false">SUM(R158:T158)</f>
        <v>50</v>
      </c>
      <c r="V158" s="25" t="n">
        <f aca="false">Q158+T158</f>
        <v>626</v>
      </c>
      <c r="W158" s="25" t="n">
        <f aca="false">V158/C158</f>
        <v>1.64736842105263</v>
      </c>
      <c r="X158" s="25" t="n">
        <v>0</v>
      </c>
      <c r="Y158" s="25" t="n">
        <v>0</v>
      </c>
      <c r="Z158" s="25" t="n">
        <v>0</v>
      </c>
      <c r="AA158" s="25" t="n">
        <v>0</v>
      </c>
      <c r="AB158" s="25" t="n">
        <v>0</v>
      </c>
      <c r="AC158" s="25" t="n">
        <f aca="false">SUM(X158:AB158)</f>
        <v>0</v>
      </c>
      <c r="AD158" s="25" t="n">
        <f aca="false">U158-AC158</f>
        <v>50</v>
      </c>
    </row>
    <row r="159" customFormat="false" ht="15" hidden="false" customHeight="false" outlineLevel="0" collapsed="false">
      <c r="A159" s="23" t="s">
        <v>190</v>
      </c>
      <c r="B159" s="24" t="n">
        <v>2</v>
      </c>
      <c r="C159" s="24" t="n">
        <v>700</v>
      </c>
      <c r="D159" s="24" t="n">
        <v>0</v>
      </c>
      <c r="E159" s="24" t="n">
        <v>10</v>
      </c>
      <c r="F159" s="24" t="n">
        <v>2</v>
      </c>
      <c r="G159" s="24" t="n">
        <v>110</v>
      </c>
      <c r="H159" s="24" t="n">
        <v>0</v>
      </c>
      <c r="I159" s="24" t="n">
        <v>14</v>
      </c>
      <c r="J159" s="25" t="n">
        <v>488</v>
      </c>
      <c r="K159" s="24" t="n">
        <v>16</v>
      </c>
      <c r="L159" s="25" t="n">
        <v>541</v>
      </c>
      <c r="M159" s="24" t="n">
        <f aca="false">I159+K159</f>
        <v>30</v>
      </c>
      <c r="N159" s="26" t="n">
        <f aca="false">M159/C159</f>
        <v>0.0428571428571429</v>
      </c>
      <c r="O159" s="24" t="n">
        <v>13</v>
      </c>
      <c r="P159" s="25" t="n">
        <v>130</v>
      </c>
      <c r="Q159" s="25" t="n">
        <f aca="false">SUM(J159+L159+P159)</f>
        <v>1159</v>
      </c>
      <c r="R159" s="25" t="n">
        <v>0</v>
      </c>
      <c r="S159" s="25" t="n">
        <v>0</v>
      </c>
      <c r="T159" s="25" t="n">
        <v>0</v>
      </c>
      <c r="U159" s="25" t="n">
        <f aca="false">SUM(R159:T159)</f>
        <v>0</v>
      </c>
      <c r="V159" s="25" t="n">
        <f aca="false">Q159+T159</f>
        <v>1159</v>
      </c>
      <c r="W159" s="25" t="n">
        <f aca="false">V159/C159</f>
        <v>1.65571428571429</v>
      </c>
      <c r="X159" s="25" t="n">
        <v>0</v>
      </c>
      <c r="Y159" s="25" t="n">
        <v>0</v>
      </c>
      <c r="Z159" s="25" t="n">
        <v>0</v>
      </c>
      <c r="AA159" s="25" t="n">
        <v>0</v>
      </c>
      <c r="AB159" s="25" t="n">
        <v>0</v>
      </c>
      <c r="AC159" s="25" t="n">
        <f aca="false">SUM(X159:AB159)</f>
        <v>0</v>
      </c>
      <c r="AD159" s="25" t="n">
        <f aca="false">U159-AC159</f>
        <v>0</v>
      </c>
    </row>
    <row r="160" customFormat="false" ht="15" hidden="false" customHeight="false" outlineLevel="0" collapsed="false">
      <c r="A160" s="23" t="s">
        <v>191</v>
      </c>
      <c r="B160" s="24" t="n">
        <v>1</v>
      </c>
      <c r="C160" s="24" t="n">
        <v>320</v>
      </c>
      <c r="D160" s="24" t="n">
        <v>25</v>
      </c>
      <c r="E160" s="24" t="n">
        <v>10</v>
      </c>
      <c r="F160" s="24" t="n">
        <v>4</v>
      </c>
      <c r="G160" s="24" t="n">
        <v>10</v>
      </c>
      <c r="H160" s="24" t="n">
        <v>0</v>
      </c>
      <c r="I160" s="24" t="n">
        <v>14</v>
      </c>
      <c r="J160" s="25" t="n">
        <v>451</v>
      </c>
      <c r="K160" s="24" t="n">
        <v>0</v>
      </c>
      <c r="L160" s="25" t="n">
        <v>0</v>
      </c>
      <c r="M160" s="24" t="n">
        <f aca="false">I160+K160</f>
        <v>14</v>
      </c>
      <c r="N160" s="26" t="n">
        <f aca="false">M160/C160</f>
        <v>0.04375</v>
      </c>
      <c r="O160" s="24" t="n">
        <v>4</v>
      </c>
      <c r="P160" s="25" t="n">
        <v>40</v>
      </c>
      <c r="Q160" s="25" t="n">
        <f aca="false">SUM(J160+L160+P160)</f>
        <v>491</v>
      </c>
      <c r="R160" s="25" t="n">
        <v>0</v>
      </c>
      <c r="S160" s="25" t="n">
        <v>0</v>
      </c>
      <c r="T160" s="25" t="n">
        <v>195</v>
      </c>
      <c r="U160" s="25" t="n">
        <f aca="false">SUM(R160:T160)</f>
        <v>195</v>
      </c>
      <c r="V160" s="25" t="n">
        <f aca="false">Q160+T160</f>
        <v>686</v>
      </c>
      <c r="W160" s="25" t="n">
        <f aca="false">V160/C160</f>
        <v>2.14375</v>
      </c>
      <c r="X160" s="25" t="n">
        <v>0</v>
      </c>
      <c r="Y160" s="25" t="n">
        <v>0</v>
      </c>
      <c r="Z160" s="25" t="n">
        <v>0</v>
      </c>
      <c r="AA160" s="25" t="n">
        <v>0</v>
      </c>
      <c r="AB160" s="25" t="n">
        <v>0</v>
      </c>
      <c r="AC160" s="25" t="n">
        <f aca="false">SUM(X160:AB160)</f>
        <v>0</v>
      </c>
      <c r="AD160" s="25" t="n">
        <f aca="false">U160-AC160</f>
        <v>195</v>
      </c>
    </row>
    <row r="161" customFormat="false" ht="15" hidden="false" customHeight="false" outlineLevel="0" collapsed="false">
      <c r="A161" s="23" t="s">
        <v>192</v>
      </c>
      <c r="B161" s="24" t="n">
        <v>10</v>
      </c>
      <c r="C161" s="24" t="n">
        <v>8800</v>
      </c>
      <c r="D161" s="24" t="n">
        <v>0</v>
      </c>
      <c r="E161" s="24" t="n">
        <v>25</v>
      </c>
      <c r="F161" s="24" t="n">
        <v>0</v>
      </c>
      <c r="G161" s="24" t="n">
        <v>350</v>
      </c>
      <c r="H161" s="24" t="n">
        <v>0</v>
      </c>
      <c r="I161" s="24" t="n">
        <v>30</v>
      </c>
      <c r="J161" s="25" t="n">
        <v>1004</v>
      </c>
      <c r="K161" s="24" t="n">
        <v>47</v>
      </c>
      <c r="L161" s="25" t="n">
        <v>1677</v>
      </c>
      <c r="M161" s="24" t="n">
        <f aca="false">I161+K161</f>
        <v>77</v>
      </c>
      <c r="N161" s="26" t="n">
        <f aca="false">M161/C161</f>
        <v>0.00875</v>
      </c>
      <c r="O161" s="24" t="n">
        <v>1</v>
      </c>
      <c r="P161" s="25" t="n">
        <v>10</v>
      </c>
      <c r="Q161" s="25" t="n">
        <f aca="false">SUM(J161+L161+P161)</f>
        <v>2691</v>
      </c>
      <c r="R161" s="25" t="n">
        <v>0</v>
      </c>
      <c r="S161" s="25" t="n">
        <v>0</v>
      </c>
      <c r="T161" s="25" t="n">
        <v>2342</v>
      </c>
      <c r="U161" s="25" t="n">
        <f aca="false">SUM(R161:T161)</f>
        <v>2342</v>
      </c>
      <c r="V161" s="25" t="n">
        <f aca="false">Q161+T161</f>
        <v>5033</v>
      </c>
      <c r="W161" s="25" t="n">
        <f aca="false">V161/C161</f>
        <v>0.571931818181818</v>
      </c>
      <c r="X161" s="25" t="n">
        <v>0</v>
      </c>
      <c r="Y161" s="25" t="n">
        <v>0</v>
      </c>
      <c r="Z161" s="25" t="n">
        <v>0</v>
      </c>
      <c r="AA161" s="25" t="n">
        <v>0</v>
      </c>
      <c r="AB161" s="25" t="n">
        <v>0</v>
      </c>
      <c r="AC161" s="25" t="n">
        <f aca="false">SUM(X161:AB161)</f>
        <v>0</v>
      </c>
      <c r="AD161" s="25" t="n">
        <f aca="false">U161-AC161</f>
        <v>2342</v>
      </c>
    </row>
    <row r="162" customFormat="false" ht="15" hidden="false" customHeight="false" outlineLevel="0" collapsed="false">
      <c r="A162" s="23" t="s">
        <v>193</v>
      </c>
      <c r="B162" s="24" t="n">
        <v>1</v>
      </c>
      <c r="C162" s="24" t="n">
        <v>800</v>
      </c>
      <c r="D162" s="24" t="n">
        <v>0</v>
      </c>
      <c r="E162" s="24" t="n">
        <v>10</v>
      </c>
      <c r="F162" s="24" t="n">
        <v>0</v>
      </c>
      <c r="G162" s="24" t="n">
        <v>50</v>
      </c>
      <c r="H162" s="24" t="n">
        <v>0</v>
      </c>
      <c r="I162" s="24" t="n">
        <v>5</v>
      </c>
      <c r="J162" s="25" t="n">
        <v>177</v>
      </c>
      <c r="K162" s="24" t="n">
        <v>0</v>
      </c>
      <c r="L162" s="25" t="n">
        <v>0</v>
      </c>
      <c r="M162" s="24" t="n">
        <f aca="false">I162+K162</f>
        <v>5</v>
      </c>
      <c r="N162" s="26" t="n">
        <f aca="false">M162/C162</f>
        <v>0.00625</v>
      </c>
      <c r="O162" s="24" t="n">
        <v>0</v>
      </c>
      <c r="P162" s="25" t="n">
        <v>0</v>
      </c>
      <c r="Q162" s="25" t="n">
        <f aca="false">SUM(J162+L162+P162)</f>
        <v>177</v>
      </c>
      <c r="R162" s="25" t="n">
        <v>0</v>
      </c>
      <c r="S162" s="25" t="n">
        <v>0</v>
      </c>
      <c r="T162" s="25" t="n">
        <v>435</v>
      </c>
      <c r="U162" s="25" t="n">
        <f aca="false">SUM(R162:T162)</f>
        <v>435</v>
      </c>
      <c r="V162" s="25" t="n">
        <f aca="false">Q162+T162</f>
        <v>612</v>
      </c>
      <c r="W162" s="25" t="n">
        <f aca="false">V162/C162</f>
        <v>0.765</v>
      </c>
      <c r="X162" s="25" t="n">
        <v>0</v>
      </c>
      <c r="Y162" s="25" t="n">
        <v>0</v>
      </c>
      <c r="Z162" s="25" t="n">
        <v>0</v>
      </c>
      <c r="AA162" s="25" t="n">
        <v>0</v>
      </c>
      <c r="AB162" s="25" t="n">
        <v>0</v>
      </c>
      <c r="AC162" s="25" t="n">
        <f aca="false">SUM(X162:AB162)</f>
        <v>0</v>
      </c>
      <c r="AD162" s="25" t="n">
        <f aca="false">U162-AC162</f>
        <v>435</v>
      </c>
    </row>
    <row r="163" customFormat="false" ht="15" hidden="false" customHeight="false" outlineLevel="0" collapsed="false">
      <c r="A163" s="23" t="s">
        <v>194</v>
      </c>
      <c r="B163" s="24" t="n">
        <v>19</v>
      </c>
      <c r="C163" s="24" t="n">
        <v>12550</v>
      </c>
      <c r="D163" s="24" t="n">
        <v>20</v>
      </c>
      <c r="E163" s="24" t="n">
        <v>67</v>
      </c>
      <c r="F163" s="24" t="n">
        <v>8</v>
      </c>
      <c r="G163" s="24" t="n">
        <v>650</v>
      </c>
      <c r="H163" s="24" t="n">
        <v>0</v>
      </c>
      <c r="I163" s="24" t="n">
        <v>102</v>
      </c>
      <c r="J163" s="25" t="n">
        <v>3381</v>
      </c>
      <c r="K163" s="24" t="n">
        <v>32</v>
      </c>
      <c r="L163" s="25" t="n">
        <v>1067</v>
      </c>
      <c r="M163" s="24" t="n">
        <f aca="false">I163+K163</f>
        <v>134</v>
      </c>
      <c r="N163" s="26" t="n">
        <f aca="false">M163/C163</f>
        <v>0.0106772908366534</v>
      </c>
      <c r="O163" s="24" t="n">
        <v>13</v>
      </c>
      <c r="P163" s="25" t="n">
        <v>130</v>
      </c>
      <c r="Q163" s="25" t="n">
        <f aca="false">SUM(J163+L163+P163)</f>
        <v>4578</v>
      </c>
      <c r="R163" s="25" t="n">
        <v>0</v>
      </c>
      <c r="S163" s="25" t="n">
        <v>0</v>
      </c>
      <c r="T163" s="25" t="n">
        <v>11832</v>
      </c>
      <c r="U163" s="25" t="n">
        <f aca="false">SUM(R163:T163)</f>
        <v>11832</v>
      </c>
      <c r="V163" s="25" t="n">
        <f aca="false">Q163+T163</f>
        <v>16410</v>
      </c>
      <c r="W163" s="25" t="n">
        <f aca="false">V163/C163</f>
        <v>1.30756972111554</v>
      </c>
      <c r="X163" s="25" t="n">
        <v>0</v>
      </c>
      <c r="Y163" s="25" t="n">
        <v>0</v>
      </c>
      <c r="Z163" s="25" t="n">
        <v>0</v>
      </c>
      <c r="AA163" s="25" t="n">
        <v>0</v>
      </c>
      <c r="AB163" s="25" t="n">
        <v>38</v>
      </c>
      <c r="AC163" s="25" t="n">
        <f aca="false">SUM(X163:AB163)</f>
        <v>38</v>
      </c>
      <c r="AD163" s="25" t="n">
        <f aca="false">U163-AC163</f>
        <v>11794</v>
      </c>
    </row>
    <row r="164" customFormat="false" ht="15" hidden="false" customHeight="false" outlineLevel="0" collapsed="false">
      <c r="A164" s="23" t="s">
        <v>195</v>
      </c>
      <c r="B164" s="24" t="n">
        <v>1</v>
      </c>
      <c r="C164" s="24" t="n">
        <v>2000</v>
      </c>
      <c r="D164" s="24" t="n">
        <v>10</v>
      </c>
      <c r="E164" s="24" t="n">
        <v>20</v>
      </c>
      <c r="F164" s="24" t="n">
        <v>0</v>
      </c>
      <c r="G164" s="24" t="n">
        <v>165</v>
      </c>
      <c r="H164" s="24" t="n">
        <v>0</v>
      </c>
      <c r="I164" s="24" t="n">
        <v>9</v>
      </c>
      <c r="J164" s="25" t="n">
        <v>326</v>
      </c>
      <c r="K164" s="24" t="n">
        <v>6</v>
      </c>
      <c r="L164" s="25" t="n">
        <v>212</v>
      </c>
      <c r="M164" s="24" t="n">
        <f aca="false">I164+K164</f>
        <v>15</v>
      </c>
      <c r="N164" s="26" t="n">
        <f aca="false">M164/C164</f>
        <v>0.0075</v>
      </c>
      <c r="O164" s="24" t="n">
        <v>0</v>
      </c>
      <c r="P164" s="25" t="n">
        <v>0</v>
      </c>
      <c r="Q164" s="25" t="n">
        <f aca="false">SUM(J164+L164+P164)</f>
        <v>538</v>
      </c>
      <c r="R164" s="25" t="n">
        <v>0</v>
      </c>
      <c r="S164" s="25" t="n">
        <v>0</v>
      </c>
      <c r="T164" s="25" t="n">
        <v>182</v>
      </c>
      <c r="U164" s="25" t="n">
        <f aca="false">SUM(R164:T164)</f>
        <v>182</v>
      </c>
      <c r="V164" s="25" t="n">
        <f aca="false">Q164+T164</f>
        <v>720</v>
      </c>
      <c r="W164" s="25" t="n">
        <f aca="false">V164/C164</f>
        <v>0.36</v>
      </c>
      <c r="X164" s="25" t="n">
        <v>0</v>
      </c>
      <c r="Y164" s="25" t="n">
        <v>0</v>
      </c>
      <c r="Z164" s="25" t="n">
        <v>0</v>
      </c>
      <c r="AA164" s="25" t="n">
        <v>0</v>
      </c>
      <c r="AB164" s="25" t="n">
        <v>12.7</v>
      </c>
      <c r="AC164" s="25" t="n">
        <f aca="false">SUM(X164:AB164)</f>
        <v>12.7</v>
      </c>
      <c r="AD164" s="25" t="n">
        <f aca="false">U164-AC164</f>
        <v>169.3</v>
      </c>
    </row>
    <row r="165" customFormat="false" ht="15" hidden="false" customHeight="false" outlineLevel="0" collapsed="false">
      <c r="A165" s="23" t="s">
        <v>196</v>
      </c>
      <c r="B165" s="24" t="n">
        <v>1</v>
      </c>
      <c r="C165" s="24" t="n">
        <v>500</v>
      </c>
      <c r="D165" s="24" t="n">
        <v>0</v>
      </c>
      <c r="E165" s="24" t="n">
        <v>8</v>
      </c>
      <c r="F165" s="24" t="n">
        <v>3</v>
      </c>
      <c r="G165" s="24" t="n">
        <v>20</v>
      </c>
      <c r="H165" s="24" t="n">
        <v>0</v>
      </c>
      <c r="I165" s="24" t="n">
        <v>4</v>
      </c>
      <c r="J165" s="25" t="n">
        <v>137</v>
      </c>
      <c r="K165" s="24" t="n">
        <v>0</v>
      </c>
      <c r="L165" s="25" t="n">
        <v>0</v>
      </c>
      <c r="M165" s="24" t="n">
        <f aca="false">I165+K165</f>
        <v>4</v>
      </c>
      <c r="N165" s="26" t="n">
        <f aca="false">M165/C165</f>
        <v>0.008</v>
      </c>
      <c r="O165" s="24" t="n">
        <v>0</v>
      </c>
      <c r="P165" s="25" t="n">
        <v>0</v>
      </c>
      <c r="Q165" s="25" t="n">
        <f aca="false">SUM(J165+L165+P165)</f>
        <v>137</v>
      </c>
      <c r="R165" s="25" t="n">
        <v>0</v>
      </c>
      <c r="S165" s="25" t="n">
        <v>0</v>
      </c>
      <c r="T165" s="25" t="n">
        <v>63</v>
      </c>
      <c r="U165" s="25" t="n">
        <f aca="false">SUM(R165:T165)</f>
        <v>63</v>
      </c>
      <c r="V165" s="25" t="n">
        <f aca="false">Q165+T165</f>
        <v>200</v>
      </c>
      <c r="W165" s="25" t="n">
        <f aca="false">V165/C165</f>
        <v>0.4</v>
      </c>
      <c r="X165" s="25" t="n">
        <v>0</v>
      </c>
      <c r="Y165" s="25" t="n">
        <v>0</v>
      </c>
      <c r="Z165" s="25" t="n">
        <v>0</v>
      </c>
      <c r="AA165" s="25" t="n">
        <v>0</v>
      </c>
      <c r="AB165" s="25" t="n">
        <v>0</v>
      </c>
      <c r="AC165" s="25" t="n">
        <f aca="false">SUM(X165:AB165)</f>
        <v>0</v>
      </c>
      <c r="AD165" s="25" t="n">
        <f aca="false">U165-AC165</f>
        <v>63</v>
      </c>
    </row>
    <row r="166" customFormat="false" ht="15" hidden="false" customHeight="false" outlineLevel="0" collapsed="false">
      <c r="A166" s="23" t="s">
        <v>197</v>
      </c>
      <c r="B166" s="24" t="n">
        <v>2</v>
      </c>
      <c r="C166" s="24" t="n">
        <v>200</v>
      </c>
      <c r="D166" s="24" t="n">
        <v>0</v>
      </c>
      <c r="E166" s="24" t="n">
        <v>6</v>
      </c>
      <c r="F166" s="24" t="n">
        <v>0</v>
      </c>
      <c r="G166" s="24" t="n">
        <v>80</v>
      </c>
      <c r="H166" s="24" t="n">
        <v>0</v>
      </c>
      <c r="I166" s="24" t="n">
        <v>3</v>
      </c>
      <c r="J166" s="25" t="n">
        <v>117</v>
      </c>
      <c r="K166" s="24" t="n">
        <v>5</v>
      </c>
      <c r="L166" s="25" t="n">
        <v>195</v>
      </c>
      <c r="M166" s="24" t="n">
        <f aca="false">I166+K166</f>
        <v>8</v>
      </c>
      <c r="N166" s="26" t="n">
        <f aca="false">M166/C166</f>
        <v>0.04</v>
      </c>
      <c r="O166" s="24" t="n">
        <v>4</v>
      </c>
      <c r="P166" s="25" t="n">
        <v>40</v>
      </c>
      <c r="Q166" s="25" t="n">
        <f aca="false">SUM(J166+L166+P166)</f>
        <v>352</v>
      </c>
      <c r="R166" s="25" t="n">
        <v>0</v>
      </c>
      <c r="S166" s="25" t="n">
        <v>0</v>
      </c>
      <c r="T166" s="25" t="n">
        <v>19</v>
      </c>
      <c r="U166" s="25" t="n">
        <f aca="false">SUM(R166:T166)</f>
        <v>19</v>
      </c>
      <c r="V166" s="25" t="n">
        <f aca="false">Q166+T166</f>
        <v>371</v>
      </c>
      <c r="W166" s="25" t="n">
        <f aca="false">V166/C166</f>
        <v>1.855</v>
      </c>
      <c r="X166" s="25" t="n">
        <v>0</v>
      </c>
      <c r="Y166" s="25" t="n">
        <v>0</v>
      </c>
      <c r="Z166" s="25" t="n">
        <v>0</v>
      </c>
      <c r="AA166" s="25" t="n">
        <v>0</v>
      </c>
      <c r="AB166" s="25" t="n">
        <v>0</v>
      </c>
      <c r="AC166" s="25" t="n">
        <f aca="false">SUM(X166:AB166)</f>
        <v>0</v>
      </c>
      <c r="AD166" s="25" t="n">
        <f aca="false">U166-AC166</f>
        <v>19</v>
      </c>
    </row>
    <row r="167" customFormat="false" ht="15" hidden="false" customHeight="false" outlineLevel="0" collapsed="false">
      <c r="A167" s="23" t="s">
        <v>198</v>
      </c>
      <c r="B167" s="24" t="n">
        <v>3</v>
      </c>
      <c r="C167" s="24" t="n">
        <v>420</v>
      </c>
      <c r="D167" s="24" t="n">
        <v>0</v>
      </c>
      <c r="E167" s="24" t="n">
        <v>10</v>
      </c>
      <c r="F167" s="24" t="n">
        <v>3</v>
      </c>
      <c r="G167" s="24" t="n">
        <v>110</v>
      </c>
      <c r="H167" s="24" t="n">
        <v>2</v>
      </c>
      <c r="I167" s="24" t="n">
        <v>2</v>
      </c>
      <c r="J167" s="25" t="n">
        <v>78</v>
      </c>
      <c r="K167" s="24" t="n">
        <v>2</v>
      </c>
      <c r="L167" s="25" t="n">
        <v>60</v>
      </c>
      <c r="M167" s="24" t="n">
        <f aca="false">I167+K167</f>
        <v>4</v>
      </c>
      <c r="N167" s="26" t="n">
        <f aca="false">M167/C167</f>
        <v>0.00952380952380953</v>
      </c>
      <c r="O167" s="24" t="n">
        <v>23</v>
      </c>
      <c r="P167" s="25" t="n">
        <v>230</v>
      </c>
      <c r="Q167" s="25" t="n">
        <f aca="false">SUM(J167+L167+P167)</f>
        <v>368</v>
      </c>
      <c r="R167" s="25" t="n">
        <v>0</v>
      </c>
      <c r="S167" s="25" t="n">
        <v>0</v>
      </c>
      <c r="T167" s="25" t="n">
        <v>649</v>
      </c>
      <c r="U167" s="25" t="n">
        <f aca="false">SUM(R167:T167)</f>
        <v>649</v>
      </c>
      <c r="V167" s="25" t="n">
        <f aca="false">Q167+T167</f>
        <v>1017</v>
      </c>
      <c r="W167" s="25" t="n">
        <f aca="false">V167/C167</f>
        <v>2.42142857142857</v>
      </c>
      <c r="X167" s="25" t="n">
        <v>0</v>
      </c>
      <c r="Y167" s="25" t="n">
        <v>0</v>
      </c>
      <c r="Z167" s="25" t="n">
        <v>0</v>
      </c>
      <c r="AA167" s="25" t="n">
        <v>0</v>
      </c>
      <c r="AB167" s="25" t="n">
        <v>86</v>
      </c>
      <c r="AC167" s="25" t="n">
        <f aca="false">SUM(X167:AB167)</f>
        <v>86</v>
      </c>
      <c r="AD167" s="25" t="n">
        <f aca="false">U167-AC167</f>
        <v>563</v>
      </c>
    </row>
    <row r="168" customFormat="false" ht="15" hidden="false" customHeight="false" outlineLevel="0" collapsed="false">
      <c r="A168" s="23" t="s">
        <v>199</v>
      </c>
      <c r="B168" s="24" t="n">
        <v>12</v>
      </c>
      <c r="C168" s="24" t="n">
        <v>7200</v>
      </c>
      <c r="D168" s="24" t="n">
        <v>52</v>
      </c>
      <c r="E168" s="24" t="n">
        <v>76</v>
      </c>
      <c r="F168" s="24" t="n">
        <v>15</v>
      </c>
      <c r="G168" s="24" t="n">
        <v>625</v>
      </c>
      <c r="H168" s="24" t="n">
        <v>2</v>
      </c>
      <c r="I168" s="24" t="n">
        <v>8</v>
      </c>
      <c r="J168" s="25" t="n">
        <v>294</v>
      </c>
      <c r="K168" s="24" t="n">
        <v>15</v>
      </c>
      <c r="L168" s="25" t="n">
        <v>489</v>
      </c>
      <c r="M168" s="24" t="n">
        <f aca="false">I168+K168</f>
        <v>23</v>
      </c>
      <c r="N168" s="26" t="n">
        <f aca="false">M168/C168</f>
        <v>0.00319444444444444</v>
      </c>
      <c r="O168" s="24" t="n">
        <v>14</v>
      </c>
      <c r="P168" s="25" t="n">
        <v>145</v>
      </c>
      <c r="Q168" s="25" t="n">
        <f aca="false">SUM(J168+L168+P168)</f>
        <v>928</v>
      </c>
      <c r="R168" s="25" t="n">
        <v>0</v>
      </c>
      <c r="S168" s="25" t="n">
        <v>0</v>
      </c>
      <c r="T168" s="25" t="n">
        <v>3934</v>
      </c>
      <c r="U168" s="25" t="n">
        <f aca="false">SUM(R168:T168)</f>
        <v>3934</v>
      </c>
      <c r="V168" s="25" t="n">
        <f aca="false">Q168+T168</f>
        <v>4862</v>
      </c>
      <c r="W168" s="25" t="n">
        <f aca="false">V168/C168</f>
        <v>0.675277777777778</v>
      </c>
      <c r="X168" s="25" t="n">
        <v>50</v>
      </c>
      <c r="Y168" s="25" t="n">
        <v>0</v>
      </c>
      <c r="Z168" s="25" t="n">
        <v>44</v>
      </c>
      <c r="AA168" s="25" t="n">
        <v>0</v>
      </c>
      <c r="AB168" s="25" t="n">
        <v>1</v>
      </c>
      <c r="AC168" s="25" t="n">
        <f aca="false">SUM(X168:AB168)</f>
        <v>95</v>
      </c>
      <c r="AD168" s="25" t="n">
        <f aca="false">U168-AC168</f>
        <v>3839</v>
      </c>
    </row>
    <row r="169" customFormat="false" ht="15" hidden="false" customHeight="false" outlineLevel="0" collapsed="false">
      <c r="A169" s="23" t="s">
        <v>200</v>
      </c>
      <c r="B169" s="24" t="n">
        <v>3</v>
      </c>
      <c r="C169" s="24" t="n">
        <v>1000</v>
      </c>
      <c r="D169" s="24" t="n">
        <v>0</v>
      </c>
      <c r="E169" s="24" t="n">
        <v>7</v>
      </c>
      <c r="F169" s="24" t="n">
        <v>0</v>
      </c>
      <c r="G169" s="24" t="n">
        <v>74</v>
      </c>
      <c r="H169" s="24" t="n">
        <v>0</v>
      </c>
      <c r="I169" s="24" t="n">
        <v>5</v>
      </c>
      <c r="J169" s="25" t="n">
        <v>183</v>
      </c>
      <c r="K169" s="24" t="n">
        <v>7</v>
      </c>
      <c r="L169" s="25" t="n">
        <v>237</v>
      </c>
      <c r="M169" s="24" t="n">
        <f aca="false">I169+K169</f>
        <v>12</v>
      </c>
      <c r="N169" s="26" t="n">
        <f aca="false">M169/C169</f>
        <v>0.012</v>
      </c>
      <c r="O169" s="24" t="n">
        <v>7</v>
      </c>
      <c r="P169" s="25" t="n">
        <v>70</v>
      </c>
      <c r="Q169" s="25" t="n">
        <f aca="false">SUM(J169+L169+P169)</f>
        <v>490</v>
      </c>
      <c r="R169" s="25" t="n">
        <v>0</v>
      </c>
      <c r="S169" s="25" t="n">
        <v>0</v>
      </c>
      <c r="T169" s="25" t="n">
        <v>611</v>
      </c>
      <c r="U169" s="25" t="n">
        <f aca="false">SUM(R169:T169)</f>
        <v>611</v>
      </c>
      <c r="V169" s="25" t="n">
        <f aca="false">Q169+T169</f>
        <v>1101</v>
      </c>
      <c r="W169" s="25" t="n">
        <f aca="false">V169/C169</f>
        <v>1.101</v>
      </c>
      <c r="X169" s="25" t="n">
        <v>0</v>
      </c>
      <c r="Y169" s="25" t="n">
        <v>0</v>
      </c>
      <c r="Z169" s="25" t="n">
        <v>0</v>
      </c>
      <c r="AA169" s="25" t="n">
        <v>0</v>
      </c>
      <c r="AB169" s="25" t="n">
        <v>0</v>
      </c>
      <c r="AC169" s="25" t="n">
        <f aca="false">SUM(X169:AB169)</f>
        <v>0</v>
      </c>
      <c r="AD169" s="25" t="n">
        <f aca="false">U169-AC169</f>
        <v>611</v>
      </c>
    </row>
    <row r="170" customFormat="false" ht="15" hidden="false" customHeight="false" outlineLevel="0" collapsed="false">
      <c r="A170" s="23" t="s">
        <v>201</v>
      </c>
      <c r="B170" s="24" t="n">
        <v>3</v>
      </c>
      <c r="C170" s="24" t="n">
        <v>3250</v>
      </c>
      <c r="D170" s="24" t="n">
        <v>0</v>
      </c>
      <c r="E170" s="24" t="n">
        <v>30</v>
      </c>
      <c r="F170" s="24" t="n">
        <v>30</v>
      </c>
      <c r="G170" s="24" t="n">
        <v>200</v>
      </c>
      <c r="H170" s="24" t="n">
        <v>0</v>
      </c>
      <c r="I170" s="24" t="n">
        <v>18</v>
      </c>
      <c r="J170" s="25" t="n">
        <v>627</v>
      </c>
      <c r="K170" s="24" t="n">
        <v>21</v>
      </c>
      <c r="L170" s="25" t="n">
        <v>737</v>
      </c>
      <c r="M170" s="24" t="n">
        <f aca="false">I170+K170</f>
        <v>39</v>
      </c>
      <c r="N170" s="26" t="n">
        <f aca="false">M170/C170</f>
        <v>0.012</v>
      </c>
      <c r="O170" s="24" t="n">
        <v>9</v>
      </c>
      <c r="P170" s="25" t="n">
        <v>90</v>
      </c>
      <c r="Q170" s="25" t="n">
        <f aca="false">SUM(J170+L170+P170)+70</f>
        <v>1524</v>
      </c>
      <c r="R170" s="25" t="n">
        <v>0</v>
      </c>
      <c r="S170" s="25" t="n">
        <v>0</v>
      </c>
      <c r="T170" s="25" t="n">
        <v>3265</v>
      </c>
      <c r="U170" s="25" t="n">
        <f aca="false">SUM(R170:T170)</f>
        <v>3265</v>
      </c>
      <c r="V170" s="25" t="n">
        <f aca="false">Q170+T170</f>
        <v>4789</v>
      </c>
      <c r="W170" s="25" t="n">
        <f aca="false">V170/C170</f>
        <v>1.47353846153846</v>
      </c>
      <c r="X170" s="25" t="n">
        <v>0</v>
      </c>
      <c r="Y170" s="25" t="n">
        <v>0</v>
      </c>
      <c r="Z170" s="25" t="n">
        <v>0</v>
      </c>
      <c r="AA170" s="25" t="n">
        <v>0</v>
      </c>
      <c r="AB170" s="25" t="n">
        <v>0</v>
      </c>
      <c r="AC170" s="25" t="n">
        <f aca="false">SUM(X170:AB170)</f>
        <v>0</v>
      </c>
      <c r="AD170" s="25" t="n">
        <f aca="false">U170-AC170</f>
        <v>3265</v>
      </c>
    </row>
    <row r="171" customFormat="false" ht="15" hidden="false" customHeight="false" outlineLevel="0" collapsed="false">
      <c r="A171" s="23" t="s">
        <v>202</v>
      </c>
      <c r="B171" s="24" t="n">
        <v>2</v>
      </c>
      <c r="C171" s="24" t="n">
        <v>1500</v>
      </c>
      <c r="D171" s="24" t="n">
        <v>4</v>
      </c>
      <c r="E171" s="24" t="n">
        <v>15</v>
      </c>
      <c r="F171" s="24" t="n">
        <v>8</v>
      </c>
      <c r="G171" s="24" t="n">
        <v>120</v>
      </c>
      <c r="H171" s="24" t="n">
        <v>0</v>
      </c>
      <c r="I171" s="24" t="n">
        <v>15</v>
      </c>
      <c r="J171" s="25" t="n">
        <v>524</v>
      </c>
      <c r="K171" s="24" t="n">
        <v>6</v>
      </c>
      <c r="L171" s="25" t="n">
        <v>216</v>
      </c>
      <c r="M171" s="24" t="n">
        <f aca="false">I171+K171</f>
        <v>21</v>
      </c>
      <c r="N171" s="26" t="n">
        <f aca="false">M171/C171</f>
        <v>0.014</v>
      </c>
      <c r="O171" s="24" t="n">
        <v>33</v>
      </c>
      <c r="P171" s="25" t="n">
        <v>380</v>
      </c>
      <c r="Q171" s="25" t="n">
        <f aca="false">SUM(J171+L171+P171)+20</f>
        <v>1140</v>
      </c>
      <c r="R171" s="25" t="n">
        <v>0</v>
      </c>
      <c r="S171" s="25" t="n">
        <v>0</v>
      </c>
      <c r="T171" s="25" t="n">
        <v>2703.5</v>
      </c>
      <c r="U171" s="25" t="n">
        <f aca="false">SUM(R171:T171)</f>
        <v>2703.5</v>
      </c>
      <c r="V171" s="25" t="n">
        <f aca="false">Q171+T171</f>
        <v>3843.5</v>
      </c>
      <c r="W171" s="25" t="n">
        <f aca="false">V171/C171</f>
        <v>2.56233333333333</v>
      </c>
      <c r="X171" s="25" t="n">
        <v>0</v>
      </c>
      <c r="Y171" s="25" t="n">
        <v>0</v>
      </c>
      <c r="Z171" s="25" t="n">
        <v>0</v>
      </c>
      <c r="AA171" s="25" t="n">
        <v>0</v>
      </c>
      <c r="AB171" s="25" t="n">
        <v>0</v>
      </c>
      <c r="AC171" s="25" t="n">
        <v>0</v>
      </c>
      <c r="AD171" s="25" t="n">
        <f aca="false">U171-AC171</f>
        <v>2703.5</v>
      </c>
    </row>
    <row r="172" customFormat="false" ht="15" hidden="false" customHeight="false" outlineLevel="0" collapsed="false">
      <c r="A172" s="23" t="s">
        <v>203</v>
      </c>
      <c r="B172" s="24" t="n">
        <v>3</v>
      </c>
      <c r="C172" s="24" t="n">
        <v>1600</v>
      </c>
      <c r="D172" s="24" t="n">
        <v>10</v>
      </c>
      <c r="E172" s="24" t="n">
        <v>15</v>
      </c>
      <c r="F172" s="24" t="n">
        <v>6</v>
      </c>
      <c r="G172" s="24" t="n">
        <v>130</v>
      </c>
      <c r="H172" s="24" t="n">
        <v>0</v>
      </c>
      <c r="I172" s="24" t="n">
        <v>9</v>
      </c>
      <c r="J172" s="25" t="n">
        <v>350</v>
      </c>
      <c r="K172" s="24" t="n">
        <v>12</v>
      </c>
      <c r="L172" s="25" t="n">
        <v>468</v>
      </c>
      <c r="M172" s="24" t="n">
        <f aca="false">I172+K172</f>
        <v>21</v>
      </c>
      <c r="N172" s="26" t="n">
        <f aca="false">M172/C172</f>
        <v>0.013125</v>
      </c>
      <c r="O172" s="24" t="n">
        <v>24</v>
      </c>
      <c r="P172" s="25" t="n">
        <v>260</v>
      </c>
      <c r="Q172" s="25" t="n">
        <f aca="false">SUM(J172+L172+P172)</f>
        <v>1078</v>
      </c>
      <c r="R172" s="25" t="n">
        <v>0</v>
      </c>
      <c r="S172" s="25" t="n">
        <v>0</v>
      </c>
      <c r="T172" s="25" t="n">
        <v>864</v>
      </c>
      <c r="U172" s="25" t="n">
        <f aca="false">SUM(R172:T172)</f>
        <v>864</v>
      </c>
      <c r="V172" s="25" t="n">
        <f aca="false">Q172+T172</f>
        <v>1942</v>
      </c>
      <c r="W172" s="25" t="n">
        <f aca="false">V172/C172</f>
        <v>1.21375</v>
      </c>
      <c r="X172" s="25" t="n">
        <v>0</v>
      </c>
      <c r="Y172" s="25" t="n">
        <v>0</v>
      </c>
      <c r="Z172" s="25" t="n">
        <v>0</v>
      </c>
      <c r="AA172" s="25" t="n">
        <v>0</v>
      </c>
      <c r="AB172" s="25" t="n">
        <v>0</v>
      </c>
      <c r="AC172" s="25" t="n">
        <f aca="false">SUM(X172:AB172)</f>
        <v>0</v>
      </c>
      <c r="AD172" s="25" t="n">
        <f aca="false">U172-AC172</f>
        <v>864</v>
      </c>
    </row>
    <row r="173" s="22" customFormat="true" ht="15.75" hidden="false" customHeight="false" outlineLevel="0" collapsed="false">
      <c r="A173" s="16" t="s">
        <v>204</v>
      </c>
      <c r="B173" s="17"/>
      <c r="C173" s="17"/>
      <c r="D173" s="17"/>
      <c r="E173" s="17"/>
      <c r="F173" s="17"/>
      <c r="G173" s="17"/>
      <c r="H173" s="18"/>
      <c r="I173" s="17"/>
      <c r="J173" s="19"/>
      <c r="K173" s="17"/>
      <c r="L173" s="19"/>
      <c r="M173" s="17"/>
      <c r="N173" s="20"/>
      <c r="O173" s="17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21"/>
      <c r="AF173" s="21"/>
      <c r="AG173" s="21"/>
      <c r="AH173" s="21"/>
      <c r="AI173" s="21"/>
      <c r="AJ173" s="21"/>
    </row>
    <row r="174" customFormat="false" ht="15" hidden="false" customHeight="false" outlineLevel="0" collapsed="false">
      <c r="A174" s="23" t="s">
        <v>205</v>
      </c>
      <c r="B174" s="24" t="n">
        <v>1</v>
      </c>
      <c r="C174" s="24" t="n">
        <v>886</v>
      </c>
      <c r="D174" s="24" t="n">
        <v>0</v>
      </c>
      <c r="E174" s="24" t="n">
        <v>30</v>
      </c>
      <c r="F174" s="24" t="n">
        <v>0</v>
      </c>
      <c r="G174" s="24" t="n">
        <v>86</v>
      </c>
      <c r="H174" s="24" t="n">
        <v>0</v>
      </c>
      <c r="I174" s="24" t="n">
        <v>27</v>
      </c>
      <c r="J174" s="25" t="n">
        <v>908</v>
      </c>
      <c r="K174" s="24" t="n">
        <v>38</v>
      </c>
      <c r="L174" s="25" t="n">
        <v>1302</v>
      </c>
      <c r="M174" s="24" t="n">
        <f aca="false">I174+K174</f>
        <v>65</v>
      </c>
      <c r="N174" s="26" t="n">
        <f aca="false">M174/C174</f>
        <v>0.0733634311512415</v>
      </c>
      <c r="O174" s="24" t="n">
        <v>0</v>
      </c>
      <c r="P174" s="25" t="n">
        <v>0</v>
      </c>
      <c r="Q174" s="25" t="n">
        <f aca="false">SUM(J174+L174+P174)</f>
        <v>2210</v>
      </c>
      <c r="R174" s="25" t="n">
        <v>0</v>
      </c>
      <c r="S174" s="25" t="n">
        <v>350</v>
      </c>
      <c r="T174" s="25" t="n">
        <v>2420</v>
      </c>
      <c r="U174" s="25" t="n">
        <f aca="false">SUM(R174:T174)</f>
        <v>2770</v>
      </c>
      <c r="V174" s="25" t="n">
        <f aca="false">Q174+T174</f>
        <v>4630</v>
      </c>
      <c r="W174" s="25" t="n">
        <f aca="false">V174/C174</f>
        <v>5.22573363431151</v>
      </c>
      <c r="X174" s="25" t="n">
        <v>0</v>
      </c>
      <c r="Y174" s="25" t="n">
        <v>0</v>
      </c>
      <c r="Z174" s="25" t="n">
        <v>0</v>
      </c>
      <c r="AA174" s="25" t="n">
        <v>0</v>
      </c>
      <c r="AB174" s="25" t="n">
        <v>0</v>
      </c>
      <c r="AC174" s="25" t="n">
        <f aca="false">SUM(X174:AB174)</f>
        <v>0</v>
      </c>
      <c r="AD174" s="25" t="n">
        <f aca="false">U174-AC174</f>
        <v>2770</v>
      </c>
    </row>
    <row r="175" customFormat="false" ht="15" hidden="false" customHeight="false" outlineLevel="0" collapsed="false">
      <c r="A175" s="23" t="s">
        <v>206</v>
      </c>
      <c r="B175" s="24" t="n">
        <v>7</v>
      </c>
      <c r="C175" s="24" t="n">
        <v>13794</v>
      </c>
      <c r="D175" s="24" t="n">
        <v>0</v>
      </c>
      <c r="E175" s="24" t="n">
        <v>70</v>
      </c>
      <c r="F175" s="24" t="n">
        <v>0</v>
      </c>
      <c r="G175" s="24" t="n">
        <v>476</v>
      </c>
      <c r="H175" s="24" t="n">
        <v>0</v>
      </c>
      <c r="I175" s="24" t="n">
        <v>426</v>
      </c>
      <c r="J175" s="25" t="n">
        <v>13652</v>
      </c>
      <c r="K175" s="24" t="n">
        <v>136</v>
      </c>
      <c r="L175" s="25" t="n">
        <v>4376</v>
      </c>
      <c r="M175" s="24" t="n">
        <f aca="false">I175+K175</f>
        <v>562</v>
      </c>
      <c r="N175" s="26" t="n">
        <f aca="false">M175/C175</f>
        <v>0.0407423517471364</v>
      </c>
      <c r="O175" s="24" t="n">
        <v>33</v>
      </c>
      <c r="P175" s="25" t="n">
        <v>340</v>
      </c>
      <c r="Q175" s="25" t="n">
        <f aca="false">SUM(J175+L175+P175)+49</f>
        <v>18417</v>
      </c>
      <c r="R175" s="25" t="n">
        <v>0</v>
      </c>
      <c r="S175" s="25" t="n">
        <v>0</v>
      </c>
      <c r="T175" s="25" t="n">
        <v>19855</v>
      </c>
      <c r="U175" s="25" t="n">
        <f aca="false">SUM(R175:T175)</f>
        <v>19855</v>
      </c>
      <c r="V175" s="25" t="n">
        <f aca="false">Q175+T175</f>
        <v>38272</v>
      </c>
      <c r="W175" s="25" t="n">
        <f aca="false">V175/C175</f>
        <v>2.77453965492243</v>
      </c>
      <c r="X175" s="25" t="n">
        <v>0</v>
      </c>
      <c r="Y175" s="25" t="n">
        <v>0</v>
      </c>
      <c r="Z175" s="25" t="n">
        <v>0</v>
      </c>
      <c r="AA175" s="25" t="n">
        <v>0</v>
      </c>
      <c r="AB175" s="25" t="n">
        <f aca="false">90.4+225+551</f>
        <v>866.4</v>
      </c>
      <c r="AC175" s="25" t="n">
        <f aca="false">SUM(X175:AB175)</f>
        <v>866.4</v>
      </c>
      <c r="AD175" s="25" t="n">
        <f aca="false">U175-AC175</f>
        <v>18988.6</v>
      </c>
    </row>
    <row r="176" customFormat="false" ht="15" hidden="false" customHeight="false" outlineLevel="0" collapsed="false">
      <c r="A176" s="23" t="s">
        <v>207</v>
      </c>
      <c r="B176" s="24" t="n">
        <v>3</v>
      </c>
      <c r="C176" s="24" t="n">
        <v>1800</v>
      </c>
      <c r="D176" s="24" t="n">
        <v>0</v>
      </c>
      <c r="E176" s="24" t="n">
        <v>17</v>
      </c>
      <c r="F176" s="24" t="n">
        <v>0</v>
      </c>
      <c r="G176" s="24" t="n">
        <v>0</v>
      </c>
      <c r="H176" s="24" t="n">
        <v>0</v>
      </c>
      <c r="I176" s="24" t="n">
        <v>71</v>
      </c>
      <c r="J176" s="25" t="n">
        <v>2302</v>
      </c>
      <c r="K176" s="24" t="n">
        <v>44</v>
      </c>
      <c r="L176" s="25" t="n">
        <v>1440</v>
      </c>
      <c r="M176" s="24" t="n">
        <f aca="false">I176+K176</f>
        <v>115</v>
      </c>
      <c r="N176" s="26" t="n">
        <f aca="false">M176/C176</f>
        <v>0.0638888888888889</v>
      </c>
      <c r="O176" s="24" t="n">
        <v>22</v>
      </c>
      <c r="P176" s="25" t="n">
        <v>220</v>
      </c>
      <c r="Q176" s="25" t="n">
        <f aca="false">SUM(J176+L176+P176)</f>
        <v>3962</v>
      </c>
      <c r="R176" s="25" t="n">
        <v>0</v>
      </c>
      <c r="S176" s="25" t="n">
        <v>0</v>
      </c>
      <c r="T176" s="25" t="n">
        <v>6447</v>
      </c>
      <c r="U176" s="25" t="n">
        <f aca="false">SUM(R176:T176)</f>
        <v>6447</v>
      </c>
      <c r="V176" s="25" t="n">
        <f aca="false">Q176+T176</f>
        <v>10409</v>
      </c>
      <c r="W176" s="25" t="n">
        <f aca="false">V176/C176</f>
        <v>5.78277777777778</v>
      </c>
      <c r="X176" s="25" t="n">
        <v>0</v>
      </c>
      <c r="Y176" s="25" t="n">
        <v>0</v>
      </c>
      <c r="Z176" s="25" t="n">
        <v>0</v>
      </c>
      <c r="AA176" s="25" t="n">
        <v>0</v>
      </c>
      <c r="AB176" s="25" t="n">
        <v>0</v>
      </c>
      <c r="AC176" s="25" t="n">
        <f aca="false">SUM(X176:AB176)</f>
        <v>0</v>
      </c>
      <c r="AD176" s="25" t="n">
        <f aca="false">U176-AC176</f>
        <v>6447</v>
      </c>
    </row>
    <row r="177" customFormat="false" ht="15" hidden="false" customHeight="false" outlineLevel="0" collapsed="false">
      <c r="A177" s="23" t="s">
        <v>208</v>
      </c>
      <c r="B177" s="24" t="n">
        <v>1</v>
      </c>
      <c r="C177" s="24" t="n">
        <v>1693</v>
      </c>
      <c r="D177" s="24" t="n">
        <v>0</v>
      </c>
      <c r="E177" s="24" t="n">
        <v>20</v>
      </c>
      <c r="F177" s="24" t="n">
        <v>6</v>
      </c>
      <c r="G177" s="24" t="n">
        <v>36</v>
      </c>
      <c r="H177" s="24" t="n">
        <v>0</v>
      </c>
      <c r="I177" s="24" t="n">
        <v>99</v>
      </c>
      <c r="J177" s="25" t="n">
        <v>3153</v>
      </c>
      <c r="K177" s="24" t="n">
        <v>15</v>
      </c>
      <c r="L177" s="25" t="n">
        <v>464</v>
      </c>
      <c r="M177" s="24" t="n">
        <f aca="false">I177+K177</f>
        <v>114</v>
      </c>
      <c r="N177" s="26" t="n">
        <f aca="false">M177/C177</f>
        <v>0.067336089781453</v>
      </c>
      <c r="O177" s="24" t="n">
        <v>2</v>
      </c>
      <c r="P177" s="25" t="n">
        <v>30</v>
      </c>
      <c r="Q177" s="25" t="n">
        <f aca="false">SUM(J177+L177+P177)+96</f>
        <v>3743</v>
      </c>
      <c r="R177" s="25" t="n">
        <v>0</v>
      </c>
      <c r="S177" s="25" t="n">
        <v>0</v>
      </c>
      <c r="T177" s="25" t="n">
        <v>2499</v>
      </c>
      <c r="U177" s="25" t="n">
        <f aca="false">SUM(R177:T177)</f>
        <v>2499</v>
      </c>
      <c r="V177" s="25" t="n">
        <f aca="false">Q177+T177</f>
        <v>6242</v>
      </c>
      <c r="W177" s="25" t="n">
        <f aca="false">V177/C177</f>
        <v>3.68694624926167</v>
      </c>
      <c r="X177" s="25" t="n">
        <v>0</v>
      </c>
      <c r="Y177" s="25" t="n">
        <v>0</v>
      </c>
      <c r="Z177" s="25" t="n">
        <v>0</v>
      </c>
      <c r="AA177" s="25" t="n">
        <v>0</v>
      </c>
      <c r="AB177" s="25" t="n">
        <v>305</v>
      </c>
      <c r="AC177" s="25" t="n">
        <f aca="false">SUM(X177:AB177)</f>
        <v>305</v>
      </c>
      <c r="AD177" s="25" t="n">
        <f aca="false">U177-AC177</f>
        <v>2194</v>
      </c>
    </row>
    <row r="178" customFormat="false" ht="15" hidden="false" customHeight="false" outlineLevel="0" collapsed="false">
      <c r="A178" s="23" t="s">
        <v>209</v>
      </c>
      <c r="B178" s="24" t="n">
        <v>2</v>
      </c>
      <c r="C178" s="24" t="n">
        <v>3150</v>
      </c>
      <c r="D178" s="24" t="n">
        <v>0</v>
      </c>
      <c r="E178" s="24" t="n">
        <v>0</v>
      </c>
      <c r="F178" s="24" t="n">
        <v>0</v>
      </c>
      <c r="G178" s="24" t="n">
        <v>0</v>
      </c>
      <c r="H178" s="24" t="n">
        <v>0</v>
      </c>
      <c r="I178" s="24" t="n">
        <v>344</v>
      </c>
      <c r="J178" s="25" t="n">
        <v>10645</v>
      </c>
      <c r="K178" s="24" t="n">
        <v>48</v>
      </c>
      <c r="L178" s="25" t="n">
        <v>1465</v>
      </c>
      <c r="M178" s="24" t="n">
        <f aca="false">I178+K178</f>
        <v>392</v>
      </c>
      <c r="N178" s="26" t="n">
        <f aca="false">M178/C178</f>
        <v>0.124444444444444</v>
      </c>
      <c r="O178" s="24" t="n">
        <v>9</v>
      </c>
      <c r="P178" s="25" t="n">
        <v>90</v>
      </c>
      <c r="Q178" s="25" t="n">
        <f aca="false">SUM(J178+L178+P178)+12</f>
        <v>12212</v>
      </c>
      <c r="R178" s="25" t="n">
        <v>0</v>
      </c>
      <c r="S178" s="25" t="n">
        <v>0</v>
      </c>
      <c r="T178" s="25" t="n">
        <v>6189</v>
      </c>
      <c r="U178" s="25" t="n">
        <f aca="false">SUM(R178:T178)</f>
        <v>6189</v>
      </c>
      <c r="V178" s="25" t="n">
        <f aca="false">Q178+T178</f>
        <v>18401</v>
      </c>
      <c r="W178" s="25" t="n">
        <f aca="false">V178/C178</f>
        <v>5.8415873015873</v>
      </c>
      <c r="X178" s="25" t="n">
        <v>0</v>
      </c>
      <c r="Y178" s="25" t="n">
        <v>0</v>
      </c>
      <c r="Z178" s="25" t="n">
        <v>0</v>
      </c>
      <c r="AA178" s="25" t="n">
        <v>0</v>
      </c>
      <c r="AB178" s="25" t="n">
        <v>0</v>
      </c>
      <c r="AC178" s="25" t="n">
        <f aca="false">SUM(X178:AB178)</f>
        <v>0</v>
      </c>
      <c r="AD178" s="25" t="n">
        <f aca="false">U178-AC178</f>
        <v>6189</v>
      </c>
    </row>
    <row r="179" customFormat="false" ht="15" hidden="false" customHeight="false" outlineLevel="0" collapsed="false">
      <c r="A179" s="23" t="s">
        <v>210</v>
      </c>
      <c r="B179" s="24" t="n">
        <v>3</v>
      </c>
      <c r="C179" s="24" t="n">
        <v>815</v>
      </c>
      <c r="D179" s="24" t="n">
        <v>0</v>
      </c>
      <c r="E179" s="24" t="n">
        <v>19</v>
      </c>
      <c r="F179" s="24" t="n">
        <v>0</v>
      </c>
      <c r="G179" s="24" t="n">
        <v>0</v>
      </c>
      <c r="H179" s="24" t="n">
        <v>0</v>
      </c>
      <c r="I179" s="24" t="n">
        <v>45</v>
      </c>
      <c r="J179" s="25" t="n">
        <v>1312</v>
      </c>
      <c r="K179" s="24" t="n">
        <v>88</v>
      </c>
      <c r="L179" s="25" t="n">
        <v>2829</v>
      </c>
      <c r="M179" s="24" t="n">
        <f aca="false">I179+K179</f>
        <v>133</v>
      </c>
      <c r="N179" s="26" t="n">
        <f aca="false">M179/C179</f>
        <v>0.16319018404908</v>
      </c>
      <c r="O179" s="24" t="n">
        <v>20</v>
      </c>
      <c r="P179" s="25" t="n">
        <v>200</v>
      </c>
      <c r="Q179" s="25" t="n">
        <f aca="false">SUM(J179+L179+P179)</f>
        <v>4341</v>
      </c>
      <c r="R179" s="25" t="n">
        <v>0</v>
      </c>
      <c r="S179" s="25" t="n">
        <v>0</v>
      </c>
      <c r="T179" s="25" t="n">
        <v>2104</v>
      </c>
      <c r="U179" s="25" t="n">
        <f aca="false">SUM(R179:T179)</f>
        <v>2104</v>
      </c>
      <c r="V179" s="25" t="n">
        <f aca="false">Q179+T179</f>
        <v>6445</v>
      </c>
      <c r="W179" s="25" t="n">
        <f aca="false">V179/C179</f>
        <v>7.9079754601227</v>
      </c>
      <c r="X179" s="25" t="n">
        <v>0</v>
      </c>
      <c r="Y179" s="25" t="n">
        <v>0</v>
      </c>
      <c r="Z179" s="25" t="n">
        <v>0</v>
      </c>
      <c r="AA179" s="25" t="n">
        <v>0</v>
      </c>
      <c r="AB179" s="25" t="n">
        <v>0</v>
      </c>
      <c r="AC179" s="25" t="n">
        <f aca="false">SUM(X179:AB179)</f>
        <v>0</v>
      </c>
      <c r="AD179" s="25" t="n">
        <f aca="false">U179-AC179</f>
        <v>2104</v>
      </c>
    </row>
    <row r="180" customFormat="false" ht="15" hidden="false" customHeight="false" outlineLevel="0" collapsed="false">
      <c r="A180" s="23" t="s">
        <v>211</v>
      </c>
      <c r="B180" s="24" t="n">
        <v>2</v>
      </c>
      <c r="C180" s="24" t="n">
        <v>6100</v>
      </c>
      <c r="D180" s="24" t="n">
        <v>0</v>
      </c>
      <c r="E180" s="24" t="n">
        <v>41</v>
      </c>
      <c r="F180" s="24" t="n">
        <v>0</v>
      </c>
      <c r="G180" s="24" t="n">
        <v>50</v>
      </c>
      <c r="H180" s="24" t="n">
        <v>0</v>
      </c>
      <c r="I180" s="24" t="n">
        <v>51</v>
      </c>
      <c r="J180" s="25" t="n">
        <v>1700</v>
      </c>
      <c r="K180" s="24" t="n">
        <v>33</v>
      </c>
      <c r="L180" s="25" t="n">
        <v>1141</v>
      </c>
      <c r="M180" s="24" t="n">
        <f aca="false">I180+K180</f>
        <v>84</v>
      </c>
      <c r="N180" s="26" t="n">
        <f aca="false">M180/C180</f>
        <v>0.0137704918032787</v>
      </c>
      <c r="O180" s="24" t="n">
        <v>18</v>
      </c>
      <c r="P180" s="25" t="n">
        <v>180</v>
      </c>
      <c r="Q180" s="25" t="n">
        <f aca="false">SUM(J180+L180+P180)+117</f>
        <v>3138</v>
      </c>
      <c r="R180" s="25" t="n">
        <v>0</v>
      </c>
      <c r="S180" s="25" t="n">
        <v>0</v>
      </c>
      <c r="T180" s="25" t="n">
        <v>19899.5</v>
      </c>
      <c r="U180" s="25" t="n">
        <f aca="false">SUM(R180:T180)</f>
        <v>19899.5</v>
      </c>
      <c r="V180" s="25" t="n">
        <f aca="false">Q180+T180</f>
        <v>23037.5</v>
      </c>
      <c r="W180" s="25" t="n">
        <f aca="false">V180/C180</f>
        <v>3.77663934426229</v>
      </c>
      <c r="X180" s="25" t="n">
        <v>0</v>
      </c>
      <c r="Y180" s="25" t="n">
        <v>300</v>
      </c>
      <c r="Z180" s="25" t="n">
        <v>0</v>
      </c>
      <c r="AA180" s="25" t="n">
        <v>0</v>
      </c>
      <c r="AB180" s="25" t="n">
        <f aca="false">170.8+500+175.2</f>
        <v>846</v>
      </c>
      <c r="AC180" s="25" t="n">
        <f aca="false">SUM(X180:AB180)</f>
        <v>1146</v>
      </c>
      <c r="AD180" s="25" t="n">
        <f aca="false">U180-AC180</f>
        <v>18753.5</v>
      </c>
    </row>
    <row r="181" customFormat="false" ht="15" hidden="false" customHeight="false" outlineLevel="0" collapsed="false">
      <c r="A181" s="23" t="s">
        <v>212</v>
      </c>
      <c r="B181" s="24" t="n">
        <v>2</v>
      </c>
      <c r="C181" s="24" t="n">
        <v>1023</v>
      </c>
      <c r="D181" s="24" t="n">
        <v>0</v>
      </c>
      <c r="E181" s="24" t="n">
        <v>62</v>
      </c>
      <c r="F181" s="24" t="n">
        <v>0</v>
      </c>
      <c r="G181" s="24" t="n">
        <v>16</v>
      </c>
      <c r="H181" s="24" t="n">
        <v>0</v>
      </c>
      <c r="I181" s="24" t="n">
        <v>43</v>
      </c>
      <c r="J181" s="25" t="n">
        <v>1466</v>
      </c>
      <c r="K181" s="24" t="n">
        <v>72</v>
      </c>
      <c r="L181" s="25" t="n">
        <v>2383</v>
      </c>
      <c r="M181" s="24" t="n">
        <f aca="false">I181+K181</f>
        <v>115</v>
      </c>
      <c r="N181" s="26" t="n">
        <f aca="false">M181/C181</f>
        <v>0.112414467253177</v>
      </c>
      <c r="O181" s="24" t="n">
        <v>34</v>
      </c>
      <c r="P181" s="25" t="n">
        <v>340</v>
      </c>
      <c r="Q181" s="25" t="n">
        <f aca="false">SUM(J181+L181+P181)+60</f>
        <v>4249</v>
      </c>
      <c r="R181" s="25" t="n">
        <v>0</v>
      </c>
      <c r="S181" s="25" t="n">
        <v>0</v>
      </c>
      <c r="T181" s="25" t="n">
        <v>2795.46</v>
      </c>
      <c r="U181" s="25" t="n">
        <f aca="false">SUM(R181:T181)</f>
        <v>2795.46</v>
      </c>
      <c r="V181" s="25" t="n">
        <f aca="false">Q181+T181</f>
        <v>7044.46</v>
      </c>
      <c r="W181" s="25" t="n">
        <f aca="false">V181/C181</f>
        <v>6.88608015640274</v>
      </c>
      <c r="X181" s="25" t="n">
        <v>0</v>
      </c>
      <c r="Y181" s="25" t="n">
        <v>0</v>
      </c>
      <c r="Z181" s="25" t="n">
        <v>0</v>
      </c>
      <c r="AA181" s="25" t="n">
        <v>0</v>
      </c>
      <c r="AB181" s="25" t="n">
        <v>0</v>
      </c>
      <c r="AC181" s="25" t="n">
        <f aca="false">SUM(X181:AB181)</f>
        <v>0</v>
      </c>
      <c r="AD181" s="25" t="n">
        <f aca="false">U181-AC181</f>
        <v>2795.46</v>
      </c>
    </row>
    <row r="182" customFormat="false" ht="15" hidden="false" customHeight="false" outlineLevel="0" collapsed="false">
      <c r="A182" s="23" t="s">
        <v>213</v>
      </c>
      <c r="B182" s="24" t="n">
        <v>5</v>
      </c>
      <c r="C182" s="24" t="n">
        <v>12320</v>
      </c>
      <c r="D182" s="24" t="n">
        <v>0</v>
      </c>
      <c r="E182" s="24" t="n">
        <v>20</v>
      </c>
      <c r="F182" s="24" t="n">
        <v>0</v>
      </c>
      <c r="G182" s="24" t="n">
        <v>35</v>
      </c>
      <c r="H182" s="24" t="n">
        <v>10</v>
      </c>
      <c r="I182" s="24" t="n">
        <v>260</v>
      </c>
      <c r="J182" s="25" t="n">
        <v>8057</v>
      </c>
      <c r="K182" s="24" t="n">
        <v>7</v>
      </c>
      <c r="L182" s="25" t="n">
        <v>219</v>
      </c>
      <c r="M182" s="24" t="n">
        <f aca="false">I182+K182</f>
        <v>267</v>
      </c>
      <c r="N182" s="26" t="n">
        <f aca="false">M182/C182</f>
        <v>0.0216720779220779</v>
      </c>
      <c r="O182" s="24" t="n">
        <v>0</v>
      </c>
      <c r="P182" s="25" t="n">
        <v>0</v>
      </c>
      <c r="Q182" s="25" t="n">
        <f aca="false">SUM(J182+L182+P182)</f>
        <v>8276</v>
      </c>
      <c r="R182" s="25" t="n">
        <v>0</v>
      </c>
      <c r="S182" s="25" t="n">
        <v>0</v>
      </c>
      <c r="T182" s="25" t="n">
        <v>25729</v>
      </c>
      <c r="U182" s="25" t="n">
        <f aca="false">SUM(R182:T182)</f>
        <v>25729</v>
      </c>
      <c r="V182" s="25" t="n">
        <f aca="false">Q182+T182</f>
        <v>34005</v>
      </c>
      <c r="W182" s="25" t="n">
        <f aca="false">V182/C182</f>
        <v>2.7601461038961</v>
      </c>
      <c r="X182" s="25" t="n">
        <v>0</v>
      </c>
      <c r="Y182" s="25" t="n">
        <v>0</v>
      </c>
      <c r="Z182" s="25" t="n">
        <v>0</v>
      </c>
      <c r="AA182" s="25" t="n">
        <v>0</v>
      </c>
      <c r="AB182" s="25" t="n">
        <v>0</v>
      </c>
      <c r="AC182" s="25" t="n">
        <f aca="false">SUM(X182:AB182)</f>
        <v>0</v>
      </c>
      <c r="AD182" s="25" t="n">
        <f aca="false">U182-AC182</f>
        <v>25729</v>
      </c>
    </row>
    <row r="183" customFormat="false" ht="15" hidden="false" customHeight="false" outlineLevel="0" collapsed="false">
      <c r="A183" s="23" t="s">
        <v>214</v>
      </c>
      <c r="B183" s="24" t="n">
        <v>3</v>
      </c>
      <c r="C183" s="24" t="n">
        <v>1200</v>
      </c>
      <c r="D183" s="24" t="n">
        <v>0</v>
      </c>
      <c r="E183" s="24" t="n">
        <v>17</v>
      </c>
      <c r="F183" s="24" t="n">
        <v>0</v>
      </c>
      <c r="G183" s="24" t="n">
        <v>0</v>
      </c>
      <c r="H183" s="24" t="n">
        <v>0</v>
      </c>
      <c r="I183" s="24" t="n">
        <v>41</v>
      </c>
      <c r="J183" s="25" t="n">
        <v>2434</v>
      </c>
      <c r="K183" s="24" t="n">
        <v>44</v>
      </c>
      <c r="L183" s="25"/>
      <c r="M183" s="24" t="n">
        <f aca="false">I183+K183</f>
        <v>85</v>
      </c>
      <c r="N183" s="26" t="n">
        <f aca="false">M183/C183</f>
        <v>0.0708333333333333</v>
      </c>
      <c r="O183" s="24" t="n">
        <v>94</v>
      </c>
      <c r="P183" s="25" t="n">
        <v>940</v>
      </c>
      <c r="Q183" s="25" t="n">
        <f aca="false">SUM(J183+L183+P183)</f>
        <v>3374</v>
      </c>
      <c r="R183" s="25" t="n">
        <v>0</v>
      </c>
      <c r="S183" s="25" t="n">
        <v>0</v>
      </c>
      <c r="T183" s="25" t="n">
        <v>2630</v>
      </c>
      <c r="U183" s="25" t="n">
        <f aca="false">SUM(R183:T183)</f>
        <v>2630</v>
      </c>
      <c r="V183" s="25" t="n">
        <f aca="false">Q183+T183</f>
        <v>6004</v>
      </c>
      <c r="W183" s="25" t="n">
        <f aca="false">V183/C183</f>
        <v>5.00333333333333</v>
      </c>
      <c r="X183" s="25" t="n">
        <v>0</v>
      </c>
      <c r="Y183" s="25" t="n">
        <v>0</v>
      </c>
      <c r="Z183" s="25" t="n">
        <v>0</v>
      </c>
      <c r="AA183" s="25" t="n">
        <v>0</v>
      </c>
      <c r="AB183" s="25" t="n">
        <v>0</v>
      </c>
      <c r="AC183" s="25" t="n">
        <f aca="false">SUM(X183:AB183)</f>
        <v>0</v>
      </c>
      <c r="AD183" s="25" t="n">
        <f aca="false">U183-AC183</f>
        <v>2630</v>
      </c>
    </row>
    <row r="184" s="22" customFormat="true" ht="15.75" hidden="false" customHeight="false" outlineLevel="0" collapsed="false">
      <c r="A184" s="16" t="s">
        <v>215</v>
      </c>
      <c r="B184" s="17"/>
      <c r="C184" s="17"/>
      <c r="D184" s="17"/>
      <c r="E184" s="17"/>
      <c r="F184" s="17"/>
      <c r="G184" s="17"/>
      <c r="H184" s="18"/>
      <c r="I184" s="17"/>
      <c r="J184" s="19"/>
      <c r="K184" s="17"/>
      <c r="L184" s="19"/>
      <c r="M184" s="17"/>
      <c r="N184" s="20"/>
      <c r="O184" s="17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21"/>
      <c r="AF184" s="21"/>
      <c r="AG184" s="21"/>
      <c r="AH184" s="21"/>
      <c r="AI184" s="21"/>
      <c r="AJ184" s="21"/>
    </row>
    <row r="185" customFormat="false" ht="15" hidden="false" customHeight="false" outlineLevel="0" collapsed="false">
      <c r="A185" s="23" t="s">
        <v>216</v>
      </c>
      <c r="B185" s="24" t="n">
        <v>1</v>
      </c>
      <c r="C185" s="24" t="n">
        <v>3400</v>
      </c>
      <c r="D185" s="24" t="n">
        <v>0</v>
      </c>
      <c r="E185" s="24" t="n">
        <v>34</v>
      </c>
      <c r="F185" s="24" t="n">
        <v>4</v>
      </c>
      <c r="G185" s="24" t="n">
        <v>70</v>
      </c>
      <c r="H185" s="24" t="n">
        <v>0</v>
      </c>
      <c r="I185" s="24" t="n">
        <v>37</v>
      </c>
      <c r="J185" s="25" t="n">
        <v>1168</v>
      </c>
      <c r="K185" s="24" t="n">
        <v>41</v>
      </c>
      <c r="L185" s="25" t="n">
        <v>1328</v>
      </c>
      <c r="M185" s="24" t="n">
        <f aca="false">I185+K185</f>
        <v>78</v>
      </c>
      <c r="N185" s="26" t="n">
        <f aca="false">M185/C185</f>
        <v>0.0229411764705882</v>
      </c>
      <c r="O185" s="24" t="n">
        <v>82</v>
      </c>
      <c r="P185" s="25" t="n">
        <v>840</v>
      </c>
      <c r="Q185" s="25" t="n">
        <f aca="false">SUM(J185+L185+P185)+67</f>
        <v>3403</v>
      </c>
      <c r="R185" s="25" t="n">
        <f aca="false">2000+3500</f>
        <v>5500</v>
      </c>
      <c r="S185" s="25" t="n">
        <v>4500</v>
      </c>
      <c r="T185" s="25" t="n">
        <v>4447.46</v>
      </c>
      <c r="U185" s="25" t="n">
        <f aca="false">SUM(R185:T185)</f>
        <v>14447.46</v>
      </c>
      <c r="V185" s="25" t="n">
        <f aca="false">Q185+T185</f>
        <v>7850.46</v>
      </c>
      <c r="W185" s="25" t="n">
        <f aca="false">V185/C185</f>
        <v>2.30895882352941</v>
      </c>
      <c r="X185" s="25" t="n">
        <v>0</v>
      </c>
      <c r="Y185" s="25" t="n">
        <v>0</v>
      </c>
      <c r="Z185" s="25" t="n">
        <v>0</v>
      </c>
      <c r="AA185" s="25" t="n">
        <v>0</v>
      </c>
      <c r="AB185" s="25" t="n">
        <v>0</v>
      </c>
      <c r="AC185" s="25" t="n">
        <f aca="false">SUM(X185:AB185)</f>
        <v>0</v>
      </c>
      <c r="AD185" s="25" t="n">
        <f aca="false">U185-AC185</f>
        <v>14447.46</v>
      </c>
    </row>
    <row r="186" customFormat="false" ht="15" hidden="false" customHeight="false" outlineLevel="0" collapsed="false">
      <c r="A186" s="23" t="s">
        <v>217</v>
      </c>
      <c r="B186" s="24" t="n">
        <v>1</v>
      </c>
      <c r="C186" s="24" t="n">
        <v>520</v>
      </c>
      <c r="D186" s="24" t="n">
        <v>0</v>
      </c>
      <c r="E186" s="24" t="n">
        <v>18</v>
      </c>
      <c r="F186" s="24" t="n">
        <v>0</v>
      </c>
      <c r="G186" s="24" t="n">
        <v>16</v>
      </c>
      <c r="H186" s="24" t="n">
        <v>0</v>
      </c>
      <c r="I186" s="24" t="n">
        <v>10</v>
      </c>
      <c r="J186" s="25" t="n">
        <v>360</v>
      </c>
      <c r="K186" s="24" t="n">
        <v>3</v>
      </c>
      <c r="L186" s="25" t="n">
        <v>99</v>
      </c>
      <c r="M186" s="24" t="n">
        <f aca="false">I186+K186</f>
        <v>13</v>
      </c>
      <c r="N186" s="26" t="n">
        <f aca="false">M186/C186</f>
        <v>0.025</v>
      </c>
      <c r="O186" s="24" t="n">
        <v>13</v>
      </c>
      <c r="P186" s="25" t="n">
        <v>130</v>
      </c>
      <c r="Q186" s="25" t="n">
        <f aca="false">SUM(J186+L186+P186)</f>
        <v>589</v>
      </c>
      <c r="R186" s="25" t="n">
        <v>915</v>
      </c>
      <c r="S186" s="25" t="n">
        <v>0</v>
      </c>
      <c r="T186" s="25" t="n">
        <v>1203.67</v>
      </c>
      <c r="U186" s="25" t="n">
        <f aca="false">SUM(R186:T186)</f>
        <v>2118.67</v>
      </c>
      <c r="V186" s="25" t="n">
        <f aca="false">Q186+T186</f>
        <v>1792.67</v>
      </c>
      <c r="W186" s="25" t="n">
        <f aca="false">V186/C186</f>
        <v>3.44744230769231</v>
      </c>
      <c r="X186" s="25" t="n">
        <v>0</v>
      </c>
      <c r="Y186" s="25" t="n">
        <v>0</v>
      </c>
      <c r="Z186" s="25" t="n">
        <v>0</v>
      </c>
      <c r="AA186" s="25" t="n">
        <v>0</v>
      </c>
      <c r="AB186" s="25" t="n">
        <v>915</v>
      </c>
      <c r="AC186" s="25" t="n">
        <f aca="false">SUM(X186:AB186)</f>
        <v>915</v>
      </c>
      <c r="AD186" s="25" t="n">
        <f aca="false">U186-AC186</f>
        <v>1203.67</v>
      </c>
    </row>
    <row r="187" customFormat="false" ht="15" hidden="false" customHeight="false" outlineLevel="0" collapsed="false">
      <c r="A187" s="23" t="s">
        <v>218</v>
      </c>
      <c r="B187" s="24" t="n">
        <v>3</v>
      </c>
      <c r="C187" s="24" t="n">
        <v>1760</v>
      </c>
      <c r="D187" s="24" t="n">
        <v>0</v>
      </c>
      <c r="E187" s="24" t="n">
        <v>32</v>
      </c>
      <c r="F187" s="24" t="n">
        <v>3</v>
      </c>
      <c r="G187" s="24" t="n">
        <v>40</v>
      </c>
      <c r="H187" s="24" t="n">
        <v>0</v>
      </c>
      <c r="I187" s="24" t="n">
        <v>32</v>
      </c>
      <c r="J187" s="25" t="n">
        <v>980</v>
      </c>
      <c r="K187" s="24" t="n">
        <v>29</v>
      </c>
      <c r="L187" s="25" t="n">
        <v>944</v>
      </c>
      <c r="M187" s="24" t="n">
        <f aca="false">I187+K187</f>
        <v>61</v>
      </c>
      <c r="N187" s="26" t="n">
        <f aca="false">M187/C187</f>
        <v>0.0346590909090909</v>
      </c>
      <c r="O187" s="24" t="n">
        <v>37</v>
      </c>
      <c r="P187" s="25" t="n">
        <v>370</v>
      </c>
      <c r="Q187" s="25" t="n">
        <f aca="false">SUM(J187+L187+P187)+511</f>
        <v>2805</v>
      </c>
      <c r="R187" s="25" t="n">
        <v>0</v>
      </c>
      <c r="S187" s="25" t="n">
        <v>5500</v>
      </c>
      <c r="T187" s="25" t="n">
        <v>2980.32</v>
      </c>
      <c r="U187" s="25" t="n">
        <f aca="false">SUM(R187:T187)</f>
        <v>8480.32</v>
      </c>
      <c r="V187" s="25" t="n">
        <f aca="false">Q187+T187</f>
        <v>5785.32</v>
      </c>
      <c r="W187" s="25" t="n">
        <f aca="false">V187/C187</f>
        <v>3.28711363636364</v>
      </c>
      <c r="X187" s="25" t="n">
        <v>0</v>
      </c>
      <c r="Y187" s="25" t="n">
        <v>0</v>
      </c>
      <c r="Z187" s="25" t="n">
        <v>0</v>
      </c>
      <c r="AA187" s="25" t="n">
        <v>0</v>
      </c>
      <c r="AB187" s="25" t="n">
        <v>705</v>
      </c>
      <c r="AC187" s="25" t="n">
        <f aca="false">SUM(X187:AB187)</f>
        <v>705</v>
      </c>
      <c r="AD187" s="25" t="n">
        <f aca="false">U187-AC187</f>
        <v>7775.32</v>
      </c>
    </row>
    <row r="188" customFormat="false" ht="28.5" hidden="false" customHeight="false" outlineLevel="0" collapsed="false">
      <c r="A188" s="23" t="s">
        <v>219</v>
      </c>
      <c r="B188" s="24" t="n">
        <v>3</v>
      </c>
      <c r="C188" s="24" t="n">
        <v>200</v>
      </c>
      <c r="D188" s="24" t="n">
        <v>0</v>
      </c>
      <c r="E188" s="24" t="n">
        <v>8</v>
      </c>
      <c r="F188" s="24" t="n">
        <v>0</v>
      </c>
      <c r="G188" s="24" t="n">
        <v>0</v>
      </c>
      <c r="H188" s="24" t="n">
        <v>0</v>
      </c>
      <c r="I188" s="24" t="n">
        <v>3</v>
      </c>
      <c r="J188" s="25" t="n">
        <v>89</v>
      </c>
      <c r="K188" s="24" t="n">
        <v>12</v>
      </c>
      <c r="L188" s="25" t="n">
        <v>429</v>
      </c>
      <c r="M188" s="24" t="n">
        <f aca="false">I188+K188</f>
        <v>15</v>
      </c>
      <c r="N188" s="26" t="n">
        <f aca="false">M188/C188</f>
        <v>0.075</v>
      </c>
      <c r="O188" s="24" t="n">
        <v>15</v>
      </c>
      <c r="P188" s="25" t="n">
        <v>150</v>
      </c>
      <c r="Q188" s="25" t="n">
        <f aca="false">SUM(J188+L188+P188)</f>
        <v>668</v>
      </c>
      <c r="R188" s="25" t="n">
        <v>0</v>
      </c>
      <c r="S188" s="25" t="n">
        <v>0</v>
      </c>
      <c r="T188" s="25" t="n">
        <v>267.97</v>
      </c>
      <c r="U188" s="25" t="n">
        <f aca="false">SUM(R188:T188)</f>
        <v>267.97</v>
      </c>
      <c r="V188" s="25" t="n">
        <f aca="false">Q188+T188</f>
        <v>935.97</v>
      </c>
      <c r="W188" s="25" t="n">
        <f aca="false">V188/C188</f>
        <v>4.67985</v>
      </c>
      <c r="X188" s="25" t="n">
        <v>0</v>
      </c>
      <c r="Y188" s="25" t="n">
        <v>0</v>
      </c>
      <c r="Z188" s="25" t="n">
        <v>0</v>
      </c>
      <c r="AA188" s="25" t="n">
        <v>0</v>
      </c>
      <c r="AB188" s="25" t="n">
        <v>0</v>
      </c>
      <c r="AC188" s="25" t="n">
        <f aca="false">SUM(X188:AB188)</f>
        <v>0</v>
      </c>
      <c r="AD188" s="25" t="n">
        <f aca="false">U188-AC188</f>
        <v>267.97</v>
      </c>
    </row>
    <row r="189" customFormat="false" ht="15" hidden="false" customHeight="false" outlineLevel="0" collapsed="false">
      <c r="A189" s="23" t="s">
        <v>220</v>
      </c>
      <c r="B189" s="24" t="n">
        <v>7</v>
      </c>
      <c r="C189" s="24" t="n">
        <v>1400</v>
      </c>
      <c r="D189" s="24" t="n">
        <v>0</v>
      </c>
      <c r="E189" s="24" t="n">
        <v>30</v>
      </c>
      <c r="F189" s="24" t="n">
        <v>0</v>
      </c>
      <c r="G189" s="24" t="n">
        <v>0</v>
      </c>
      <c r="H189" s="24" t="n">
        <v>0</v>
      </c>
      <c r="I189" s="24" t="n">
        <v>19</v>
      </c>
      <c r="J189" s="25" t="n">
        <v>630</v>
      </c>
      <c r="K189" s="24" t="n">
        <v>18</v>
      </c>
      <c r="L189" s="25" t="n">
        <v>608</v>
      </c>
      <c r="M189" s="24" t="n">
        <f aca="false">I189+K189</f>
        <v>37</v>
      </c>
      <c r="N189" s="26" t="n">
        <f aca="false">M189/C189</f>
        <v>0.0264285714285714</v>
      </c>
      <c r="O189" s="24" t="n">
        <v>38</v>
      </c>
      <c r="P189" s="25" t="n">
        <v>380</v>
      </c>
      <c r="Q189" s="25" t="n">
        <f aca="false">SUM(J189+L189+P189)+10</f>
        <v>1628</v>
      </c>
      <c r="R189" s="25" t="n">
        <v>0</v>
      </c>
      <c r="S189" s="25" t="n">
        <v>0</v>
      </c>
      <c r="T189" s="25" t="n">
        <v>1234.55</v>
      </c>
      <c r="U189" s="25" t="n">
        <f aca="false">SUM(R189:T189)</f>
        <v>1234.55</v>
      </c>
      <c r="V189" s="25" t="n">
        <f aca="false">Q189+T189</f>
        <v>2862.55</v>
      </c>
      <c r="W189" s="25" t="n">
        <f aca="false">V189/C189</f>
        <v>2.04467857142857</v>
      </c>
      <c r="X189" s="25" t="n">
        <v>0</v>
      </c>
      <c r="Y189" s="25" t="n">
        <v>0</v>
      </c>
      <c r="Z189" s="25" t="n">
        <v>0</v>
      </c>
      <c r="AA189" s="25" t="n">
        <v>0</v>
      </c>
      <c r="AB189" s="25" t="n">
        <v>0</v>
      </c>
      <c r="AC189" s="25" t="n">
        <f aca="false">SUM(X189:AB189)</f>
        <v>0</v>
      </c>
      <c r="AD189" s="25" t="n">
        <f aca="false">U189-AC189</f>
        <v>1234.55</v>
      </c>
    </row>
    <row r="190" customFormat="false" ht="15" hidden="false" customHeight="false" outlineLevel="0" collapsed="false">
      <c r="A190" s="23" t="s">
        <v>221</v>
      </c>
      <c r="B190" s="24" t="n">
        <v>1</v>
      </c>
      <c r="C190" s="24" t="n">
        <v>1480</v>
      </c>
      <c r="D190" s="24" t="n">
        <v>0</v>
      </c>
      <c r="E190" s="24" t="n">
        <v>16</v>
      </c>
      <c r="F190" s="24" t="n">
        <v>0</v>
      </c>
      <c r="G190" s="24" t="n">
        <v>0</v>
      </c>
      <c r="H190" s="24" t="n">
        <v>0</v>
      </c>
      <c r="I190" s="24" t="n">
        <v>12</v>
      </c>
      <c r="J190" s="25" t="n">
        <v>382</v>
      </c>
      <c r="K190" s="24" t="n">
        <v>12</v>
      </c>
      <c r="L190" s="25" t="n">
        <v>405</v>
      </c>
      <c r="M190" s="24" t="n">
        <f aca="false">I190+K190</f>
        <v>24</v>
      </c>
      <c r="N190" s="26" t="n">
        <f aca="false">M190/C190</f>
        <v>0.0162162162162162</v>
      </c>
      <c r="O190" s="24" t="n">
        <v>12</v>
      </c>
      <c r="P190" s="25" t="n">
        <v>120</v>
      </c>
      <c r="Q190" s="25" t="n">
        <f aca="false">SUM(J190+L190+P190)+10</f>
        <v>917</v>
      </c>
      <c r="R190" s="25" t="n">
        <v>0</v>
      </c>
      <c r="S190" s="25" t="n">
        <v>0</v>
      </c>
      <c r="T190" s="25" t="n">
        <v>5034.22</v>
      </c>
      <c r="U190" s="25" t="n">
        <f aca="false">SUM(R190:T190)</f>
        <v>5034.22</v>
      </c>
      <c r="V190" s="25" t="n">
        <f aca="false">Q190+T190</f>
        <v>5951.22</v>
      </c>
      <c r="W190" s="25" t="n">
        <f aca="false">V190/C190</f>
        <v>4.02109459459459</v>
      </c>
      <c r="X190" s="25" t="n">
        <v>0</v>
      </c>
      <c r="Y190" s="25" t="n">
        <v>0</v>
      </c>
      <c r="Z190" s="25" t="n">
        <v>0</v>
      </c>
      <c r="AA190" s="25" t="n">
        <v>0</v>
      </c>
      <c r="AB190" s="25" t="n">
        <v>0</v>
      </c>
      <c r="AC190" s="25" t="n">
        <f aca="false">SUM(X190:AB190)</f>
        <v>0</v>
      </c>
      <c r="AD190" s="25" t="n">
        <f aca="false">U190-AC190</f>
        <v>5034.22</v>
      </c>
    </row>
    <row r="191" s="22" customFormat="true" ht="15.75" hidden="false" customHeight="false" outlineLevel="0" collapsed="false">
      <c r="A191" s="16" t="s">
        <v>222</v>
      </c>
      <c r="B191" s="17"/>
      <c r="C191" s="17"/>
      <c r="D191" s="17"/>
      <c r="E191" s="17"/>
      <c r="F191" s="17"/>
      <c r="G191" s="17"/>
      <c r="H191" s="18"/>
      <c r="I191" s="17"/>
      <c r="J191" s="19"/>
      <c r="K191" s="17"/>
      <c r="L191" s="19"/>
      <c r="M191" s="17"/>
      <c r="N191" s="20"/>
      <c r="O191" s="17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21"/>
      <c r="AF191" s="21"/>
      <c r="AG191" s="21"/>
      <c r="AH191" s="21"/>
      <c r="AI191" s="21"/>
      <c r="AJ191" s="21"/>
    </row>
    <row r="192" customFormat="false" ht="15" hidden="false" customHeight="false" outlineLevel="0" collapsed="false">
      <c r="A192" s="23" t="s">
        <v>223</v>
      </c>
      <c r="B192" s="24" t="n">
        <v>7</v>
      </c>
      <c r="C192" s="24" t="n">
        <v>4000</v>
      </c>
      <c r="D192" s="24" t="n">
        <v>0</v>
      </c>
      <c r="E192" s="24" t="n">
        <v>21</v>
      </c>
      <c r="F192" s="24" t="n">
        <v>0</v>
      </c>
      <c r="G192" s="24" t="n">
        <v>1</v>
      </c>
      <c r="H192" s="24" t="n">
        <v>0</v>
      </c>
      <c r="I192" s="24" t="n">
        <v>8</v>
      </c>
      <c r="J192" s="25" t="n">
        <v>248</v>
      </c>
      <c r="K192" s="24" t="n">
        <v>6</v>
      </c>
      <c r="L192" s="25" t="n">
        <v>180</v>
      </c>
      <c r="M192" s="24" t="n">
        <f aca="false">I192+K192</f>
        <v>14</v>
      </c>
      <c r="N192" s="26" t="n">
        <f aca="false">M192/C192</f>
        <v>0.0035</v>
      </c>
      <c r="O192" s="24" t="n">
        <v>0</v>
      </c>
      <c r="P192" s="25" t="n">
        <v>0</v>
      </c>
      <c r="Q192" s="25" t="n">
        <f aca="false">SUM(J192+L192+P192)</f>
        <v>428</v>
      </c>
      <c r="R192" s="25" t="n">
        <v>0</v>
      </c>
      <c r="S192" s="25" t="n">
        <v>0</v>
      </c>
      <c r="T192" s="25" t="n">
        <v>1222</v>
      </c>
      <c r="U192" s="25" t="n">
        <f aca="false">SUM(R192:T192)</f>
        <v>1222</v>
      </c>
      <c r="V192" s="25" t="n">
        <f aca="false">Q192+T192</f>
        <v>1650</v>
      </c>
      <c r="W192" s="25" t="n">
        <f aca="false">V192/C192</f>
        <v>0.4125</v>
      </c>
      <c r="X192" s="25" t="n">
        <v>0</v>
      </c>
      <c r="Y192" s="25" t="n">
        <v>0</v>
      </c>
      <c r="Z192" s="25" t="n">
        <v>0</v>
      </c>
      <c r="AA192" s="25" t="n">
        <v>0</v>
      </c>
      <c r="AB192" s="25" t="n">
        <v>0</v>
      </c>
      <c r="AC192" s="25" t="n">
        <f aca="false">SUM(X192:AB192)</f>
        <v>0</v>
      </c>
      <c r="AD192" s="25" t="n">
        <f aca="false">U192-AC192</f>
        <v>1222</v>
      </c>
    </row>
    <row r="193" customFormat="false" ht="15" hidden="false" customHeight="false" outlineLevel="0" collapsed="false">
      <c r="A193" s="23" t="s">
        <v>224</v>
      </c>
      <c r="B193" s="24" t="n">
        <v>2</v>
      </c>
      <c r="C193" s="24" t="n">
        <v>1150</v>
      </c>
      <c r="D193" s="24" t="n">
        <v>0</v>
      </c>
      <c r="E193" s="24" t="n">
        <v>20</v>
      </c>
      <c r="F193" s="24" t="n">
        <v>15</v>
      </c>
      <c r="G193" s="24" t="n">
        <v>90</v>
      </c>
      <c r="H193" s="24" t="n">
        <v>0</v>
      </c>
      <c r="I193" s="24" t="n">
        <v>10</v>
      </c>
      <c r="J193" s="25" t="n">
        <v>336</v>
      </c>
      <c r="K193" s="24" t="n">
        <v>7</v>
      </c>
      <c r="L193" s="25" t="n">
        <v>243</v>
      </c>
      <c r="M193" s="24" t="n">
        <f aca="false">I193+K193</f>
        <v>17</v>
      </c>
      <c r="N193" s="26" t="n">
        <f aca="false">M193/C193</f>
        <v>0.0147826086956522</v>
      </c>
      <c r="O193" s="24" t="n">
        <v>1</v>
      </c>
      <c r="P193" s="25" t="n">
        <v>10</v>
      </c>
      <c r="Q193" s="25" t="n">
        <f aca="false">SUM(J193+L193+P193)</f>
        <v>589</v>
      </c>
      <c r="R193" s="25" t="n">
        <v>0</v>
      </c>
      <c r="S193" s="25" t="n">
        <v>0</v>
      </c>
      <c r="T193" s="25" t="n">
        <v>1928.02</v>
      </c>
      <c r="U193" s="25" t="n">
        <f aca="false">SUM(R193:T193)</f>
        <v>1928.02</v>
      </c>
      <c r="V193" s="25" t="n">
        <f aca="false">Q193+T193</f>
        <v>2517.02</v>
      </c>
      <c r="W193" s="25" t="n">
        <f aca="false">V193/C193</f>
        <v>2.18871304347826</v>
      </c>
      <c r="X193" s="25" t="n">
        <v>0</v>
      </c>
      <c r="Y193" s="25" t="n">
        <v>0</v>
      </c>
      <c r="Z193" s="25" t="n">
        <v>0</v>
      </c>
      <c r="AA193" s="25" t="n">
        <v>0</v>
      </c>
      <c r="AB193" s="25" t="n">
        <v>0</v>
      </c>
      <c r="AC193" s="25" t="n">
        <f aca="false">SUM(X193:AB193)</f>
        <v>0</v>
      </c>
      <c r="AD193" s="25" t="n">
        <f aca="false">U193-AC193</f>
        <v>1928.02</v>
      </c>
    </row>
    <row r="194" customFormat="false" ht="15" hidden="false" customHeight="false" outlineLevel="0" collapsed="false">
      <c r="A194" s="23" t="s">
        <v>225</v>
      </c>
      <c r="B194" s="24" t="n">
        <v>1</v>
      </c>
      <c r="C194" s="24" t="n">
        <v>750</v>
      </c>
      <c r="D194" s="24" t="n">
        <v>0</v>
      </c>
      <c r="E194" s="24" t="n">
        <v>20</v>
      </c>
      <c r="F194" s="24" t="n">
        <v>15</v>
      </c>
      <c r="G194" s="24" t="n">
        <v>60</v>
      </c>
      <c r="H194" s="24" t="n">
        <v>0</v>
      </c>
      <c r="I194" s="24" t="n">
        <v>5</v>
      </c>
      <c r="J194" s="25" t="n">
        <v>177</v>
      </c>
      <c r="K194" s="24" t="n">
        <v>4</v>
      </c>
      <c r="L194" s="25" t="n">
        <v>138</v>
      </c>
      <c r="M194" s="24" t="n">
        <f aca="false">I194+K194</f>
        <v>9</v>
      </c>
      <c r="N194" s="26" t="n">
        <f aca="false">M194/C194</f>
        <v>0.012</v>
      </c>
      <c r="O194" s="24" t="n">
        <v>0</v>
      </c>
      <c r="P194" s="25" t="n">
        <v>0</v>
      </c>
      <c r="Q194" s="25" t="n">
        <f aca="false">SUM(J194+L194+P194)</f>
        <v>315</v>
      </c>
      <c r="R194" s="25" t="n">
        <v>0</v>
      </c>
      <c r="S194" s="25" t="n">
        <v>0</v>
      </c>
      <c r="T194" s="25" t="n">
        <v>1391.86</v>
      </c>
      <c r="U194" s="25" t="n">
        <f aca="false">SUM(R194:T194)</f>
        <v>1391.86</v>
      </c>
      <c r="V194" s="25" t="n">
        <f aca="false">Q194+T194</f>
        <v>1706.86</v>
      </c>
      <c r="W194" s="25" t="n">
        <f aca="false">V194/C194</f>
        <v>2.27581333333333</v>
      </c>
      <c r="X194" s="25" t="n">
        <v>0</v>
      </c>
      <c r="Y194" s="25" t="n">
        <v>0</v>
      </c>
      <c r="Z194" s="25" t="n">
        <v>0</v>
      </c>
      <c r="AA194" s="25" t="n">
        <v>0</v>
      </c>
      <c r="AB194" s="25" t="n">
        <v>0</v>
      </c>
      <c r="AC194" s="25" t="n">
        <f aca="false">SUM(X194:AB194)</f>
        <v>0</v>
      </c>
      <c r="AD194" s="25" t="n">
        <f aca="false">U194-AC194</f>
        <v>1391.86</v>
      </c>
    </row>
    <row r="195" customFormat="false" ht="15" hidden="false" customHeight="false" outlineLevel="0" collapsed="false">
      <c r="A195" s="23" t="s">
        <v>226</v>
      </c>
      <c r="B195" s="24" t="n">
        <v>3</v>
      </c>
      <c r="C195" s="24" t="n">
        <v>3800</v>
      </c>
      <c r="D195" s="24" t="n">
        <v>0</v>
      </c>
      <c r="E195" s="24" t="n">
        <v>60</v>
      </c>
      <c r="F195" s="24" t="n">
        <v>0</v>
      </c>
      <c r="G195" s="24" t="n">
        <v>35</v>
      </c>
      <c r="H195" s="24" t="n">
        <v>0</v>
      </c>
      <c r="I195" s="24" t="n">
        <v>27</v>
      </c>
      <c r="J195" s="25" t="n">
        <v>934</v>
      </c>
      <c r="K195" s="24" t="n">
        <v>46</v>
      </c>
      <c r="L195" s="25" t="n">
        <v>1487</v>
      </c>
      <c r="M195" s="24" t="n">
        <f aca="false">I195+K195</f>
        <v>73</v>
      </c>
      <c r="N195" s="26" t="n">
        <f aca="false">M195/C195</f>
        <v>0.0192105263157895</v>
      </c>
      <c r="O195" s="24" t="n">
        <v>343</v>
      </c>
      <c r="P195" s="25" t="n">
        <v>3450</v>
      </c>
      <c r="Q195" s="25" t="n">
        <f aca="false">SUM(J195+L195+P195)+100</f>
        <v>5971</v>
      </c>
      <c r="R195" s="25" t="n">
        <v>0</v>
      </c>
      <c r="S195" s="25" t="n">
        <v>0</v>
      </c>
      <c r="T195" s="25" t="n">
        <v>5847</v>
      </c>
      <c r="U195" s="25" t="n">
        <f aca="false">SUM(R195:T195)</f>
        <v>5847</v>
      </c>
      <c r="V195" s="25" t="n">
        <f aca="false">Q195+T195</f>
        <v>11818</v>
      </c>
      <c r="W195" s="25" t="n">
        <f aca="false">V195/C195</f>
        <v>3.11</v>
      </c>
      <c r="X195" s="25" t="n">
        <v>0</v>
      </c>
      <c r="Y195" s="25" t="n">
        <v>0</v>
      </c>
      <c r="Z195" s="25" t="n">
        <v>0</v>
      </c>
      <c r="AA195" s="25" t="n">
        <v>0</v>
      </c>
      <c r="AB195" s="25" t="n">
        <v>0</v>
      </c>
      <c r="AC195" s="25" t="n">
        <f aca="false">SUM(X195:AB195)</f>
        <v>0</v>
      </c>
      <c r="AD195" s="25" t="n">
        <f aca="false">U195-AC195</f>
        <v>5847</v>
      </c>
    </row>
    <row r="196" customFormat="false" ht="15" hidden="false" customHeight="false" outlineLevel="0" collapsed="false">
      <c r="A196" s="23" t="s">
        <v>227</v>
      </c>
      <c r="B196" s="24" t="n">
        <v>7</v>
      </c>
      <c r="C196" s="24" t="n">
        <v>1000</v>
      </c>
      <c r="D196" s="24" t="n">
        <v>0</v>
      </c>
      <c r="E196" s="24" t="n">
        <v>18</v>
      </c>
      <c r="F196" s="24" t="n">
        <v>0</v>
      </c>
      <c r="G196" s="24" t="n">
        <v>13</v>
      </c>
      <c r="H196" s="24" t="n">
        <v>2</v>
      </c>
      <c r="I196" s="24" t="n">
        <v>11</v>
      </c>
      <c r="J196" s="25" t="n">
        <v>375</v>
      </c>
      <c r="K196" s="24" t="n">
        <v>8</v>
      </c>
      <c r="L196" s="25" t="n">
        <v>282</v>
      </c>
      <c r="M196" s="24" t="n">
        <f aca="false">I196+K196</f>
        <v>19</v>
      </c>
      <c r="N196" s="26" t="n">
        <f aca="false">M196/C196</f>
        <v>0.019</v>
      </c>
      <c r="O196" s="24" t="n">
        <v>0</v>
      </c>
      <c r="P196" s="25" t="n">
        <v>0</v>
      </c>
      <c r="Q196" s="25" t="n">
        <f aca="false">SUM(J196+L196+P196)</f>
        <v>657</v>
      </c>
      <c r="R196" s="25" t="n">
        <v>0</v>
      </c>
      <c r="S196" s="25" t="n">
        <v>0</v>
      </c>
      <c r="T196" s="25" t="n">
        <v>3832.3</v>
      </c>
      <c r="U196" s="25" t="n">
        <f aca="false">SUM(R196:T196)</f>
        <v>3832.3</v>
      </c>
      <c r="V196" s="25" t="n">
        <f aca="false">Q196+T196</f>
        <v>4489.3</v>
      </c>
      <c r="W196" s="25" t="n">
        <f aca="false">V196/C196</f>
        <v>4.4893</v>
      </c>
      <c r="X196" s="25" t="n">
        <v>0</v>
      </c>
      <c r="Y196" s="25" t="n">
        <v>0</v>
      </c>
      <c r="Z196" s="25" t="n">
        <v>0</v>
      </c>
      <c r="AA196" s="25" t="n">
        <v>0</v>
      </c>
      <c r="AB196" s="25" t="n">
        <v>0</v>
      </c>
      <c r="AC196" s="25" t="n">
        <f aca="false">SUM(X196:AB196)</f>
        <v>0</v>
      </c>
      <c r="AD196" s="25" t="n">
        <f aca="false">U196-AC196</f>
        <v>3832.3</v>
      </c>
    </row>
    <row r="197" customFormat="false" ht="15" hidden="false" customHeight="false" outlineLevel="0" collapsed="false">
      <c r="A197" s="23" t="s">
        <v>228</v>
      </c>
      <c r="B197" s="24" t="n">
        <v>3</v>
      </c>
      <c r="C197" s="24" t="n">
        <v>2000</v>
      </c>
      <c r="D197" s="24" t="n">
        <v>0</v>
      </c>
      <c r="E197" s="24" t="n">
        <v>13</v>
      </c>
      <c r="F197" s="24" t="n">
        <v>4</v>
      </c>
      <c r="G197" s="24" t="n">
        <v>112</v>
      </c>
      <c r="H197" s="24" t="n">
        <v>0</v>
      </c>
      <c r="I197" s="24" t="n">
        <v>10</v>
      </c>
      <c r="J197" s="25" t="n">
        <v>305</v>
      </c>
      <c r="K197" s="24" t="n">
        <v>7</v>
      </c>
      <c r="L197" s="25" t="n">
        <v>255</v>
      </c>
      <c r="M197" s="24" t="n">
        <f aca="false">I197+K197</f>
        <v>17</v>
      </c>
      <c r="N197" s="26" t="n">
        <f aca="false">M197/C197</f>
        <v>0.0085</v>
      </c>
      <c r="O197" s="24" t="n">
        <v>10</v>
      </c>
      <c r="P197" s="25" t="n">
        <v>100</v>
      </c>
      <c r="Q197" s="25" t="n">
        <f aca="false">SUM(J197+L197+P197)</f>
        <v>660</v>
      </c>
      <c r="R197" s="25" t="n">
        <v>0</v>
      </c>
      <c r="S197" s="25" t="n">
        <v>0</v>
      </c>
      <c r="T197" s="25" t="n">
        <v>6841.92</v>
      </c>
      <c r="U197" s="25" t="n">
        <f aca="false">SUM(R197:T197)</f>
        <v>6841.92</v>
      </c>
      <c r="V197" s="25" t="n">
        <f aca="false">Q197+T197</f>
        <v>7501.92</v>
      </c>
      <c r="W197" s="25" t="n">
        <v>0</v>
      </c>
      <c r="X197" s="25" t="n">
        <v>0</v>
      </c>
      <c r="Y197" s="25" t="n">
        <v>0</v>
      </c>
      <c r="Z197" s="25" t="n">
        <v>20</v>
      </c>
      <c r="AA197" s="25" t="n">
        <v>0</v>
      </c>
      <c r="AB197" s="25" t="n">
        <v>0</v>
      </c>
      <c r="AC197" s="25" t="n">
        <f aca="false">SUM(X197:AB197)</f>
        <v>20</v>
      </c>
      <c r="AD197" s="25" t="n">
        <f aca="false">U197-AC197</f>
        <v>6821.92</v>
      </c>
    </row>
    <row r="198" customFormat="false" ht="15" hidden="false" customHeight="false" outlineLevel="0" collapsed="false">
      <c r="A198" s="23" t="s">
        <v>229</v>
      </c>
      <c r="B198" s="24" t="n">
        <v>6</v>
      </c>
      <c r="C198" s="24" t="n">
        <v>3000</v>
      </c>
      <c r="D198" s="24" t="n">
        <v>0</v>
      </c>
      <c r="E198" s="24" t="n">
        <v>36</v>
      </c>
      <c r="F198" s="24" t="n">
        <v>0</v>
      </c>
      <c r="G198" s="24" t="n">
        <v>200</v>
      </c>
      <c r="H198" s="24" t="n">
        <v>0</v>
      </c>
      <c r="I198" s="24" t="n">
        <v>21</v>
      </c>
      <c r="J198" s="25" t="n">
        <v>632</v>
      </c>
      <c r="K198" s="24" t="n">
        <v>17</v>
      </c>
      <c r="L198" s="25" t="n">
        <v>573</v>
      </c>
      <c r="M198" s="24" t="n">
        <f aca="false">I198+K198</f>
        <v>38</v>
      </c>
      <c r="N198" s="26" t="n">
        <f aca="false">M198/C198</f>
        <v>0.0126666666666667</v>
      </c>
      <c r="O198" s="24" t="n">
        <v>62</v>
      </c>
      <c r="P198" s="25" t="n">
        <v>630</v>
      </c>
      <c r="Q198" s="25" t="n">
        <f aca="false">SUM(J198+L198+P198)+30</f>
        <v>1865</v>
      </c>
      <c r="R198" s="25" t="n">
        <v>0</v>
      </c>
      <c r="S198" s="25" t="n">
        <v>0</v>
      </c>
      <c r="T198" s="25" t="n">
        <v>3340</v>
      </c>
      <c r="U198" s="25" t="n">
        <f aca="false">SUM(R198:T198)</f>
        <v>3340</v>
      </c>
      <c r="V198" s="25" t="n">
        <f aca="false">Q198+T198</f>
        <v>5205</v>
      </c>
      <c r="W198" s="25" t="n">
        <f aca="false">V198/C198</f>
        <v>1.735</v>
      </c>
      <c r="X198" s="25" t="n">
        <v>100</v>
      </c>
      <c r="Y198" s="25" t="n">
        <v>0</v>
      </c>
      <c r="Z198" s="25" t="n">
        <v>18</v>
      </c>
      <c r="AA198" s="25" t="n">
        <v>0</v>
      </c>
      <c r="AB198" s="25" t="n">
        <v>144</v>
      </c>
      <c r="AC198" s="25" t="n">
        <f aca="false">SUM(X198:AB198)</f>
        <v>262</v>
      </c>
      <c r="AD198" s="25" t="n">
        <f aca="false">U198-AC198</f>
        <v>3078</v>
      </c>
    </row>
    <row r="199" customFormat="false" ht="15" hidden="false" customHeight="false" outlineLevel="0" collapsed="false">
      <c r="A199" s="23" t="s">
        <v>230</v>
      </c>
      <c r="B199" s="24" t="n">
        <v>1</v>
      </c>
      <c r="C199" s="24" t="n">
        <v>123</v>
      </c>
      <c r="D199" s="24" t="n">
        <v>0</v>
      </c>
      <c r="E199" s="24" t="n">
        <v>7</v>
      </c>
      <c r="F199" s="24" t="n">
        <v>0</v>
      </c>
      <c r="G199" s="24" t="n">
        <v>0</v>
      </c>
      <c r="H199" s="24" t="n">
        <v>0</v>
      </c>
      <c r="I199" s="24" t="n">
        <v>0</v>
      </c>
      <c r="J199" s="25" t="n">
        <v>0</v>
      </c>
      <c r="K199" s="24" t="n">
        <v>1</v>
      </c>
      <c r="L199" s="25" t="n">
        <v>39</v>
      </c>
      <c r="M199" s="24" t="n">
        <f aca="false">I199+K199</f>
        <v>1</v>
      </c>
      <c r="N199" s="26" t="n">
        <f aca="false">M199/C199</f>
        <v>0.00813008130081301</v>
      </c>
      <c r="O199" s="24" t="n">
        <v>18</v>
      </c>
      <c r="P199" s="25" t="n">
        <v>180</v>
      </c>
      <c r="Q199" s="25" t="n">
        <f aca="false">SUM(J199+L199+P199)+39</f>
        <v>258</v>
      </c>
      <c r="R199" s="25" t="n">
        <v>0</v>
      </c>
      <c r="S199" s="25" t="n">
        <v>0</v>
      </c>
      <c r="T199" s="25" t="n">
        <v>129</v>
      </c>
      <c r="U199" s="25" t="n">
        <f aca="false">SUM(R199:T199)</f>
        <v>129</v>
      </c>
      <c r="V199" s="25" t="n">
        <f aca="false">Q199+T199</f>
        <v>387</v>
      </c>
      <c r="W199" s="25" t="n">
        <f aca="false">V199/C199</f>
        <v>3.14634146341463</v>
      </c>
      <c r="X199" s="25" t="n">
        <v>0</v>
      </c>
      <c r="Y199" s="25" t="n">
        <v>0</v>
      </c>
      <c r="Z199" s="25" t="n">
        <v>0</v>
      </c>
      <c r="AA199" s="25" t="n">
        <v>0</v>
      </c>
      <c r="AB199" s="25" t="n">
        <v>0</v>
      </c>
      <c r="AC199" s="25" t="n">
        <f aca="false">SUM(X199:AB199)</f>
        <v>0</v>
      </c>
      <c r="AD199" s="25" t="n">
        <f aca="false">U199-AC199</f>
        <v>129</v>
      </c>
    </row>
    <row r="200" customFormat="false" ht="15" hidden="false" customHeight="false" outlineLevel="0" collapsed="false">
      <c r="A200" s="23" t="s">
        <v>231</v>
      </c>
      <c r="B200" s="24" t="n">
        <v>3</v>
      </c>
      <c r="C200" s="24" t="n">
        <v>1100</v>
      </c>
      <c r="D200" s="24" t="n">
        <v>0</v>
      </c>
      <c r="E200" s="24" t="n">
        <v>10</v>
      </c>
      <c r="F200" s="24" t="n">
        <v>0</v>
      </c>
      <c r="G200" s="24" t="n">
        <v>60</v>
      </c>
      <c r="H200" s="24" t="n">
        <v>0</v>
      </c>
      <c r="I200" s="24" t="n">
        <v>4</v>
      </c>
      <c r="J200" s="25" t="n">
        <v>138</v>
      </c>
      <c r="K200" s="24" t="n">
        <v>11</v>
      </c>
      <c r="L200" s="25" t="n">
        <v>346</v>
      </c>
      <c r="M200" s="24" t="n">
        <f aca="false">I200+K200</f>
        <v>15</v>
      </c>
      <c r="N200" s="26" t="n">
        <f aca="false">M200/C200</f>
        <v>0.0136363636363636</v>
      </c>
      <c r="O200" s="24" t="n">
        <v>1</v>
      </c>
      <c r="P200" s="25" t="n">
        <v>10</v>
      </c>
      <c r="Q200" s="25" t="n">
        <f aca="false">SUM(J200+L200+P200)</f>
        <v>494</v>
      </c>
      <c r="R200" s="25" t="n">
        <v>0</v>
      </c>
      <c r="S200" s="25" t="n">
        <v>0</v>
      </c>
      <c r="T200" s="25" t="n">
        <v>1200.56</v>
      </c>
      <c r="U200" s="25" t="n">
        <f aca="false">SUM(R200:T200)</f>
        <v>1200.56</v>
      </c>
      <c r="V200" s="25" t="n">
        <f aca="false">Q200+T200</f>
        <v>1694.56</v>
      </c>
      <c r="W200" s="25" t="n">
        <f aca="false">V200/C200</f>
        <v>1.54050909090909</v>
      </c>
      <c r="X200" s="25" t="n">
        <v>0</v>
      </c>
      <c r="Y200" s="25" t="n">
        <v>0</v>
      </c>
      <c r="Z200" s="25" t="n">
        <v>0</v>
      </c>
      <c r="AA200" s="25" t="n">
        <v>0</v>
      </c>
      <c r="AB200" s="25" t="n">
        <v>48</v>
      </c>
      <c r="AC200" s="25" t="n">
        <f aca="false">SUM(X200:AB200)</f>
        <v>48</v>
      </c>
      <c r="AD200" s="25" t="n">
        <f aca="false">U200-AC200</f>
        <v>1152.56</v>
      </c>
    </row>
    <row r="201" customFormat="false" ht="15" hidden="false" customHeight="false" outlineLevel="0" collapsed="false">
      <c r="A201" s="23" t="s">
        <v>232</v>
      </c>
      <c r="B201" s="24" t="n">
        <v>2</v>
      </c>
      <c r="C201" s="24" t="n">
        <v>420</v>
      </c>
      <c r="D201" s="24" t="n">
        <v>0</v>
      </c>
      <c r="E201" s="24" t="n">
        <v>12</v>
      </c>
      <c r="F201" s="24" t="n">
        <v>0</v>
      </c>
      <c r="G201" s="24" t="n">
        <v>60</v>
      </c>
      <c r="H201" s="24" t="n">
        <v>0</v>
      </c>
      <c r="I201" s="24" t="n">
        <v>2</v>
      </c>
      <c r="J201" s="25" t="n">
        <v>40</v>
      </c>
      <c r="K201" s="24" t="n">
        <v>5</v>
      </c>
      <c r="L201" s="25" t="n">
        <v>159</v>
      </c>
      <c r="M201" s="24" t="n">
        <f aca="false">I201+K201</f>
        <v>7</v>
      </c>
      <c r="N201" s="26" t="n">
        <f aca="false">M201/C201</f>
        <v>0.0166666666666667</v>
      </c>
      <c r="O201" s="24" t="n">
        <v>31</v>
      </c>
      <c r="P201" s="25" t="n">
        <v>310</v>
      </c>
      <c r="Q201" s="25" t="n">
        <f aca="false">SUM(J201+L201+P201)</f>
        <v>509</v>
      </c>
      <c r="R201" s="25" t="n">
        <v>0</v>
      </c>
      <c r="S201" s="25" t="n">
        <v>0</v>
      </c>
      <c r="T201" s="25" t="n">
        <v>452.3</v>
      </c>
      <c r="U201" s="25" t="n">
        <f aca="false">SUM(R201:T201)</f>
        <v>452.3</v>
      </c>
      <c r="V201" s="25" t="n">
        <f aca="false">Q201+T201</f>
        <v>961.3</v>
      </c>
      <c r="W201" s="25" t="n">
        <f aca="false">V201/C201</f>
        <v>2.28880952380952</v>
      </c>
      <c r="X201" s="25" t="n">
        <v>0</v>
      </c>
      <c r="Y201" s="25" t="n">
        <v>0</v>
      </c>
      <c r="Z201" s="25" t="n">
        <v>0</v>
      </c>
      <c r="AA201" s="25" t="n">
        <v>0</v>
      </c>
      <c r="AB201" s="25" t="n">
        <v>0</v>
      </c>
      <c r="AC201" s="25" t="n">
        <f aca="false">SUM(X201:AB201)</f>
        <v>0</v>
      </c>
      <c r="AD201" s="25" t="n">
        <f aca="false">U201-AC201</f>
        <v>452.3</v>
      </c>
    </row>
    <row r="202" s="22" customFormat="true" ht="15.75" hidden="false" customHeight="false" outlineLevel="0" collapsed="false">
      <c r="A202" s="16" t="s">
        <v>233</v>
      </c>
      <c r="B202" s="17"/>
      <c r="C202" s="17"/>
      <c r="D202" s="17"/>
      <c r="E202" s="17"/>
      <c r="F202" s="17"/>
      <c r="G202" s="17"/>
      <c r="H202" s="18"/>
      <c r="I202" s="17"/>
      <c r="J202" s="19"/>
      <c r="K202" s="17"/>
      <c r="L202" s="19"/>
      <c r="M202" s="17"/>
      <c r="N202" s="20"/>
      <c r="O202" s="17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21"/>
      <c r="AF202" s="21"/>
      <c r="AG202" s="21"/>
      <c r="AH202" s="21"/>
      <c r="AI202" s="21"/>
      <c r="AJ202" s="21"/>
    </row>
    <row r="203" customFormat="false" ht="15" hidden="false" customHeight="false" outlineLevel="0" collapsed="false">
      <c r="A203" s="23" t="s">
        <v>234</v>
      </c>
      <c r="B203" s="24" t="n">
        <v>1</v>
      </c>
      <c r="C203" s="24" t="n">
        <v>2150</v>
      </c>
      <c r="D203" s="24" t="n">
        <v>0</v>
      </c>
      <c r="E203" s="24" t="n">
        <v>15</v>
      </c>
      <c r="F203" s="24" t="n">
        <v>0</v>
      </c>
      <c r="G203" s="24" t="n">
        <v>6</v>
      </c>
      <c r="H203" s="24" t="n">
        <v>0</v>
      </c>
      <c r="I203" s="24" t="n">
        <v>51</v>
      </c>
      <c r="J203" s="25" t="n">
        <v>1708</v>
      </c>
      <c r="K203" s="24" t="n">
        <v>24</v>
      </c>
      <c r="L203" s="25" t="n">
        <v>789</v>
      </c>
      <c r="M203" s="24" t="n">
        <f aca="false">I203+K203</f>
        <v>75</v>
      </c>
      <c r="N203" s="26" t="n">
        <f aca="false">M203/C203</f>
        <v>0.0348837209302326</v>
      </c>
      <c r="O203" s="24" t="n">
        <v>0</v>
      </c>
      <c r="P203" s="25" t="n">
        <v>0</v>
      </c>
      <c r="Q203" s="25" t="n">
        <f aca="false">SUM(J203+L203+P203)</f>
        <v>2497</v>
      </c>
      <c r="R203" s="25" t="n">
        <v>0</v>
      </c>
      <c r="S203" s="25" t="n">
        <v>0</v>
      </c>
      <c r="T203" s="25" t="n">
        <v>3584</v>
      </c>
      <c r="U203" s="25" t="n">
        <f aca="false">SUM(R203:T203)</f>
        <v>3584</v>
      </c>
      <c r="V203" s="25" t="n">
        <f aca="false">Q203+T203</f>
        <v>6081</v>
      </c>
      <c r="W203" s="25" t="n">
        <f aca="false">V203/C203</f>
        <v>2.82837209302326</v>
      </c>
      <c r="X203" s="25" t="n">
        <v>0</v>
      </c>
      <c r="Y203" s="25" t="n">
        <v>0</v>
      </c>
      <c r="Z203" s="25" t="n">
        <v>0</v>
      </c>
      <c r="AA203" s="25" t="n">
        <v>0</v>
      </c>
      <c r="AB203" s="25" t="n">
        <v>0</v>
      </c>
      <c r="AC203" s="25" t="n">
        <f aca="false">SUM(X203:AB203)</f>
        <v>0</v>
      </c>
      <c r="AD203" s="25" t="n">
        <f aca="false">U203-AC203</f>
        <v>3584</v>
      </c>
    </row>
    <row r="204" s="22" customFormat="true" ht="15.75" hidden="false" customHeight="false" outlineLevel="0" collapsed="false">
      <c r="A204" s="16" t="s">
        <v>235</v>
      </c>
      <c r="B204" s="17"/>
      <c r="C204" s="17"/>
      <c r="D204" s="17"/>
      <c r="E204" s="17"/>
      <c r="F204" s="17"/>
      <c r="G204" s="17"/>
      <c r="H204" s="18"/>
      <c r="I204" s="17"/>
      <c r="J204" s="19"/>
      <c r="K204" s="17"/>
      <c r="L204" s="19"/>
      <c r="M204" s="17"/>
      <c r="N204" s="20"/>
      <c r="O204" s="17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21"/>
      <c r="AF204" s="21"/>
      <c r="AG204" s="21"/>
      <c r="AH204" s="21"/>
      <c r="AI204" s="21"/>
      <c r="AJ204" s="21"/>
    </row>
    <row r="205" customFormat="false" ht="28.5" hidden="false" customHeight="false" outlineLevel="0" collapsed="false">
      <c r="A205" s="23" t="s">
        <v>236</v>
      </c>
      <c r="B205" s="24" t="n">
        <v>1</v>
      </c>
      <c r="C205" s="24" t="n">
        <v>6000</v>
      </c>
      <c r="D205" s="24" t="n">
        <v>0</v>
      </c>
      <c r="E205" s="24" t="n">
        <v>20</v>
      </c>
      <c r="F205" s="24" t="n">
        <v>0</v>
      </c>
      <c r="G205" s="24" t="n">
        <v>112</v>
      </c>
      <c r="H205" s="24" t="n">
        <v>2</v>
      </c>
      <c r="I205" s="24" t="n">
        <v>21</v>
      </c>
      <c r="J205" s="25" t="n">
        <v>682</v>
      </c>
      <c r="K205" s="24" t="n">
        <v>12</v>
      </c>
      <c r="L205" s="25" t="n">
        <v>411</v>
      </c>
      <c r="M205" s="24" t="n">
        <f aca="false">I205+K205</f>
        <v>33</v>
      </c>
      <c r="N205" s="26" t="n">
        <f aca="false">M205/C205</f>
        <v>0.0055</v>
      </c>
      <c r="O205" s="24" t="n">
        <v>0</v>
      </c>
      <c r="P205" s="25" t="n">
        <v>0</v>
      </c>
      <c r="Q205" s="25" t="n">
        <f aca="false">SUM(J205+L205+P205)</f>
        <v>1093</v>
      </c>
      <c r="R205" s="25" t="n">
        <v>0</v>
      </c>
      <c r="S205" s="25" t="n">
        <v>0</v>
      </c>
      <c r="T205" s="25" t="n">
        <v>5555</v>
      </c>
      <c r="U205" s="25" t="n">
        <f aca="false">SUM(R205:T205)</f>
        <v>5555</v>
      </c>
      <c r="V205" s="25" t="n">
        <f aca="false">Q205+T205</f>
        <v>6648</v>
      </c>
      <c r="W205" s="25" t="n">
        <f aca="false">V205/C205</f>
        <v>1.108</v>
      </c>
      <c r="X205" s="25" t="n">
        <v>0</v>
      </c>
      <c r="Y205" s="25" t="n">
        <v>0</v>
      </c>
      <c r="Z205" s="25" t="n">
        <v>0</v>
      </c>
      <c r="AA205" s="25" t="n">
        <v>0</v>
      </c>
      <c r="AB205" s="25" t="n">
        <v>0</v>
      </c>
      <c r="AC205" s="25" t="n">
        <f aca="false">SUM(X205:AB205)</f>
        <v>0</v>
      </c>
      <c r="AD205" s="25" t="n">
        <f aca="false">U205-AC205</f>
        <v>5555</v>
      </c>
    </row>
    <row r="206" customFormat="false" ht="15" hidden="false" customHeight="false" outlineLevel="0" collapsed="false">
      <c r="A206" s="23" t="s">
        <v>237</v>
      </c>
      <c r="B206" s="24" t="n">
        <v>2</v>
      </c>
      <c r="C206" s="24" t="n">
        <v>2922</v>
      </c>
      <c r="D206" s="24" t="n">
        <v>0</v>
      </c>
      <c r="E206" s="24" t="n">
        <v>18</v>
      </c>
      <c r="F206" s="24" t="n">
        <v>4</v>
      </c>
      <c r="G206" s="24" t="n">
        <v>42</v>
      </c>
      <c r="H206" s="24" t="n">
        <v>12</v>
      </c>
      <c r="I206" s="24" t="n">
        <v>34</v>
      </c>
      <c r="J206" s="25" t="n">
        <v>1131</v>
      </c>
      <c r="K206" s="24" t="n">
        <v>27</v>
      </c>
      <c r="L206" s="25" t="n">
        <v>926</v>
      </c>
      <c r="M206" s="24" t="n">
        <f aca="false">I206+K206</f>
        <v>61</v>
      </c>
      <c r="N206" s="26" t="n">
        <f aca="false">M206/C206</f>
        <v>0.0208761122518823</v>
      </c>
      <c r="O206" s="24" t="n">
        <v>1</v>
      </c>
      <c r="P206" s="25" t="n">
        <v>10</v>
      </c>
      <c r="Q206" s="25" t="n">
        <f aca="false">SUM(J206+L206+P206)</f>
        <v>2067</v>
      </c>
      <c r="R206" s="25" t="n">
        <v>0</v>
      </c>
      <c r="S206" s="25" t="n">
        <v>0</v>
      </c>
      <c r="T206" s="25" t="n">
        <v>9910.9</v>
      </c>
      <c r="U206" s="25" t="n">
        <f aca="false">SUM(R206:T206)</f>
        <v>9910.9</v>
      </c>
      <c r="V206" s="25" t="n">
        <f aca="false">Q206+T206</f>
        <v>11977.9</v>
      </c>
      <c r="W206" s="25" t="n">
        <f aca="false">V206/C206</f>
        <v>4.0992128678987</v>
      </c>
      <c r="X206" s="25" t="n">
        <v>0</v>
      </c>
      <c r="Y206" s="25" t="n">
        <v>0</v>
      </c>
      <c r="Z206" s="25" t="n">
        <v>0</v>
      </c>
      <c r="AA206" s="25" t="n">
        <v>0</v>
      </c>
      <c r="AB206" s="25" t="n">
        <v>0</v>
      </c>
      <c r="AC206" s="25" t="n">
        <f aca="false">SUM(X206:AB206)</f>
        <v>0</v>
      </c>
      <c r="AD206" s="25" t="n">
        <f aca="false">U206-AC206</f>
        <v>9910.9</v>
      </c>
    </row>
    <row r="207" customFormat="false" ht="15" hidden="false" customHeight="false" outlineLevel="0" collapsed="false">
      <c r="A207" s="23" t="s">
        <v>238</v>
      </c>
      <c r="B207" s="24" t="n">
        <v>8</v>
      </c>
      <c r="C207" s="24" t="n">
        <v>8832</v>
      </c>
      <c r="D207" s="24" t="n">
        <v>0</v>
      </c>
      <c r="E207" s="24" t="n">
        <v>130</v>
      </c>
      <c r="F207" s="24" t="n">
        <v>25</v>
      </c>
      <c r="G207" s="24" t="n">
        <v>313</v>
      </c>
      <c r="H207" s="24" t="n">
        <v>0</v>
      </c>
      <c r="I207" s="24" t="n">
        <v>253</v>
      </c>
      <c r="J207" s="25" t="n">
        <v>7969</v>
      </c>
      <c r="K207" s="24" t="n">
        <v>68</v>
      </c>
      <c r="L207" s="25" t="n">
        <v>2151</v>
      </c>
      <c r="M207" s="24" t="n">
        <f aca="false">I207+K207</f>
        <v>321</v>
      </c>
      <c r="N207" s="26" t="n">
        <f aca="false">M207/C207</f>
        <v>0.0363451086956522</v>
      </c>
      <c r="O207" s="24" t="n">
        <v>11</v>
      </c>
      <c r="P207" s="25" t="n">
        <v>110</v>
      </c>
      <c r="Q207" s="25" t="n">
        <f aca="false">SUM(J207+L207+P207)</f>
        <v>10230</v>
      </c>
      <c r="R207" s="25" t="n">
        <v>500</v>
      </c>
      <c r="S207" s="25" t="n">
        <v>0</v>
      </c>
      <c r="T207" s="25" t="n">
        <v>18081.9</v>
      </c>
      <c r="U207" s="25" t="n">
        <f aca="false">SUM(R207:T207)</f>
        <v>18581.9</v>
      </c>
      <c r="V207" s="25" t="n">
        <f aca="false">Q207+T207</f>
        <v>28311.9</v>
      </c>
      <c r="W207" s="25" t="n">
        <f aca="false">V207/C207</f>
        <v>3.20560461956522</v>
      </c>
      <c r="X207" s="25" t="n">
        <v>100</v>
      </c>
      <c r="Y207" s="25" t="n">
        <v>150</v>
      </c>
      <c r="Z207" s="25" t="n">
        <v>0</v>
      </c>
      <c r="AA207" s="25" t="n">
        <v>0</v>
      </c>
      <c r="AB207" s="25" t="n">
        <f aca="false">164.25+74</f>
        <v>238.25</v>
      </c>
      <c r="AC207" s="25" t="n">
        <f aca="false">SUM(X207:AB207)</f>
        <v>488.25</v>
      </c>
      <c r="AD207" s="25" t="n">
        <f aca="false">U207-AC207</f>
        <v>18093.65</v>
      </c>
    </row>
    <row r="208" customFormat="false" ht="15" hidden="false" customHeight="false" outlineLevel="0" collapsed="false">
      <c r="A208" s="23" t="s">
        <v>239</v>
      </c>
      <c r="B208" s="24" t="n">
        <v>4</v>
      </c>
      <c r="C208" s="24" t="n">
        <v>1700</v>
      </c>
      <c r="D208" s="24" t="n">
        <v>0</v>
      </c>
      <c r="E208" s="24" t="n">
        <v>7</v>
      </c>
      <c r="F208" s="24" t="n">
        <v>0</v>
      </c>
      <c r="G208" s="24" t="n">
        <v>89</v>
      </c>
      <c r="H208" s="24" t="n">
        <v>0</v>
      </c>
      <c r="I208" s="24" t="n">
        <v>41</v>
      </c>
      <c r="J208" s="25" t="n">
        <v>1329</v>
      </c>
      <c r="K208" s="24" t="n">
        <v>25</v>
      </c>
      <c r="L208" s="25" t="n">
        <v>808</v>
      </c>
      <c r="M208" s="24" t="n">
        <f aca="false">I208+K208</f>
        <v>66</v>
      </c>
      <c r="N208" s="26" t="n">
        <f aca="false">M208/C208</f>
        <v>0.0388235294117647</v>
      </c>
      <c r="O208" s="24" t="n">
        <v>0</v>
      </c>
      <c r="P208" s="25" t="n">
        <v>0</v>
      </c>
      <c r="Q208" s="25" t="n">
        <f aca="false">SUM(J208+L208+P208)</f>
        <v>2137</v>
      </c>
      <c r="R208" s="25" t="n">
        <v>0</v>
      </c>
      <c r="S208" s="25" t="n">
        <v>0</v>
      </c>
      <c r="T208" s="25" t="n">
        <v>4319</v>
      </c>
      <c r="U208" s="25" t="n">
        <f aca="false">SUM(R208:T208)</f>
        <v>4319</v>
      </c>
      <c r="V208" s="25" t="n">
        <f aca="false">Q208+T208</f>
        <v>6456</v>
      </c>
      <c r="W208" s="25" t="n">
        <f aca="false">V208/C208</f>
        <v>3.79764705882353</v>
      </c>
      <c r="X208" s="25" t="n">
        <v>0</v>
      </c>
      <c r="Y208" s="25" t="n">
        <v>0</v>
      </c>
      <c r="Z208" s="25" t="n">
        <v>0</v>
      </c>
      <c r="AA208" s="25" t="n">
        <v>0</v>
      </c>
      <c r="AB208" s="25" t="n">
        <v>0</v>
      </c>
      <c r="AC208" s="25" t="n">
        <f aca="false">SUM(X208:AB208)</f>
        <v>0</v>
      </c>
      <c r="AD208" s="25" t="n">
        <f aca="false">U208-AC208</f>
        <v>4319</v>
      </c>
    </row>
    <row r="209" customFormat="false" ht="15" hidden="false" customHeight="false" outlineLevel="0" collapsed="false">
      <c r="A209" s="23" t="s">
        <v>240</v>
      </c>
      <c r="B209" s="24" t="n">
        <v>6</v>
      </c>
      <c r="C209" s="24" t="n">
        <v>950</v>
      </c>
      <c r="D209" s="24" t="n">
        <v>0</v>
      </c>
      <c r="E209" s="24" t="n">
        <v>35</v>
      </c>
      <c r="F209" s="24" t="n">
        <v>10</v>
      </c>
      <c r="G209" s="24" t="n">
        <v>0</v>
      </c>
      <c r="H209" s="24" t="n">
        <v>0</v>
      </c>
      <c r="I209" s="24" t="n">
        <v>23</v>
      </c>
      <c r="J209" s="25" t="n">
        <v>779</v>
      </c>
      <c r="K209" s="24" t="n">
        <v>38</v>
      </c>
      <c r="L209" s="25" t="n">
        <v>1214</v>
      </c>
      <c r="M209" s="24" t="n">
        <f aca="false">I209+K209</f>
        <v>61</v>
      </c>
      <c r="N209" s="26" t="n">
        <f aca="false">M209/C209</f>
        <v>0.0642105263157895</v>
      </c>
      <c r="O209" s="24" t="n">
        <v>1</v>
      </c>
      <c r="P209" s="25" t="n">
        <v>10</v>
      </c>
      <c r="Q209" s="25" t="n">
        <f aca="false">SUM(J209+L209+P209)</f>
        <v>2003</v>
      </c>
      <c r="R209" s="25" t="n">
        <v>0</v>
      </c>
      <c r="S209" s="25" t="n">
        <v>0</v>
      </c>
      <c r="T209" s="25" t="n">
        <v>2495</v>
      </c>
      <c r="U209" s="25" t="n">
        <f aca="false">SUM(R209:T209)</f>
        <v>2495</v>
      </c>
      <c r="V209" s="25" t="n">
        <f aca="false">Q209+T209</f>
        <v>4498</v>
      </c>
      <c r="W209" s="25" t="n">
        <f aca="false">V209/C209</f>
        <v>4.73473684210526</v>
      </c>
      <c r="X209" s="25" t="n">
        <v>0</v>
      </c>
      <c r="Y209" s="25" t="n">
        <v>0</v>
      </c>
      <c r="Z209" s="25" t="n">
        <v>0</v>
      </c>
      <c r="AA209" s="25" t="n">
        <v>0</v>
      </c>
      <c r="AB209" s="25" t="n">
        <v>0</v>
      </c>
      <c r="AC209" s="25" t="n">
        <f aca="false">SUM(X209:AB209)</f>
        <v>0</v>
      </c>
      <c r="AD209" s="25" t="n">
        <f aca="false">U209-AC209</f>
        <v>2495</v>
      </c>
    </row>
    <row r="210" customFormat="false" ht="15" hidden="false" customHeight="false" outlineLevel="0" collapsed="false">
      <c r="A210" s="23" t="s">
        <v>241</v>
      </c>
      <c r="B210" s="24" t="n">
        <v>2</v>
      </c>
      <c r="C210" s="24" t="n">
        <v>4000</v>
      </c>
      <c r="D210" s="24" t="n">
        <v>0</v>
      </c>
      <c r="E210" s="24" t="n">
        <v>40</v>
      </c>
      <c r="F210" s="24" t="n">
        <v>5</v>
      </c>
      <c r="G210" s="24" t="n">
        <v>15</v>
      </c>
      <c r="H210" s="24" t="n">
        <v>0</v>
      </c>
      <c r="I210" s="24" t="n">
        <v>50</v>
      </c>
      <c r="J210" s="25" t="n">
        <v>1634</v>
      </c>
      <c r="K210" s="24" t="n">
        <v>28</v>
      </c>
      <c r="L210" s="25" t="n">
        <v>911</v>
      </c>
      <c r="M210" s="24" t="n">
        <f aca="false">I210+K210</f>
        <v>78</v>
      </c>
      <c r="N210" s="26" t="n">
        <f aca="false">M210/C210</f>
        <v>0.0195</v>
      </c>
      <c r="O210" s="24" t="n">
        <v>1</v>
      </c>
      <c r="P210" s="25" t="n">
        <v>10</v>
      </c>
      <c r="Q210" s="25" t="n">
        <f aca="false">SUM(J210+L210+P210)+109</f>
        <v>2664</v>
      </c>
      <c r="R210" s="25" t="n">
        <v>0</v>
      </c>
      <c r="S210" s="25" t="n">
        <v>0</v>
      </c>
      <c r="T210" s="25" t="n">
        <v>10514</v>
      </c>
      <c r="U210" s="25" t="n">
        <f aca="false">SUM(R210:T210)</f>
        <v>10514</v>
      </c>
      <c r="V210" s="25" t="n">
        <f aca="false">Q210+T210</f>
        <v>13178</v>
      </c>
      <c r="W210" s="25" t="n">
        <f aca="false">V210/C210</f>
        <v>3.2945</v>
      </c>
      <c r="X210" s="25" t="n">
        <v>620</v>
      </c>
      <c r="Y210" s="25" t="n">
        <v>0</v>
      </c>
      <c r="Z210" s="25" t="n">
        <v>0</v>
      </c>
      <c r="AA210" s="25" t="n">
        <v>0</v>
      </c>
      <c r="AB210" s="25" t="n">
        <v>0</v>
      </c>
      <c r="AC210" s="25" t="n">
        <f aca="false">SUM(X210:AB210)</f>
        <v>620</v>
      </c>
      <c r="AD210" s="25" t="n">
        <f aca="false">U210-AC210</f>
        <v>9894</v>
      </c>
    </row>
    <row r="211" customFormat="false" ht="15" hidden="false" customHeight="false" outlineLevel="0" collapsed="false">
      <c r="A211" s="23" t="s">
        <v>242</v>
      </c>
      <c r="B211" s="24" t="n">
        <v>11</v>
      </c>
      <c r="C211" s="24" t="n">
        <v>10000</v>
      </c>
      <c r="D211" s="24" t="n">
        <v>0</v>
      </c>
      <c r="E211" s="24" t="n">
        <v>180</v>
      </c>
      <c r="F211" s="24" t="n">
        <v>25</v>
      </c>
      <c r="G211" s="24" t="n">
        <v>0</v>
      </c>
      <c r="H211" s="24" t="n">
        <v>15</v>
      </c>
      <c r="I211" s="24" t="n">
        <v>280</v>
      </c>
      <c r="J211" s="25" t="n">
        <f aca="false">9283+1872</f>
        <v>11155</v>
      </c>
      <c r="K211" s="24"/>
      <c r="L211" s="25"/>
      <c r="M211" s="24" t="n">
        <f aca="false">I211+K211</f>
        <v>280</v>
      </c>
      <c r="N211" s="26" t="n">
        <f aca="false">M211/C211</f>
        <v>0.028</v>
      </c>
      <c r="O211" s="24" t="n">
        <v>2</v>
      </c>
      <c r="P211" s="25"/>
      <c r="Q211" s="25" t="n">
        <f aca="false">SUM(J211+L211+P211)</f>
        <v>11155</v>
      </c>
      <c r="R211" s="25" t="n">
        <v>0</v>
      </c>
      <c r="S211" s="25" t="n">
        <v>0</v>
      </c>
      <c r="T211" s="25" t="n">
        <v>24135.71</v>
      </c>
      <c r="U211" s="25" t="n">
        <f aca="false">SUM(R211:T211)</f>
        <v>24135.71</v>
      </c>
      <c r="V211" s="25" t="n">
        <f aca="false">Q211+T211</f>
        <v>35290.71</v>
      </c>
      <c r="W211" s="25" t="n">
        <f aca="false">V211/C211</f>
        <v>3.529071</v>
      </c>
      <c r="X211" s="25" t="n">
        <v>0</v>
      </c>
      <c r="Y211" s="25" t="n">
        <v>450</v>
      </c>
      <c r="Z211" s="25" t="n">
        <v>0</v>
      </c>
      <c r="AA211" s="25" t="n">
        <v>0</v>
      </c>
      <c r="AB211" s="25" t="n">
        <f aca="false">150+165+500</f>
        <v>815</v>
      </c>
      <c r="AC211" s="25" t="n">
        <f aca="false">SUM(X211:AB211)</f>
        <v>1265</v>
      </c>
      <c r="AD211" s="25" t="n">
        <f aca="false">U211-AC211</f>
        <v>22870.71</v>
      </c>
    </row>
    <row r="212" customFormat="false" ht="15" hidden="false" customHeight="false" outlineLevel="0" collapsed="false">
      <c r="A212" s="23" t="s">
        <v>243</v>
      </c>
      <c r="B212" s="24" t="n">
        <v>4</v>
      </c>
      <c r="C212" s="24" t="n">
        <v>5129</v>
      </c>
      <c r="D212" s="24" t="n">
        <v>0</v>
      </c>
      <c r="E212" s="24" t="n">
        <v>38</v>
      </c>
      <c r="F212" s="24" t="n">
        <v>0</v>
      </c>
      <c r="G212" s="24" t="n">
        <v>120</v>
      </c>
      <c r="H212" s="24" t="n">
        <v>2</v>
      </c>
      <c r="I212" s="24" t="n">
        <v>158</v>
      </c>
      <c r="J212" s="25" t="n">
        <v>5025</v>
      </c>
      <c r="K212" s="24" t="n">
        <v>42</v>
      </c>
      <c r="L212" s="25" t="n">
        <v>1373</v>
      </c>
      <c r="M212" s="24" t="n">
        <f aca="false">I212+K212</f>
        <v>200</v>
      </c>
      <c r="N212" s="26" t="n">
        <f aca="false">M212/C212</f>
        <v>0.0389939559368298</v>
      </c>
      <c r="O212" s="24" t="n">
        <v>0</v>
      </c>
      <c r="P212" s="25" t="n">
        <v>0</v>
      </c>
      <c r="Q212" s="25" t="n">
        <f aca="false">SUM(J212+L212+P212)+195</f>
        <v>6593</v>
      </c>
      <c r="R212" s="25" t="n">
        <v>0</v>
      </c>
      <c r="S212" s="25" t="n">
        <v>0</v>
      </c>
      <c r="T212" s="25" t="n">
        <v>15679</v>
      </c>
      <c r="U212" s="25" t="n">
        <f aca="false">SUM(R212:T212)</f>
        <v>15679</v>
      </c>
      <c r="V212" s="25" t="n">
        <f aca="false">Q212+T212</f>
        <v>22272</v>
      </c>
      <c r="W212" s="25" t="n">
        <f aca="false">V212/C212</f>
        <v>4.34236693312537</v>
      </c>
      <c r="X212" s="25" t="n">
        <v>0</v>
      </c>
      <c r="Y212" s="25" t="n">
        <v>0</v>
      </c>
      <c r="Z212" s="25" t="n">
        <v>0</v>
      </c>
      <c r="AA212" s="25" t="n">
        <v>0</v>
      </c>
      <c r="AB212" s="25" t="n">
        <v>622</v>
      </c>
      <c r="AC212" s="25" t="n">
        <f aca="false">SUM(X212:AB212)</f>
        <v>622</v>
      </c>
      <c r="AD212" s="25" t="n">
        <f aca="false">U212-AC212</f>
        <v>15057</v>
      </c>
    </row>
    <row r="213" customFormat="false" ht="15" hidden="false" customHeight="false" outlineLevel="0" collapsed="false">
      <c r="A213" s="23" t="s">
        <v>244</v>
      </c>
      <c r="B213" s="24" t="n">
        <v>5</v>
      </c>
      <c r="C213" s="24" t="n">
        <v>7500</v>
      </c>
      <c r="D213" s="24" t="n">
        <v>0</v>
      </c>
      <c r="E213" s="24" t="n">
        <v>40</v>
      </c>
      <c r="F213" s="24" t="n">
        <v>10</v>
      </c>
      <c r="G213" s="24" t="n">
        <v>180</v>
      </c>
      <c r="H213" s="24" t="n">
        <v>0</v>
      </c>
      <c r="I213" s="24" t="n">
        <v>111</v>
      </c>
      <c r="J213" s="25" t="n">
        <v>3572</v>
      </c>
      <c r="K213" s="24" t="n">
        <v>53</v>
      </c>
      <c r="L213" s="25" t="n">
        <v>1720</v>
      </c>
      <c r="M213" s="24" t="n">
        <f aca="false">I213+K213</f>
        <v>164</v>
      </c>
      <c r="N213" s="26" t="n">
        <f aca="false">M213/C213</f>
        <v>0.0218666666666667</v>
      </c>
      <c r="O213" s="24" t="n">
        <v>0</v>
      </c>
      <c r="P213" s="25" t="n">
        <v>0</v>
      </c>
      <c r="Q213" s="25" t="n">
        <f aca="false">SUM(J213+L213+P213)+39</f>
        <v>5331</v>
      </c>
      <c r="R213" s="25" t="n">
        <v>0</v>
      </c>
      <c r="S213" s="25" t="n">
        <v>0</v>
      </c>
      <c r="T213" s="25" t="n">
        <v>13630</v>
      </c>
      <c r="U213" s="25" t="n">
        <f aca="false">SUM(R213:T213)</f>
        <v>13630</v>
      </c>
      <c r="V213" s="25" t="n">
        <f aca="false">Q213+T213</f>
        <v>18961</v>
      </c>
      <c r="W213" s="25" t="n">
        <f aca="false">V213/C213</f>
        <v>2.52813333333333</v>
      </c>
      <c r="X213" s="25" t="n">
        <v>20</v>
      </c>
      <c r="Y213" s="25" t="n">
        <v>0</v>
      </c>
      <c r="Z213" s="25" t="n">
        <v>0</v>
      </c>
      <c r="AA213" s="25" t="n">
        <v>16</v>
      </c>
      <c r="AB213" s="25" t="n">
        <v>42</v>
      </c>
      <c r="AC213" s="25" t="n">
        <f aca="false">SUM(X213:AB213)</f>
        <v>78</v>
      </c>
      <c r="AD213" s="25" t="n">
        <f aca="false">U213-AC213</f>
        <v>13552</v>
      </c>
    </row>
    <row r="214" s="22" customFormat="true" ht="15.75" hidden="false" customHeight="false" outlineLevel="0" collapsed="false">
      <c r="A214" s="16" t="s">
        <v>245</v>
      </c>
      <c r="B214" s="35" t="n">
        <f aca="false">SUM(B5:B213)</f>
        <v>999</v>
      </c>
      <c r="C214" s="35" t="n">
        <f aca="false">SUM(C5:C213)</f>
        <v>762136</v>
      </c>
      <c r="D214" s="35" t="n">
        <f aca="false">SUM(D5:D213)</f>
        <v>3021</v>
      </c>
      <c r="E214" s="35" t="n">
        <f aca="false">SUM(E5:E213)</f>
        <v>7402</v>
      </c>
      <c r="F214" s="35" t="n">
        <f aca="false">SUM(F5:F213)</f>
        <v>1100</v>
      </c>
      <c r="G214" s="35" t="n">
        <f aca="false">SUM(G5:G213)</f>
        <v>23009</v>
      </c>
      <c r="H214" s="36" t="n">
        <f aca="false">SUM(H5:H213)</f>
        <v>284</v>
      </c>
      <c r="I214" s="35" t="n">
        <f aca="false">SUM(I5:I213)</f>
        <v>14090</v>
      </c>
      <c r="J214" s="37" t="n">
        <f aca="false">SUM(J5:J213)</f>
        <v>453938</v>
      </c>
      <c r="K214" s="35" t="n">
        <f aca="false">SUM(K5:K213)</f>
        <v>6459</v>
      </c>
      <c r="L214" s="37" t="n">
        <f aca="false">SUM(L5:L213)</f>
        <v>209504</v>
      </c>
      <c r="M214" s="35" t="n">
        <f aca="false">I214+K214</f>
        <v>20549</v>
      </c>
      <c r="N214" s="38" t="n">
        <f aca="false">M214/C214</f>
        <v>0.0269623794178467</v>
      </c>
      <c r="O214" s="35" t="n">
        <f aca="false">SUM(O5:O213)</f>
        <v>5265</v>
      </c>
      <c r="P214" s="37" t="n">
        <f aca="false">SUM(P5:P213)</f>
        <v>53573</v>
      </c>
      <c r="Q214" s="37" t="n">
        <f aca="false">SUM(J214+L214+P214)</f>
        <v>717015</v>
      </c>
      <c r="R214" s="37" t="n">
        <f aca="false">SUM(R5:R213)</f>
        <v>13035</v>
      </c>
      <c r="S214" s="37" t="n">
        <f aca="false">SUM(S7:S213)</f>
        <v>22347</v>
      </c>
      <c r="T214" s="37" t="n">
        <f aca="false">SUM(T5:T213)</f>
        <v>911712.29</v>
      </c>
      <c r="U214" s="37" t="n">
        <f aca="false">SUM(R214:T214)</f>
        <v>947094.29</v>
      </c>
      <c r="V214" s="37" t="n">
        <f aca="false">Q214+T214</f>
        <v>1628727.29</v>
      </c>
      <c r="W214" s="37" t="n">
        <f aca="false">V214/C214</f>
        <v>2.13705597163761</v>
      </c>
      <c r="X214" s="37" t="n">
        <f aca="false">SUM(X5:X213)</f>
        <v>3630</v>
      </c>
      <c r="Y214" s="37" t="n">
        <f aca="false">SUM(Y5:Y213)</f>
        <v>1360</v>
      </c>
      <c r="Z214" s="37" t="n">
        <f aca="false">SUM(Z5:Z213)</f>
        <v>431.77</v>
      </c>
      <c r="AA214" s="37" t="n">
        <f aca="false">SUM(AA5:AA213)</f>
        <v>285.18</v>
      </c>
      <c r="AB214" s="37" t="n">
        <f aca="false">SUM(AB5:AB213)</f>
        <v>47010.81</v>
      </c>
      <c r="AC214" s="37" t="n">
        <f aca="false">SUM(X214:AB214)</f>
        <v>52717.76</v>
      </c>
      <c r="AD214" s="37"/>
      <c r="AE214" s="21"/>
      <c r="AF214" s="21"/>
      <c r="AG214" s="21"/>
      <c r="AH214" s="21"/>
      <c r="AI214" s="21"/>
      <c r="AJ214" s="21"/>
    </row>
    <row r="215" s="43" customFormat="true" ht="15.75" hidden="false" customHeight="false" outlineLevel="0" collapsed="false">
      <c r="A215" s="39" t="s">
        <v>246</v>
      </c>
      <c r="B215" s="40" t="n">
        <v>31</v>
      </c>
      <c r="C215" s="40" t="n">
        <v>45450</v>
      </c>
      <c r="D215" s="40"/>
      <c r="E215" s="40"/>
      <c r="F215" s="40"/>
      <c r="G215" s="40"/>
      <c r="H215" s="40"/>
      <c r="I215" s="40" t="n">
        <v>2101</v>
      </c>
      <c r="J215" s="41" t="n">
        <v>64749</v>
      </c>
      <c r="K215" s="40" t="n">
        <v>375</v>
      </c>
      <c r="L215" s="41" t="n">
        <v>11541</v>
      </c>
      <c r="M215" s="40" t="n">
        <v>2604</v>
      </c>
      <c r="N215" s="42"/>
      <c r="O215" s="40" t="n">
        <v>462</v>
      </c>
      <c r="P215" s="41" t="n">
        <v>4620</v>
      </c>
      <c r="Q215" s="41" t="n">
        <f aca="false">SUM(J215+L215+P215)</f>
        <v>80910</v>
      </c>
      <c r="R215" s="41"/>
      <c r="S215" s="41"/>
      <c r="T215" s="41" t="n">
        <v>119305.32</v>
      </c>
      <c r="U215" s="41"/>
      <c r="V215" s="41" t="n">
        <f aca="false">T215+Q215</f>
        <v>200215.32</v>
      </c>
      <c r="W215" s="41"/>
      <c r="X215" s="41"/>
      <c r="Y215" s="41"/>
      <c r="Z215" s="41"/>
      <c r="AA215" s="41"/>
      <c r="AB215" s="41"/>
      <c r="AC215" s="41"/>
      <c r="AD215" s="41"/>
    </row>
    <row r="216" s="22" customFormat="true" ht="15.75" hidden="false" customHeight="false" outlineLevel="0" collapsed="false">
      <c r="A216" s="16" t="s">
        <v>247</v>
      </c>
      <c r="B216" s="35" t="n">
        <f aca="false">SUM(B214:B215)</f>
        <v>1030</v>
      </c>
      <c r="C216" s="35" t="n">
        <f aca="false">SUM(C214:C215)</f>
        <v>807586</v>
      </c>
      <c r="D216" s="35"/>
      <c r="E216" s="35"/>
      <c r="F216" s="35"/>
      <c r="G216" s="35"/>
      <c r="H216" s="36"/>
      <c r="I216" s="35" t="n">
        <f aca="false">SUM(I214:I215)</f>
        <v>16191</v>
      </c>
      <c r="J216" s="37" t="n">
        <f aca="false">SUM(J214:J215)</f>
        <v>518687</v>
      </c>
      <c r="K216" s="35" t="n">
        <f aca="false">SUM(K214:K215)</f>
        <v>6834</v>
      </c>
      <c r="L216" s="37" t="n">
        <f aca="false">SUM(L214:L215)</f>
        <v>221045</v>
      </c>
      <c r="M216" s="35" t="n">
        <f aca="false">SUM(M214:M215)</f>
        <v>23153</v>
      </c>
      <c r="N216" s="38"/>
      <c r="O216" s="35" t="n">
        <f aca="false">SUM(O214:O215)</f>
        <v>5727</v>
      </c>
      <c r="P216" s="37" t="n">
        <f aca="false">SUM(P214:P215)</f>
        <v>58193</v>
      </c>
      <c r="Q216" s="37" t="n">
        <f aca="false">SUM(Q214:Q215)</f>
        <v>797925</v>
      </c>
      <c r="R216" s="37"/>
      <c r="S216" s="37"/>
      <c r="T216" s="37"/>
      <c r="U216" s="37" t="n">
        <f aca="false">SUM(U214:U215)</f>
        <v>947094.29</v>
      </c>
      <c r="V216" s="37" t="n">
        <f aca="false">SUM(V214:V215)</f>
        <v>1828942.61</v>
      </c>
      <c r="W216" s="37"/>
      <c r="X216" s="37"/>
      <c r="Y216" s="37"/>
      <c r="Z216" s="37"/>
      <c r="AA216" s="37"/>
      <c r="AB216" s="37"/>
      <c r="AC216" s="37"/>
      <c r="AD216" s="37"/>
      <c r="AE216" s="21"/>
      <c r="AF216" s="21"/>
      <c r="AG216" s="21"/>
      <c r="AH216" s="21"/>
      <c r="AI216" s="21"/>
      <c r="AJ216" s="21"/>
    </row>
    <row r="1048576" customFormat="false" ht="12.8" hidden="false" customHeight="false" outlineLevel="0" collapsed="false"/>
  </sheetData>
  <mergeCells count="9">
    <mergeCell ref="A1:AD1"/>
    <mergeCell ref="A2:A3"/>
    <mergeCell ref="B2:H2"/>
    <mergeCell ref="I2:Q2"/>
    <mergeCell ref="R2:U2"/>
    <mergeCell ref="V2:V3"/>
    <mergeCell ref="W2:W3"/>
    <mergeCell ref="X2:AC2"/>
    <mergeCell ref="AD2:AD3"/>
  </mergeCells>
  <conditionalFormatting sqref="AE5 AE7">
    <cfRule type="cellIs" priority="2" operator="greaterThan" aboveAverage="0" equalAverage="0" bottom="0" percent="0" rank="0" text="" dxfId="0">
      <formula>"0$AH$6"</formula>
    </cfRule>
  </conditionalFormatting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8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2015-09-29T08:23:09Z</dcterms:created>
  <dc:creator>Carola Ferrario</dc:creator>
  <dc:description/>
  <dc:language>it-IT</dc:language>
  <cp:lastModifiedBy/>
  <cp:lastPrinted>2019-03-27T13:57:57Z</cp:lastPrinted>
  <dcterms:modified xsi:type="dcterms:W3CDTF">2019-11-09T20:32:38Z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