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iago\universidade\Seminario\Relatorio_seminario\Apresentação\"/>
    </mc:Choice>
  </mc:AlternateContent>
  <xr:revisionPtr revIDLastSave="0" documentId="13_ncr:1_{2EAB12A3-474F-4BBC-8DA2-9651EC4BA4EB}" xr6:coauthVersionLast="47" xr6:coauthVersionMax="47" xr10:uidLastSave="{00000000-0000-0000-0000-000000000000}"/>
  <bookViews>
    <workbookView xWindow="-108" yWindow="-108" windowWidth="23256" windowHeight="12456" tabRatio="914" firstSheet="17" activeTab="20" xr2:uid="{00000000-000D-0000-FFFF-FFFF00000000}"/>
  </bookViews>
  <sheets>
    <sheet name="Minha Carteira_Watchlist_230520" sheetId="12" r:id="rId1"/>
    <sheet name="Forex" sheetId="29" r:id="rId2"/>
    <sheet name="Posições na Carteira" sheetId="26" r:id="rId3"/>
    <sheet name="Carteira Racios" sheetId="21" r:id="rId4"/>
    <sheet name="Ativos_Nacionalidade_Moeda" sheetId="27" r:id="rId5"/>
    <sheet name="Ativos que Pagam Dividendo" sheetId="13" r:id="rId6"/>
    <sheet name="Ativos Lucros" sheetId="44" r:id="rId7"/>
    <sheet name="Ativos Volatilidade" sheetId="32" r:id="rId8"/>
    <sheet name="Ativos PR" sheetId="45" r:id="rId9"/>
    <sheet name="Intercalar1" sheetId="39" r:id="rId10"/>
    <sheet name="Dist do Portofólio" sheetId="31" r:id="rId11"/>
    <sheet name="Volatilidade" sheetId="24" r:id="rId12"/>
    <sheet name="Volatilidade da Carteira" sheetId="35" r:id="rId13"/>
    <sheet name="Ativos com Lucro" sheetId="25" r:id="rId14"/>
    <sheet name="Carteira Lucro" sheetId="37" r:id="rId15"/>
    <sheet name="Ativos por Bolsa" sheetId="16" r:id="rId16"/>
    <sheet name="Ativos que Pagam Dividendos" sheetId="18" r:id="rId17"/>
    <sheet name="Ativos por País" sheetId="17" r:id="rId18"/>
    <sheet name="Dist da Carteiro por ATPD-ATNPD" sheetId="40" r:id="rId19"/>
    <sheet name="Dist da carteira por paises" sheetId="41" r:id="rId20"/>
    <sheet name="Dist da carteira por moedas" sheetId="43" r:id="rId21"/>
  </sheets>
  <definedNames>
    <definedName name="_xlchart.v1.0" hidden="1">Intercalar1!$B$2:$B$31</definedName>
    <definedName name="_xlchart.v1.1" hidden="1">Intercalar1!$H$2:$H$31</definedName>
    <definedName name="_xlchart.v1.10" hidden="1">Intercalar1!$B$2:$B$31</definedName>
    <definedName name="_xlchart.v1.11" hidden="1">Intercalar1!$H$2:$H$31</definedName>
    <definedName name="_xlchart.v1.2" hidden="1">(Intercalar1!$B$2:$B$31,Intercalar1!$F$2:$F$31)</definedName>
    <definedName name="_xlchart.v1.3" hidden="1">Intercalar1!$B$1:$B$31</definedName>
    <definedName name="_xlchart.v1.4" hidden="1">Intercalar1!$F$1:$F$31</definedName>
    <definedName name="_xlchart.v1.5" hidden="1">Intercalar1!$H$1</definedName>
    <definedName name="_xlchart.v1.6" hidden="1">Intercalar1!$H$2:$H$31</definedName>
    <definedName name="_xlchart.v1.7" hidden="1">(Intercalar1!$B$2:$B$31,Intercalar1!$F$2:$F$31)</definedName>
    <definedName name="_xlchart.v1.8" hidden="1">Intercalar1!$H$1</definedName>
    <definedName name="_xlchart.v1.9" hidden="1">Intercalar1!$H$2:$H$31</definedName>
    <definedName name="_xlcn.WorksheetConnection_NovoFolhadeCálculodoMicrosoftExcel.xlsxTabela_PFE_Dados_Históricos1" hidden="1">Tabela_PFE_Dados_Históricos</definedName>
    <definedName name="DadosExternos_2" localSheetId="0" hidden="1">'Minha Carteira_Watchlist_230520'!$A$1:$AH$31</definedName>
    <definedName name="DadosExternos_3" localSheetId="8" hidden="1">'Ativos PR'!$A$1:$C$31</definedName>
    <definedName name="DadosExternos_3" localSheetId="5" hidden="1">'Ativos que Pagam Dividendo'!$A$1:$B$31</definedName>
    <definedName name="DadosExternos_3" localSheetId="3" hidden="1">'Carteira Racios'!$A$1:$E$31</definedName>
    <definedName name="DadosExternos_4" localSheetId="6" hidden="1">'Ativos Lucros'!$A$1:$E$31</definedName>
    <definedName name="DadosExternos_4" localSheetId="7" hidden="1">'Ativos Volatilidade'!$A$1:$E$31</definedName>
    <definedName name="DadosExternos_4" localSheetId="4" hidden="1">Ativos_Nacionalidade_Moeda!$A$1:$C$31</definedName>
    <definedName name="DadosExternos_6" localSheetId="9" hidden="1">Intercalar1!$A$1:$J$31</definedName>
  </definedNames>
  <calcPr calcId="191029"/>
  <pivotCaches>
    <pivotCache cacheId="0" r:id="rId22"/>
    <pivotCache cacheId="1" r:id="rId23"/>
    <pivotCache cacheId="2" r:id="rId24"/>
    <pivotCache cacheId="3" r:id="rId25"/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_PFE_Dados_Históricos" name="Tabela_PFE_Dados_Históricos" connection="WorksheetConnection_Novo Folha de Cálculo do Microsoft Excel.xlsx!Tabela_PFE_Dados_Históric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5" l="1"/>
  <c r="D24" i="45"/>
  <c r="D30" i="45"/>
  <c r="D31" i="45"/>
  <c r="D20" i="45"/>
  <c r="D2" i="45"/>
  <c r="D6" i="45"/>
  <c r="D21" i="45"/>
  <c r="D3" i="45"/>
  <c r="D17" i="45"/>
  <c r="D15" i="45"/>
  <c r="D16" i="45"/>
  <c r="D13" i="45"/>
  <c r="D22" i="45"/>
  <c r="D27" i="45"/>
  <c r="D12" i="45"/>
  <c r="D25" i="45"/>
  <c r="D10" i="45"/>
  <c r="D9" i="45"/>
  <c r="D28" i="45"/>
  <c r="D4" i="45"/>
  <c r="D11" i="45"/>
  <c r="D26" i="45"/>
  <c r="D29" i="45"/>
  <c r="D8" i="45"/>
  <c r="D7" i="45"/>
  <c r="D19" i="45"/>
  <c r="D14" i="45"/>
  <c r="D18" i="45"/>
  <c r="D5" i="45"/>
  <c r="E17" i="26" a="1"/>
  <c r="E17" i="26" s="1"/>
  <c r="F17" i="26" s="1"/>
  <c r="H32" i="39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F3" i="26"/>
  <c r="E3" i="26" a="1"/>
  <c r="E3" i="26" s="1"/>
  <c r="E2" i="26" a="1"/>
  <c r="E2" i="26" s="1"/>
  <c r="F2" i="26" s="1"/>
  <c r="E4" i="26" a="1"/>
  <c r="E4" i="26" s="1"/>
  <c r="F4" i="26" s="1"/>
  <c r="E5" i="26" a="1"/>
  <c r="E5" i="26" s="1"/>
  <c r="F5" i="26" s="1"/>
  <c r="E6" i="26" a="1"/>
  <c r="E6" i="26" s="1"/>
  <c r="F6" i="26" s="1"/>
  <c r="E7" i="26" a="1"/>
  <c r="E7" i="26" s="1"/>
  <c r="F7" i="26" s="1"/>
  <c r="E8" i="26" a="1"/>
  <c r="E8" i="26" s="1"/>
  <c r="F8" i="26" s="1"/>
  <c r="E9" i="26" a="1"/>
  <c r="E9" i="26" s="1"/>
  <c r="F9" i="26" s="1"/>
  <c r="E10" i="26" a="1"/>
  <c r="E10" i="26" s="1"/>
  <c r="F10" i="26" s="1"/>
  <c r="E11" i="26" a="1"/>
  <c r="E11" i="26" s="1"/>
  <c r="F11" i="26" s="1"/>
  <c r="E12" i="26" a="1"/>
  <c r="E12" i="26" s="1"/>
  <c r="F12" i="26" s="1"/>
  <c r="E13" i="26" a="1"/>
  <c r="E13" i="26" s="1"/>
  <c r="F13" i="26" s="1"/>
  <c r="E14" i="26" a="1"/>
  <c r="E14" i="26" s="1"/>
  <c r="F14" i="26" s="1"/>
  <c r="E15" i="26" a="1"/>
  <c r="E15" i="26" s="1"/>
  <c r="F15" i="26" s="1"/>
  <c r="E16" i="26" a="1"/>
  <c r="E16" i="26" s="1"/>
  <c r="F16" i="26" s="1"/>
  <c r="E18" i="26" a="1"/>
  <c r="E18" i="26" s="1"/>
  <c r="F18" i="26" s="1"/>
  <c r="E19" i="26" a="1"/>
  <c r="E19" i="26" s="1"/>
  <c r="F19" i="26" s="1"/>
  <c r="E20" i="26" a="1"/>
  <c r="E20" i="26" s="1"/>
  <c r="F20" i="26" s="1"/>
  <c r="E21" i="26" a="1"/>
  <c r="E21" i="26" s="1"/>
  <c r="F21" i="26" s="1"/>
  <c r="E22" i="26" a="1"/>
  <c r="E22" i="26"/>
  <c r="F22" i="26" s="1"/>
  <c r="E23" i="26" a="1"/>
  <c r="E23" i="26" s="1"/>
  <c r="F23" i="26" s="1"/>
  <c r="E24" i="26" a="1"/>
  <c r="E24" i="26" s="1"/>
  <c r="F24" i="26" s="1"/>
  <c r="E25" i="26" a="1"/>
  <c r="E25" i="26" s="1"/>
  <c r="F25" i="26" s="1"/>
  <c r="E26" i="26" a="1"/>
  <c r="E26" i="26" s="1"/>
  <c r="F26" i="26" s="1"/>
  <c r="E27" i="26" a="1"/>
  <c r="E27" i="26" s="1"/>
  <c r="F27" i="26" s="1"/>
  <c r="E28" i="26" a="1"/>
  <c r="E28" i="26" s="1"/>
  <c r="F28" i="26" s="1"/>
  <c r="E29" i="26" a="1"/>
  <c r="E29" i="26" s="1"/>
  <c r="F29" i="26" s="1"/>
  <c r="E30" i="26" a="1"/>
  <c r="E30" i="26" s="1"/>
  <c r="F30" i="26" s="1"/>
  <c r="E31" i="26" a="1"/>
  <c r="E31" i="26" s="1"/>
  <c r="F31" i="26" s="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F32" i="26" l="1"/>
  <c r="G7" i="26" l="1"/>
  <c r="G8" i="26"/>
  <c r="G16" i="26"/>
  <c r="G24" i="26"/>
  <c r="G9" i="26"/>
  <c r="G25" i="26"/>
  <c r="G20" i="26"/>
  <c r="G21" i="26"/>
  <c r="G22" i="26"/>
  <c r="G31" i="26"/>
  <c r="G3" i="26"/>
  <c r="G10" i="26"/>
  <c r="G18" i="26"/>
  <c r="G26" i="26"/>
  <c r="G11" i="26"/>
  <c r="G19" i="26"/>
  <c r="G27" i="26"/>
  <c r="G12" i="26"/>
  <c r="G28" i="26"/>
  <c r="G13" i="26"/>
  <c r="G14" i="26"/>
  <c r="G30" i="26"/>
  <c r="G15" i="26"/>
  <c r="G2" i="26"/>
  <c r="G32" i="26" s="1"/>
  <c r="G4" i="26"/>
  <c r="G29" i="26"/>
  <c r="G23" i="26"/>
  <c r="G5" i="26"/>
  <c r="G6" i="26"/>
  <c r="G17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58EFF-9543-4D45-8BBF-A10F54C0F2E3}" keepAlive="1" name="Consulta - Carteira Vollátilidade e Lucros" description="Ligação à consulta 'Carteira Vollátilidade e Lucros' no livro." type="5" refreshedVersion="8" background="1" saveData="1">
    <dbPr connection="Provider=Microsoft.Mashup.OleDb.1;Data Source=$Workbook$;Location=&quot;Carteira Vollátilidade e Lucros&quot;;Extended Properties=&quot;&quot;" command="SELECT * FROM [Carteira Vollátilidade e Lucros]"/>
  </connection>
  <connection id="2" xr16:uid="{92AFB23D-3837-4306-976C-B43780A59D69}" keepAlive="1" name="Consulta - Carteira Vollátilidade e Lucros (2)" description="Ligação à consulta 'Carteira Vollátilidade e Lucros (2)' no livro." type="5" refreshedVersion="8" background="1" saveData="1">
    <dbPr connection="Provider=Microsoft.Mashup.OleDb.1;Data Source=$Workbook$;Location=&quot;Carteira Vollátilidade e Lucros (2)&quot;;Extended Properties=&quot;&quot;" command="SELECT * FROM [Carteira Vollátilidade e Lucros (2)]"/>
  </connection>
  <connection id="3" xr16:uid="{3E1787C9-D502-419D-8143-4CEFBCD6C63B}" keepAlive="1" name="Consulta - Forex" description="Ligação à consulta 'Forex' no livro." type="5" refreshedVersion="8" background="1" saveData="1">
    <dbPr connection="Provider=Microsoft.Mashup.OleDb.1;Data Source=$Workbook$;Location=Forex;Extended Properties=&quot;&quot;" command="SELECT * FROM [Forex]"/>
  </connection>
  <connection id="4" xr16:uid="{04D2221A-2ECD-4343-A94D-FFB2EFF2A607}" keepAlive="1" name="Consulta - Intercalar1" description="Ligação à consulta 'Intercalar1' no livro." type="5" refreshedVersion="8" background="1" saveData="1">
    <dbPr connection="Provider=Microsoft.Mashup.OleDb.1;Data Source=$Workbook$;Location=Intercalar1;Extended Properties=&quot;&quot;" command="SELECT * FROM [Intercalar1]"/>
  </connection>
  <connection id="5" xr16:uid="{507A7A9B-B184-4FFF-B236-D979A6E732A3}" keepAlive="1" name="Consulta - Minha Carteira_Watchlist_23052023 (3)" description="Ligação à consulta 'Minha Carteira_Watchlist_23052023 (3)' no livro." type="5" refreshedVersion="8" background="1" saveData="1">
    <dbPr connection="Provider=Microsoft.Mashup.OleDb.1;Data Source=$Workbook$;Location=&quot;Minha Carteira_Watchlist_23052023 (3)&quot;;Extended Properties=&quot;&quot;" command="SELECT * FROM [Minha Carteira_Watchlist_23052023 (3)]"/>
  </connection>
  <connection id="6" xr16:uid="{7EC86661-AB3C-4C31-84C3-861C6C764276}" keepAlive="1" name="Consulta - PFE Dados Históricos" description="Ligação à consulta 'PFE Dados Históricos' no livro." type="5" refreshedVersion="8" background="1" saveData="1">
    <dbPr connection="Provider=Microsoft.Mashup.OleDb.1;Data Source=$Workbook$;Location=&quot;PFE Dados Históricos&quot;;Extended Properties=&quot;&quot;" command="SELECT * FROM [PFE Dados Históricos]"/>
  </connection>
  <connection id="7" xr16:uid="{CE8ED783-6954-4043-8454-8815BBD5E983}" keepAlive="1" name="Consulta - Posição_Volatilidade_lucro" description="Ligação à consulta 'Posição_Volatilidade_lucro' no livro." type="5" refreshedVersion="8" background="1" saveData="1">
    <dbPr connection="Provider=Microsoft.Mashup.OleDb.1;Data Source=$Workbook$;Location=Posição_Volatilidade_lucro;Extended Properties=&quot;&quot;" command="SELECT * FROM [Posição_Volatilidade_lucro]"/>
  </connection>
  <connection id="8" xr16:uid="{F2816115-1CD7-42D6-A428-AD2864ADDD6B}" keepAlive="1" name="Consulta - Posições na Carteira" description="Ligação à consulta 'Posições na Carteira' no livro." type="5" refreshedVersion="8" background="1" saveData="1">
    <dbPr connection="Provider=Microsoft.Mashup.OleDb.1;Data Source=$Workbook$;Location=&quot;Posições na Carteira&quot;;Extended Properties=&quot;&quot;" command="SELECT * FROM [Posições na Carteira]"/>
  </connection>
  <connection id="9" xr16:uid="{C8F71611-CC52-45C0-972B-E811C02685D5}" keepAlive="1" name="Consulta - Tabela de Ativos que Pagam Dividendos" description="Ligação à consulta 'Tabela de Ativos que Pagam Dividendos' no livro." type="5" refreshedVersion="8" background="1" saveData="1">
    <dbPr connection="Provider=Microsoft.Mashup.OleDb.1;Data Source=$Workbook$;Location=&quot;Tabela de Ativos que Pagam Dividendos&quot;;Extended Properties=&quot;&quot;" command="SELECT * FROM [Tabela de Ativos que Pagam Dividendos]"/>
  </connection>
  <connection id="10" xr16:uid="{66915D20-AC5F-435B-B509-460053E22228}" keepAlive="1" name="Consulta - Tabela de Ativos que Pagam Dividendos e %" description="Ligação à consulta 'Tabela de Ativos que Pagam Dividendos e %' no livro." type="5" refreshedVersion="8" background="1" saveData="1">
    <dbPr connection="Provider=Microsoft.Mashup.OleDb.1;Data Source=$Workbook$;Location=&quot;Tabela de Ativos que Pagam Dividendos e %&quot;;Extended Properties=&quot;&quot;" command="SELECT * FROM [Tabela de Ativos que Pagam Dividendos e %]"/>
  </connection>
  <connection id="11" xr16:uid="{DF3BA1B4-37E4-444D-A8D2-BD8823F3E67A}" keepAlive="1" name="Consulta - Tabela de Ativos_Nacionalidade_Moeda" description="Ligação à consulta 'Tabela de Ativos_Nacionalidade_Moeda' no livro." type="5" refreshedVersion="8" background="1" saveData="1">
    <dbPr connection="Provider=Microsoft.Mashup.OleDb.1;Data Source=$Workbook$;Location=&quot;Tabela de Ativos_Nacionalidade_Moeda&quot;;Extended Properties=&quot;&quot;" command="SELECT * FROM [Tabela de Ativos_Nacionalidade_Moeda]"/>
  </connection>
  <connection id="12" xr16:uid="{DA3D0145-317F-48FA-A3CF-4F7DA61AA0AB}" keepAlive="1" name="Consulta - Tabela_Carteira_Vollátilidade_e_Lucros" description="Ligação à consulta 'Tabela_Carteira_Vollátilidade_e_Lucros' no livro." type="5" refreshedVersion="8" background="1" saveData="1">
    <dbPr connection="Provider=Microsoft.Mashup.OleDb.1;Data Source=$Workbook$;Location=Tabela_Carteira_Vollátilidade_e_Lucros;Extended Properties=&quot;&quot;" command="SELECT * FROM [Tabela_Carteira_Vollátilidade_e_Lucros]"/>
  </connection>
  <connection id="13" xr16:uid="{F96EAC82-5ED8-4427-8B90-D5DDF349980C}" keepAlive="1" name="Consulta - Tabela_Carteira_Vollátilidade_e_Lucros (2)" description="Ligação à consulta 'Tabela_Carteira_Vollátilidade_e_Lucros (2)' no livro." type="5" refreshedVersion="8" background="1" saveData="1">
    <dbPr connection="Provider=Microsoft.Mashup.OleDb.1;Data Source=$Workbook$;Location=&quot;Tabela_Carteira_Vollátilidade_e_Lucros (2)&quot;;Extended Properties=&quot;&quot;" command="SELECT * FROM [Tabela_Carteira_Vollátilidade_e_Lucros (2)]"/>
  </connection>
  <connection id="14" xr16:uid="{66269399-3923-434C-BC40-8DF3106D57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5" xr16:uid="{708D5355-FCEF-4F0A-B1AB-6FBE581184E7}" name="WorksheetConnection_Novo Folha de Cálculo do Microsoft Excel.xlsx!Tabela_PFE_Dados_Históricos" type="102" refreshedVersion="8" minRefreshableVersion="5">
    <extLst>
      <ext xmlns:x15="http://schemas.microsoft.com/office/spreadsheetml/2010/11/main" uri="{DE250136-89BD-433C-8126-D09CA5730AF9}">
        <x15:connection id="Tabela_PFE_Dados_Históricos">
          <x15:rangePr sourceName="_xlcn.WorksheetConnection_NovoFolhadeCálculodoMicrosoftExcel.xlsxTabela_PFE_Dados_Históric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<sst xmlns="http://schemas.openxmlformats.org/spreadsheetml/2006/main" count="1940" uniqueCount="565">
  <si>
    <t>Último</t>
  </si>
  <si>
    <t>Abertura</t>
  </si>
  <si>
    <t>Alta</t>
  </si>
  <si>
    <t>Baixa</t>
  </si>
  <si>
    <t>Vol.</t>
  </si>
  <si>
    <t>Soma</t>
  </si>
  <si>
    <t>Nome</t>
  </si>
  <si>
    <t>Símbolo</t>
  </si>
  <si>
    <t>Bolsa</t>
  </si>
  <si>
    <t>Prévio</t>
  </si>
  <si>
    <t>Var.</t>
  </si>
  <si>
    <t>Var.%</t>
  </si>
  <si>
    <t>Próximos Resultados</t>
  </si>
  <si>
    <t>Capitalização</t>
  </si>
  <si>
    <t>Receitas</t>
  </si>
  <si>
    <t>Vol. Méd. (3m)</t>
  </si>
  <si>
    <t>LPA</t>
  </si>
  <si>
    <t>Preço/Result.</t>
  </si>
  <si>
    <t>Beta</t>
  </si>
  <si>
    <t>Dividendo</t>
  </si>
  <si>
    <t>Rendimento</t>
  </si>
  <si>
    <t>5 minutos</t>
  </si>
  <si>
    <t>15 minutos</t>
  </si>
  <si>
    <t>30 minutos</t>
  </si>
  <si>
    <t>Hora_1</t>
  </si>
  <si>
    <t>5 horas</t>
  </si>
  <si>
    <t>Diário</t>
  </si>
  <si>
    <t>Semanal</t>
  </si>
  <si>
    <t>Mensal</t>
  </si>
  <si>
    <t>Diário_2</t>
  </si>
  <si>
    <t>Semana</t>
  </si>
  <si>
    <t>Mês</t>
  </si>
  <si>
    <t>YTD</t>
  </si>
  <si>
    <t>1 ano</t>
  </si>
  <si>
    <t>3 anos</t>
  </si>
  <si>
    <t>Vonovia SE</t>
  </si>
  <si>
    <t>VNAn</t>
  </si>
  <si>
    <t>ETR</t>
  </si>
  <si>
    <t>18,57</t>
  </si>
  <si>
    <t>17,53</t>
  </si>
  <si>
    <t>18,80</t>
  </si>
  <si>
    <t>17,47</t>
  </si>
  <si>
    <t>7.403.430</t>
  </si>
  <si>
    <t>04.08.2023</t>
  </si>
  <si>
    <t>14.780.000.000</t>
  </si>
  <si>
    <t>5.970.000.000</t>
  </si>
  <si>
    <t>5.221.076</t>
  </si>
  <si>
    <t>-3,35</t>
  </si>
  <si>
    <t>-5,56</t>
  </si>
  <si>
    <t>0,774</t>
  </si>
  <si>
    <t>0,85</t>
  </si>
  <si>
    <t>4,4%</t>
  </si>
  <si>
    <t>Venda</t>
  </si>
  <si>
    <t>Compra Forte</t>
  </si>
  <si>
    <t>Neutro</t>
  </si>
  <si>
    <t>Venda Forte</t>
  </si>
  <si>
    <t>-60,03%</t>
  </si>
  <si>
    <t>Volkswagen AG</t>
  </si>
  <si>
    <t>VOWG</t>
  </si>
  <si>
    <t>151,30</t>
  </si>
  <si>
    <t>150,95</t>
  </si>
  <si>
    <t>151,75</t>
  </si>
  <si>
    <t>148,80</t>
  </si>
  <si>
    <t>27.102</t>
  </si>
  <si>
    <t>27.07.2023</t>
  </si>
  <si>
    <t>75.770.000.000</t>
  </si>
  <si>
    <t>292.720.000.000</t>
  </si>
  <si>
    <t>41.977</t>
  </si>
  <si>
    <t>24,94</t>
  </si>
  <si>
    <t>6,06</t>
  </si>
  <si>
    <t>1,29</t>
  </si>
  <si>
    <t>8,7</t>
  </si>
  <si>
    <t>5,69%</t>
  </si>
  <si>
    <t>8,15%</t>
  </si>
  <si>
    <t>Volkswagen AG Vz</t>
  </si>
  <si>
    <t>VOWG_p</t>
  </si>
  <si>
    <t>121,16</t>
  </si>
  <si>
    <t>120,40</t>
  </si>
  <si>
    <t>119,72</t>
  </si>
  <si>
    <t>722.437</t>
  </si>
  <si>
    <t>69.630.000.000</t>
  </si>
  <si>
    <t>1.230.313</t>
  </si>
  <si>
    <t>4,85</t>
  </si>
  <si>
    <t>8,76</t>
  </si>
  <si>
    <t>7,1%</t>
  </si>
  <si>
    <t>Compra</t>
  </si>
  <si>
    <t>-8,75%</t>
  </si>
  <si>
    <t>Verizon Communications Inc</t>
  </si>
  <si>
    <t>VZ</t>
  </si>
  <si>
    <t>NYSE</t>
  </si>
  <si>
    <t>36,24</t>
  </si>
  <si>
    <t>35,94</t>
  </si>
  <si>
    <t>35,96</t>
  </si>
  <si>
    <t>36,91</t>
  </si>
  <si>
    <t>35,80</t>
  </si>
  <si>
    <t>21.474.882</t>
  </si>
  <si>
    <t>25.07.2023</t>
  </si>
  <si>
    <t>152.350.000.000</t>
  </si>
  <si>
    <t>136.190.000.000</t>
  </si>
  <si>
    <t>18.767.451</t>
  </si>
  <si>
    <t>5,14</t>
  </si>
  <si>
    <t>7,08</t>
  </si>
  <si>
    <t>0,339</t>
  </si>
  <si>
    <t>2,61</t>
  </si>
  <si>
    <t>7,26%</t>
  </si>
  <si>
    <t>-33,01%</t>
  </si>
  <si>
    <t>Vanguard S&amp;P 500 UCITS Acc</t>
  </si>
  <si>
    <t>VUAA.L</t>
  </si>
  <si>
    <t>LON</t>
  </si>
  <si>
    <t>78,03</t>
  </si>
  <si>
    <t>78,29</t>
  </si>
  <si>
    <t>78,37</t>
  </si>
  <si>
    <t>77,90</t>
  </si>
  <si>
    <t>53.504</t>
  </si>
  <si>
    <t>--</t>
  </si>
  <si>
    <t>-</t>
  </si>
  <si>
    <t/>
  </si>
  <si>
    <t>56.359</t>
  </si>
  <si>
    <t>1,1171</t>
  </si>
  <si>
    <t>1,43%</t>
  </si>
  <si>
    <t>48,01%</t>
  </si>
  <si>
    <t>Vanguard FTSE All-World High Dividend Yield UCITS USD</t>
  </si>
  <si>
    <t>VHYL.L</t>
  </si>
  <si>
    <t>47,75</t>
  </si>
  <si>
    <t>47,88</t>
  </si>
  <si>
    <t>47,79</t>
  </si>
  <si>
    <t>47,57</t>
  </si>
  <si>
    <t>17.856</t>
  </si>
  <si>
    <t>2.820.000.000</t>
  </si>
  <si>
    <t>33.927</t>
  </si>
  <si>
    <t>1,6453</t>
  </si>
  <si>
    <t>2,77%</t>
  </si>
  <si>
    <t>29,67%</t>
  </si>
  <si>
    <t>Telefonica Deutschland Holding AG</t>
  </si>
  <si>
    <t>O2Dn.DE</t>
  </si>
  <si>
    <t>2,764</t>
  </si>
  <si>
    <t>2,766</t>
  </si>
  <si>
    <t>2,788</t>
  </si>
  <si>
    <t>2,746</t>
  </si>
  <si>
    <t>2.300.398</t>
  </si>
  <si>
    <t>26.07.2023</t>
  </si>
  <si>
    <t>8.220.000.000</t>
  </si>
  <si>
    <t>8.530.000.000</t>
  </si>
  <si>
    <t>2.984.535</t>
  </si>
  <si>
    <t>0,079</t>
  </si>
  <si>
    <t>34,97</t>
  </si>
  <si>
    <t>0,537</t>
  </si>
  <si>
    <t>0,18</t>
  </si>
  <si>
    <t>6,51%</t>
  </si>
  <si>
    <t>3,91%</t>
  </si>
  <si>
    <t>T. Rowe Price Group Inc</t>
  </si>
  <si>
    <t>TROW.O</t>
  </si>
  <si>
    <t>NASDAQ</t>
  </si>
  <si>
    <t>106,02</t>
  </si>
  <si>
    <t>106,85</t>
  </si>
  <si>
    <t>106,84</t>
  </si>
  <si>
    <t>108,38</t>
  </si>
  <si>
    <t>105,99</t>
  </si>
  <si>
    <t>1.065.784</t>
  </si>
  <si>
    <t>23.810.000.000</t>
  </si>
  <si>
    <t>6.160.000.000</t>
  </si>
  <si>
    <t>1.519.378</t>
  </si>
  <si>
    <t>6,12</t>
  </si>
  <si>
    <t>17,39</t>
  </si>
  <si>
    <t>1,31</t>
  </si>
  <si>
    <t>4,88</t>
  </si>
  <si>
    <t>4,57%</t>
  </si>
  <si>
    <t>-7,88%</t>
  </si>
  <si>
    <t>Porsche Automobil Holding SE</t>
  </si>
  <si>
    <t>PAH3d.BS</t>
  </si>
  <si>
    <t>BS</t>
  </si>
  <si>
    <t>55,58</t>
  </si>
  <si>
    <t>54,96</t>
  </si>
  <si>
    <t>54,70</t>
  </si>
  <si>
    <t>55,62</t>
  </si>
  <si>
    <t>54,90</t>
  </si>
  <si>
    <t>2.251</t>
  </si>
  <si>
    <t>08.08.2023</t>
  </si>
  <si>
    <t>17.000.000.000</t>
  </si>
  <si>
    <t>2.040.000.000</t>
  </si>
  <si>
    <t>1.451</t>
  </si>
  <si>
    <t>15,63</t>
  </si>
  <si>
    <t>3,55</t>
  </si>
  <si>
    <t>1,38</t>
  </si>
  <si>
    <t>2,56</t>
  </si>
  <si>
    <t>4,85%</t>
  </si>
  <si>
    <t>20,43%</t>
  </si>
  <si>
    <t>Nio Inc Class A ADR</t>
  </si>
  <si>
    <t>NIO</t>
  </si>
  <si>
    <t>8,75</t>
  </si>
  <si>
    <t>8,64</t>
  </si>
  <si>
    <t>8,79</t>
  </si>
  <si>
    <t>8,85</t>
  </si>
  <si>
    <t>8,59</t>
  </si>
  <si>
    <t>38.345.102</t>
  </si>
  <si>
    <t>09.06.2023</t>
  </si>
  <si>
    <t>14.680.000.000</t>
  </si>
  <si>
    <t>7.730.000.000</t>
  </si>
  <si>
    <t>43.661.686</t>
  </si>
  <si>
    <t>-8,89</t>
  </si>
  <si>
    <t>-6,60</t>
  </si>
  <si>
    <t>1,91</t>
  </si>
  <si>
    <t>167,58%</t>
  </si>
  <si>
    <t>Microsoft Corporation</t>
  </si>
  <si>
    <t>MSFT.O</t>
  </si>
  <si>
    <t>315,26</t>
  </si>
  <si>
    <t>320,03</t>
  </si>
  <si>
    <t>321,18</t>
  </si>
  <si>
    <t>322,72</t>
  </si>
  <si>
    <t>315,25</t>
  </si>
  <si>
    <t>29.924.568</t>
  </si>
  <si>
    <t>2,34T</t>
  </si>
  <si>
    <t>207.590.000.000</t>
  </si>
  <si>
    <t>28.493.109</t>
  </si>
  <si>
    <t>9,26</t>
  </si>
  <si>
    <t>34,13</t>
  </si>
  <si>
    <t>0,93</t>
  </si>
  <si>
    <t>2,72</t>
  </si>
  <si>
    <t>0,85%</t>
  </si>
  <si>
    <t>71,79%</t>
  </si>
  <si>
    <t>iShares Core S&amp;P 500 UCITS ETF USD (Acc)</t>
  </si>
  <si>
    <t>SXR8.DE</t>
  </si>
  <si>
    <t>403,76</t>
  </si>
  <si>
    <t>403,63</t>
  </si>
  <si>
    <t>404,37</t>
  </si>
  <si>
    <t>404,87</t>
  </si>
  <si>
    <t>402,69</t>
  </si>
  <si>
    <t>18.694</t>
  </si>
  <si>
    <t>51.760.000.000</t>
  </si>
  <si>
    <t>27.124</t>
  </si>
  <si>
    <t>49,59%</t>
  </si>
  <si>
    <t>Invesco EQQQ NASDAQ-100 UCITS ETF</t>
  </si>
  <si>
    <t>EQQQ.L</t>
  </si>
  <si>
    <t>27.217,0</t>
  </si>
  <si>
    <t>27.296,0</t>
  </si>
  <si>
    <t>27.318,0</t>
  </si>
  <si>
    <t>27.355,0</t>
  </si>
  <si>
    <t>27.176,0</t>
  </si>
  <si>
    <t>23.053</t>
  </si>
  <si>
    <t>3.910.000.000</t>
  </si>
  <si>
    <t>15.227</t>
  </si>
  <si>
    <t>1,5028</t>
  </si>
  <si>
    <t>0,44%</t>
  </si>
  <si>
    <t>44,69%</t>
  </si>
  <si>
    <t>Deutsche Lufthansa AG</t>
  </si>
  <si>
    <t>LHAG</t>
  </si>
  <si>
    <t>9,490</t>
  </si>
  <si>
    <t>9,651</t>
  </si>
  <si>
    <t>9,685</t>
  </si>
  <si>
    <t>9,370</t>
  </si>
  <si>
    <t>4.290.719</t>
  </si>
  <si>
    <t>03.08.2023</t>
  </si>
  <si>
    <t>11.350.000.000</t>
  </si>
  <si>
    <t>5.360.000.000</t>
  </si>
  <si>
    <t>4.923.504</t>
  </si>
  <si>
    <t>0,76</t>
  </si>
  <si>
    <t>12,52</t>
  </si>
  <si>
    <t>1,55</t>
  </si>
  <si>
    <t>65,43%</t>
  </si>
  <si>
    <t>Deutsche Bank AG</t>
  </si>
  <si>
    <t>DBKGn</t>
  </si>
  <si>
    <t>9,964</t>
  </si>
  <si>
    <t>9,847</t>
  </si>
  <si>
    <t>9,968</t>
  </si>
  <si>
    <t>9,770</t>
  </si>
  <si>
    <t>7.421.548</t>
  </si>
  <si>
    <t>20.040.000.000</t>
  </si>
  <si>
    <t>8.880.000.000</t>
  </si>
  <si>
    <t>14.409.933</t>
  </si>
  <si>
    <t>2,48</t>
  </si>
  <si>
    <t>3,98</t>
  </si>
  <si>
    <t>0,3</t>
  </si>
  <si>
    <t>3,51%</t>
  </si>
  <si>
    <t>48,92%</t>
  </si>
  <si>
    <t>Cisco Systems Inc</t>
  </si>
  <si>
    <t>CSCO.O</t>
  </si>
  <si>
    <t>48,91</t>
  </si>
  <si>
    <t>48,61</t>
  </si>
  <si>
    <t>48,82</t>
  </si>
  <si>
    <t>49,35</t>
  </si>
  <si>
    <t>48,60</t>
  </si>
  <si>
    <t>17.633.981</t>
  </si>
  <si>
    <t>16.08.2023</t>
  </si>
  <si>
    <t>200.330.000.000</t>
  </si>
  <si>
    <t>54.900.000.000</t>
  </si>
  <si>
    <t>18.283.481</t>
  </si>
  <si>
    <t>2,79</t>
  </si>
  <si>
    <t>17,51</t>
  </si>
  <si>
    <t>0,985</t>
  </si>
  <si>
    <t>1,56</t>
  </si>
  <si>
    <t>3,2%</t>
  </si>
  <si>
    <t>8,93%</t>
  </si>
  <si>
    <t>Caixabank SA</t>
  </si>
  <si>
    <t>CABK</t>
  </si>
  <si>
    <t>BME</t>
  </si>
  <si>
    <t>3,510</t>
  </si>
  <si>
    <t>3,480</t>
  </si>
  <si>
    <t>3,508</t>
  </si>
  <si>
    <t>3,459</t>
  </si>
  <si>
    <t>6,837,724</t>
  </si>
  <si>
    <t>28.07.2023</t>
  </si>
  <si>
    <t>26.290.000.000</t>
  </si>
  <si>
    <t>8.540.000.000</t>
  </si>
  <si>
    <t>17.342.833</t>
  </si>
  <si>
    <t>0,405</t>
  </si>
  <si>
    <t>8,63</t>
  </si>
  <si>
    <t>0.1868</t>
  </si>
  <si>
    <t>5.18%</t>
  </si>
  <si>
    <t>125,36%</t>
  </si>
  <si>
    <t>BioNTech SE</t>
  </si>
  <si>
    <t>BNTX.O</t>
  </si>
  <si>
    <t>116,30</t>
  </si>
  <si>
    <t>107,53</t>
  </si>
  <si>
    <t>107,50</t>
  </si>
  <si>
    <t>119,00</t>
  </si>
  <si>
    <t>107,28</t>
  </si>
  <si>
    <t>2.456.887</t>
  </si>
  <si>
    <t>07.08.2023</t>
  </si>
  <si>
    <t>28.030.000.000</t>
  </si>
  <si>
    <t>12.210.000.000</t>
  </si>
  <si>
    <t>689.499</t>
  </si>
  <si>
    <t>25,69</t>
  </si>
  <si>
    <t>4,30</t>
  </si>
  <si>
    <t>0,21</t>
  </si>
  <si>
    <t>1,5498</t>
  </si>
  <si>
    <t>1,44%</t>
  </si>
  <si>
    <t>127,91%</t>
  </si>
  <si>
    <t>Bayerische Motoren Werke AG</t>
  </si>
  <si>
    <t>BMWG</t>
  </si>
  <si>
    <t>104,480</t>
  </si>
  <si>
    <t>104,100</t>
  </si>
  <si>
    <t>104,640</t>
  </si>
  <si>
    <t>103,620</t>
  </si>
  <si>
    <t>822.410</t>
  </si>
  <si>
    <t>66.610.000.000</t>
  </si>
  <si>
    <t>31.140.000.000</t>
  </si>
  <si>
    <t>1.225.882</t>
  </si>
  <si>
    <t>17,49</t>
  </si>
  <si>
    <t>5,61</t>
  </si>
  <si>
    <t>1,13</t>
  </si>
  <si>
    <t>8,5</t>
  </si>
  <si>
    <t>8,62%</t>
  </si>
  <si>
    <t>108,63%</t>
  </si>
  <si>
    <t>Barclays PLC</t>
  </si>
  <si>
    <t>BARC.L</t>
  </si>
  <si>
    <t>163,44</t>
  </si>
  <si>
    <t>160,36</t>
  </si>
  <si>
    <t>160,08</t>
  </si>
  <si>
    <t>163,76</t>
  </si>
  <si>
    <t>159,96</t>
  </si>
  <si>
    <t>24.625.129</t>
  </si>
  <si>
    <t>25.400.000.000</t>
  </si>
  <si>
    <t>20.880.000.000</t>
  </si>
  <si>
    <t>68.855.182</t>
  </si>
  <si>
    <t>0,335</t>
  </si>
  <si>
    <t>4,87</t>
  </si>
  <si>
    <t>1,35</t>
  </si>
  <si>
    <t>7,25</t>
  </si>
  <si>
    <t>4,53%</t>
  </si>
  <si>
    <t>58,46%</t>
  </si>
  <si>
    <t>Banco Santander</t>
  </si>
  <si>
    <t>BNC.L</t>
  </si>
  <si>
    <t>283,00</t>
  </si>
  <si>
    <t>270,50</t>
  </si>
  <si>
    <t>280,00</t>
  </si>
  <si>
    <t>170.173</t>
  </si>
  <si>
    <t>45.250.000.000</t>
  </si>
  <si>
    <t>44.220.000.000</t>
  </si>
  <si>
    <t>489.676</t>
  </si>
  <si>
    <t>0,548</t>
  </si>
  <si>
    <t>5,89</t>
  </si>
  <si>
    <t>0,0954</t>
  </si>
  <si>
    <t>2,96%</t>
  </si>
  <si>
    <t>66,65%</t>
  </si>
  <si>
    <t>AT&amp;T Inc</t>
  </si>
  <si>
    <t>T</t>
  </si>
  <si>
    <t>16,10</t>
  </si>
  <si>
    <t>16,26</t>
  </si>
  <si>
    <t>16,38</t>
  </si>
  <si>
    <t>16,30</t>
  </si>
  <si>
    <t>16,07</t>
  </si>
  <si>
    <t>45.002.342</t>
  </si>
  <si>
    <t>115.170.000.000</t>
  </si>
  <si>
    <t>121.170.000.000</t>
  </si>
  <si>
    <t>33.630.755</t>
  </si>
  <si>
    <t>-1,21</t>
  </si>
  <si>
    <t>-13,36</t>
  </si>
  <si>
    <t>0,766</t>
  </si>
  <si>
    <t>1,11</t>
  </si>
  <si>
    <t>6,78%</t>
  </si>
  <si>
    <t>-28,60%</t>
  </si>
  <si>
    <t>AerCap Holdings NV</t>
  </si>
  <si>
    <t>AER</t>
  </si>
  <si>
    <t>58,90</t>
  </si>
  <si>
    <t>58,70</t>
  </si>
  <si>
    <t>58,64</t>
  </si>
  <si>
    <t>60,00</t>
  </si>
  <si>
    <t>57,86</t>
  </si>
  <si>
    <t>979.149</t>
  </si>
  <si>
    <t>01.08.2023</t>
  </si>
  <si>
    <t>13.700.000.000</t>
  </si>
  <si>
    <t>6.990.000.000</t>
  </si>
  <si>
    <t>1.459.974</t>
  </si>
  <si>
    <t>7,10</t>
  </si>
  <si>
    <t>8,35</t>
  </si>
  <si>
    <t>2,00</t>
  </si>
  <si>
    <t>104,51%</t>
  </si>
  <si>
    <t>Shift Technologies, Inc.</t>
  </si>
  <si>
    <t>SFT.O</t>
  </si>
  <si>
    <t>1,480</t>
  </si>
  <si>
    <t>1,430</t>
  </si>
  <si>
    <t>1,435</t>
  </si>
  <si>
    <t>1,570</t>
  </si>
  <si>
    <t>1,420</t>
  </si>
  <si>
    <t>141.589</t>
  </si>
  <si>
    <t>25.500.000</t>
  </si>
  <si>
    <t>508.870.000</t>
  </si>
  <si>
    <t>287.771</t>
  </si>
  <si>
    <t>-15,07</t>
  </si>
  <si>
    <t>-0,10</t>
  </si>
  <si>
    <t>1,42</t>
  </si>
  <si>
    <t>-98,53%</t>
  </si>
  <si>
    <t>Palantir Technologies Inc</t>
  </si>
  <si>
    <t>PLTR.K</t>
  </si>
  <si>
    <t>12,64</t>
  </si>
  <si>
    <t>11,95</t>
  </si>
  <si>
    <t>11,84</t>
  </si>
  <si>
    <t>13,42</t>
  </si>
  <si>
    <t>11,87</t>
  </si>
  <si>
    <t>147.894.142</t>
  </si>
  <si>
    <t>09.08.2023</t>
  </si>
  <si>
    <t>26.780.000.000</t>
  </si>
  <si>
    <t>1.980.000.000</t>
  </si>
  <si>
    <t>43.763.989</t>
  </si>
  <si>
    <t>-0,123</t>
  </si>
  <si>
    <t>-102,93</t>
  </si>
  <si>
    <t>2,84</t>
  </si>
  <si>
    <t>Pfizer Inc</t>
  </si>
  <si>
    <t>PFE</t>
  </si>
  <si>
    <t>39,64</t>
  </si>
  <si>
    <t>38,55</t>
  </si>
  <si>
    <t>38,75</t>
  </si>
  <si>
    <t>40,14</t>
  </si>
  <si>
    <t>38,00</t>
  </si>
  <si>
    <t>74.481.645</t>
  </si>
  <si>
    <t>223.840.000.000</t>
  </si>
  <si>
    <t>92.950.000.000</t>
  </si>
  <si>
    <t>23.823.899</t>
  </si>
  <si>
    <t>5,18</t>
  </si>
  <si>
    <t>7,70</t>
  </si>
  <si>
    <t>0,586</t>
  </si>
  <si>
    <t>1,64</t>
  </si>
  <si>
    <t>4,23%</t>
  </si>
  <si>
    <t>11,50%</t>
  </si>
  <si>
    <t>Advanced Micro Devices Inc</t>
  </si>
  <si>
    <t>AMD.O</t>
  </si>
  <si>
    <t>108,12</t>
  </si>
  <si>
    <t>107,25</t>
  </si>
  <si>
    <t>108,00</t>
  </si>
  <si>
    <t>110,99</t>
  </si>
  <si>
    <t>107,19</t>
  </si>
  <si>
    <t>72.859.961</t>
  </si>
  <si>
    <t>174.110.000.000</t>
  </si>
  <si>
    <t>23.070.000.000</t>
  </si>
  <si>
    <t>64.221.613</t>
  </si>
  <si>
    <t>0,245</t>
  </si>
  <si>
    <t>440,98</t>
  </si>
  <si>
    <t>1,94</t>
  </si>
  <si>
    <t>95,98%</t>
  </si>
  <si>
    <t>NVIDIA Corporation</t>
  </si>
  <si>
    <t>NVDA.O</t>
  </si>
  <si>
    <t>306,88</t>
  </si>
  <si>
    <t>310,00</t>
  </si>
  <si>
    <t>311,76</t>
  </si>
  <si>
    <t>312,88</t>
  </si>
  <si>
    <t>306,31</t>
  </si>
  <si>
    <t>35.443.955</t>
  </si>
  <si>
    <t>24.05.2023</t>
  </si>
  <si>
    <t>758.950.000.000</t>
  </si>
  <si>
    <t>26.970.000.000</t>
  </si>
  <si>
    <t>43.240.072</t>
  </si>
  <si>
    <t>1,76</t>
  </si>
  <si>
    <t>174,52</t>
  </si>
  <si>
    <t>0,16</t>
  </si>
  <si>
    <t>0,05%</t>
  </si>
  <si>
    <t>240,00%</t>
  </si>
  <si>
    <t>Moderna Inc</t>
  </si>
  <si>
    <t>MRNA.O</t>
  </si>
  <si>
    <t>137,75</t>
  </si>
  <si>
    <t>126,49</t>
  </si>
  <si>
    <t>126,74</t>
  </si>
  <si>
    <t>139,91</t>
  </si>
  <si>
    <t>125,60</t>
  </si>
  <si>
    <t>7.660.408</t>
  </si>
  <si>
    <t>52.510.000.000</t>
  </si>
  <si>
    <t>15.060.000.000</t>
  </si>
  <si>
    <t>3.448.267</t>
  </si>
  <si>
    <t>12,27</t>
  </si>
  <si>
    <t>11,32</t>
  </si>
  <si>
    <t>1,69</t>
  </si>
  <si>
    <t>99,64%</t>
  </si>
  <si>
    <t>UBS Group AG</t>
  </si>
  <si>
    <t>UBSG.S</t>
  </si>
  <si>
    <t>SIX</t>
  </si>
  <si>
    <t>18,11</t>
  </si>
  <si>
    <t>18,08</t>
  </si>
  <si>
    <t>18,16</t>
  </si>
  <si>
    <t>17,96</t>
  </si>
  <si>
    <t>4.105.537</t>
  </si>
  <si>
    <t>53.610.000.000</t>
  </si>
  <si>
    <t>21.610.000.000</t>
  </si>
  <si>
    <t>12.561.555</t>
  </si>
  <si>
    <t>2,05</t>
  </si>
  <si>
    <t>9,73</t>
  </si>
  <si>
    <t>1,09</t>
  </si>
  <si>
    <t>0,2486</t>
  </si>
  <si>
    <t>1,3%</t>
  </si>
  <si>
    <t>90,51%</t>
  </si>
  <si>
    <t>Contagem de Nome</t>
  </si>
  <si>
    <t>Contagem de Ativos</t>
  </si>
  <si>
    <t>País</t>
  </si>
  <si>
    <t>Alemanha</t>
  </si>
  <si>
    <t>Espanha</t>
  </si>
  <si>
    <t>EUA</t>
  </si>
  <si>
    <t>Suiça</t>
  </si>
  <si>
    <t>R. Unido</t>
  </si>
  <si>
    <t>Moeda</t>
  </si>
  <si>
    <t>Euro</t>
  </si>
  <si>
    <t>Dolar</t>
  </si>
  <si>
    <t>Franco</t>
  </si>
  <si>
    <t>Libra</t>
  </si>
  <si>
    <t>Paga Dividendos</t>
  </si>
  <si>
    <t>Não Paga</t>
  </si>
  <si>
    <t>Paga</t>
  </si>
  <si>
    <t>Rótulos de Linha</t>
  </si>
  <si>
    <t>Total Geral</t>
  </si>
  <si>
    <t>LPA N</t>
  </si>
  <si>
    <t>Preço/Result.N</t>
  </si>
  <si>
    <t>Beta N</t>
  </si>
  <si>
    <t>Volátil</t>
  </si>
  <si>
    <t>Volátilidade</t>
  </si>
  <si>
    <t>Contagem de Volátilidade</t>
  </si>
  <si>
    <t>ETF</t>
  </si>
  <si>
    <t>Não Volátil</t>
  </si>
  <si>
    <t>Menos Volátil</t>
  </si>
  <si>
    <t>Mais Volátil</t>
  </si>
  <si>
    <t>Situção em relação ao Lucro</t>
  </si>
  <si>
    <t>Contagem de Situção em relação ao Lucro</t>
  </si>
  <si>
    <t>Lucro</t>
  </si>
  <si>
    <t>Prejuizo</t>
  </si>
  <si>
    <t>Posição</t>
  </si>
  <si>
    <t>Preço de compra</t>
  </si>
  <si>
    <t>CHF/EUR</t>
  </si>
  <si>
    <t>GBP/EUR</t>
  </si>
  <si>
    <t>USD/EUR</t>
  </si>
  <si>
    <t>DATA</t>
  </si>
  <si>
    <t>Racio</t>
  </si>
  <si>
    <t>Moedas</t>
  </si>
  <si>
    <t>Pound</t>
  </si>
  <si>
    <t>Preço de Compra em EUR</t>
  </si>
  <si>
    <t>Valor da Posição</t>
  </si>
  <si>
    <t>Posição na Carteira em %</t>
  </si>
  <si>
    <t>Soma de Posição na Carteira em %</t>
  </si>
  <si>
    <t>Div em % do Preço</t>
  </si>
  <si>
    <t>Dividendo Numinal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</si>
</sst>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[$€-816]_-;\-* #,##0.00\ [$€-816]_-;_-* &quot;-&quot;??\ [$€-81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agem" xfId="1" builtinId="5"/>
  </cellStyles>
  <dxfs count="8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numFmt numFmtId="165" formatCode="_-* #,##0.00\ [$€-816]_-;\-* #,##0.00\ [$€-816]_-;_-* &quot;-&quot;??\ [$€-816]_-;_-@_-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42" Type="http://schemas.openxmlformats.org/officeDocument/2006/relationships/customXml" Target="../customXml/item6.xml"/><Relationship Id="rId47" Type="http://schemas.openxmlformats.org/officeDocument/2006/relationships/customXml" Target="../customXml/item11.xml"/><Relationship Id="rId50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8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45" Type="http://schemas.openxmlformats.org/officeDocument/2006/relationships/customXml" Target="../customXml/item9.xml"/><Relationship Id="rId53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4" Type="http://schemas.openxmlformats.org/officeDocument/2006/relationships/customXml" Target="../customXml/item8.xml"/><Relationship Id="rId52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43" Type="http://schemas.openxmlformats.org/officeDocument/2006/relationships/customXml" Target="../customXml/item7.xml"/><Relationship Id="rId48" Type="http://schemas.openxmlformats.org/officeDocument/2006/relationships/customXml" Target="../customXml/item1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2.xml"/><Relationship Id="rId46" Type="http://schemas.openxmlformats.org/officeDocument/2006/relationships/customXml" Target="../customXml/item10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36" Type="http://schemas.openxmlformats.org/officeDocument/2006/relationships/calcChain" Target="calcChain.xml"/><Relationship Id="rId49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do Portofólio!Tabela Dinâmica52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</a:t>
            </a:r>
            <a:r>
              <a:rPr lang="en-US" baseline="0"/>
              <a:t> do Portofólio</a:t>
            </a:r>
            <a:endParaRPr lang="en-US"/>
          </a:p>
        </c:rich>
      </c:tx>
      <c:layout>
        <c:manualLayout>
          <c:xMode val="edge"/>
          <c:yMode val="edge"/>
          <c:x val="0.32914542854065926"/>
          <c:y val="5.9438134532254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do Portofólio'!$B$3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C1-4B85-930A-D70AD58C80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C1-4B85-930A-D70AD58C80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C1-4B85-930A-D70AD58C80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C1-4B85-930A-D70AD58C80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C1-4B85-930A-D70AD58C80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C1-4B85-930A-D70AD58C80E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C1-4B85-930A-D70AD58C80E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C1-4B85-930A-D70AD58C80E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C1-4B85-930A-D70AD58C80E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C1-4B85-930A-D70AD58C80E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C1-4B85-930A-D70AD58C80E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1C1-4B85-930A-D70AD58C80E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1C1-4B85-930A-D70AD58C80E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1C1-4B85-930A-D70AD58C80E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1C1-4B85-930A-D70AD58C80E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1C1-4B85-930A-D70AD58C80E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1C1-4B85-930A-D70AD58C80E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1C1-4B85-930A-D70AD58C80E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1C1-4B85-930A-D70AD58C80E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1C1-4B85-930A-D70AD58C80E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1C1-4B85-930A-D70AD58C80E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1C1-4B85-930A-D70AD58C80E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1C1-4B85-930A-D70AD58C80E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1C1-4B85-930A-D70AD58C80E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1C1-4B85-930A-D70AD58C80E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1C1-4B85-930A-D70AD58C80E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1C1-4B85-930A-D70AD58C80E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1C1-4B85-930A-D70AD58C80E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1C1-4B85-930A-D70AD58C80E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1C1-4B85-930A-D70AD58C80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do Portofólio'!$A$4:$A$34</c:f>
              <c:strCache>
                <c:ptCount val="30"/>
                <c:pt idx="0">
                  <c:v>AER</c:v>
                </c:pt>
                <c:pt idx="1">
                  <c:v>AMD.O</c:v>
                </c:pt>
                <c:pt idx="2">
                  <c:v>BARC.L</c:v>
                </c:pt>
                <c:pt idx="3">
                  <c:v>BMWG</c:v>
                </c:pt>
                <c:pt idx="4">
                  <c:v>BNC.L</c:v>
                </c:pt>
                <c:pt idx="5">
                  <c:v>BNTX.O</c:v>
                </c:pt>
                <c:pt idx="6">
                  <c:v>CABK</c:v>
                </c:pt>
                <c:pt idx="7">
                  <c:v>CSCO.O</c:v>
                </c:pt>
                <c:pt idx="8">
                  <c:v>DBKGn</c:v>
                </c:pt>
                <c:pt idx="9">
                  <c:v>EQQQ.L</c:v>
                </c:pt>
                <c:pt idx="10">
                  <c:v>LHAG</c:v>
                </c:pt>
                <c:pt idx="11">
                  <c:v>MRNA.O</c:v>
                </c:pt>
                <c:pt idx="12">
                  <c:v>MSFT.O</c:v>
                </c:pt>
                <c:pt idx="13">
                  <c:v>NIO</c:v>
                </c:pt>
                <c:pt idx="14">
                  <c:v>NVDA.O</c:v>
                </c:pt>
                <c:pt idx="15">
                  <c:v>O2Dn.DE</c:v>
                </c:pt>
                <c:pt idx="16">
                  <c:v>PAH3d.BS</c:v>
                </c:pt>
                <c:pt idx="17">
                  <c:v>PFE</c:v>
                </c:pt>
                <c:pt idx="18">
                  <c:v>PLTR.K</c:v>
                </c:pt>
                <c:pt idx="19">
                  <c:v>SFT.O</c:v>
                </c:pt>
                <c:pt idx="20">
                  <c:v>SXR8.DE</c:v>
                </c:pt>
                <c:pt idx="21">
                  <c:v>T</c:v>
                </c:pt>
                <c:pt idx="22">
                  <c:v>TROW.O</c:v>
                </c:pt>
                <c:pt idx="23">
                  <c:v>UBSG.S</c:v>
                </c:pt>
                <c:pt idx="24">
                  <c:v>VHYL.L</c:v>
                </c:pt>
                <c:pt idx="25">
                  <c:v>VNAn</c:v>
                </c:pt>
                <c:pt idx="26">
                  <c:v>VOWG</c:v>
                </c:pt>
                <c:pt idx="27">
                  <c:v>VOWG_p</c:v>
                </c:pt>
                <c:pt idx="28">
                  <c:v>VUAA.L</c:v>
                </c:pt>
                <c:pt idx="29">
                  <c:v>VZ</c:v>
                </c:pt>
              </c:strCache>
            </c:strRef>
          </c:cat>
          <c:val>
            <c:numRef>
              <c:f>'Dist do Portofólio'!$B$4:$B$34</c:f>
              <c:numCache>
                <c:formatCode>0.00%</c:formatCode>
                <c:ptCount val="30"/>
                <c:pt idx="0">
                  <c:v>2.0012773423907768E-2</c:v>
                </c:pt>
                <c:pt idx="1">
                  <c:v>1.3245225852581364E-2</c:v>
                </c:pt>
                <c:pt idx="2">
                  <c:v>2.1538735806484511E-2</c:v>
                </c:pt>
                <c:pt idx="3">
                  <c:v>2.5225194075586859E-2</c:v>
                </c:pt>
                <c:pt idx="4">
                  <c:v>8.1312138459601526E-3</c:v>
                </c:pt>
                <c:pt idx="5">
                  <c:v>0.12790349970064108</c:v>
                </c:pt>
                <c:pt idx="6">
                  <c:v>1.0849227852949256E-2</c:v>
                </c:pt>
                <c:pt idx="7">
                  <c:v>1.8240739014034741E-2</c:v>
                </c:pt>
                <c:pt idx="8">
                  <c:v>8.8155958226827195E-3</c:v>
                </c:pt>
                <c:pt idx="9">
                  <c:v>5.5725962778477696E-2</c:v>
                </c:pt>
                <c:pt idx="10">
                  <c:v>1.9291855630180509E-2</c:v>
                </c:pt>
                <c:pt idx="11">
                  <c:v>4.4149676551603571E-3</c:v>
                </c:pt>
                <c:pt idx="12">
                  <c:v>3.5416761994458014E-2</c:v>
                </c:pt>
                <c:pt idx="13">
                  <c:v>1.5109397196081903E-2</c:v>
                </c:pt>
                <c:pt idx="14">
                  <c:v>1.8309939200821815E-2</c:v>
                </c:pt>
                <c:pt idx="15">
                  <c:v>2.461020030630507E-2</c:v>
                </c:pt>
                <c:pt idx="16">
                  <c:v>2.2868190333638516E-2</c:v>
                </c:pt>
                <c:pt idx="17">
                  <c:v>3.6186902103946733E-2</c:v>
                </c:pt>
                <c:pt idx="18">
                  <c:v>2.9354460308698309E-2</c:v>
                </c:pt>
                <c:pt idx="19">
                  <c:v>7.0260715735159171E-2</c:v>
                </c:pt>
                <c:pt idx="20">
                  <c:v>8.2326949260311061E-2</c:v>
                </c:pt>
                <c:pt idx="21">
                  <c:v>1.376504366487865E-2</c:v>
                </c:pt>
                <c:pt idx="22">
                  <c:v>5.2923265653853375E-3</c:v>
                </c:pt>
                <c:pt idx="23">
                  <c:v>1.1469332678042829E-2</c:v>
                </c:pt>
                <c:pt idx="24">
                  <c:v>3.1322551850728519E-2</c:v>
                </c:pt>
                <c:pt idx="25">
                  <c:v>2.9282122501448314E-3</c:v>
                </c:pt>
                <c:pt idx="26">
                  <c:v>7.6036771402989894E-2</c:v>
                </c:pt>
                <c:pt idx="27">
                  <c:v>7.71413008035126E-2</c:v>
                </c:pt>
                <c:pt idx="28">
                  <c:v>9.0728366190041945E-2</c:v>
                </c:pt>
                <c:pt idx="29">
                  <c:v>2.347758669620802E-2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921-B11B-63969B1351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12102122074372"/>
          <c:y val="3.0371729177561587E-2"/>
          <c:w val="0.15422026289274693"/>
          <c:h val="0.95011051566006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Carteira.xlsx]Volatilidade!Tabela Dinâmica38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Volateis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Volatilidade!$B$3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Volatilidade!$A$4:$A$6</c:f>
              <c:strCache>
                <c:ptCount val="3"/>
                <c:pt idx="0">
                  <c:v>ETF</c:v>
                </c:pt>
                <c:pt idx="1">
                  <c:v>Menos Volátil</c:v>
                </c:pt>
                <c:pt idx="2">
                  <c:v>Mais Volátil</c:v>
                </c:pt>
              </c:strCache>
            </c:strRef>
          </c:cat>
          <c:val>
            <c:numRef>
              <c:f>Volatilidade!$B$4:$B$6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5CE-BA85-E1F1CDA2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1471"/>
        <c:axId val="1525426031"/>
      </c:barChart>
      <c:catAx>
        <c:axId val="15254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26031"/>
        <c:crosses val="autoZero"/>
        <c:auto val="1"/>
        <c:lblAlgn val="ctr"/>
        <c:lblOffset val="100"/>
        <c:noMultiLvlLbl val="0"/>
      </c:catAx>
      <c:valAx>
        <c:axId val="15254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de</a:t>
            </a:r>
            <a:r>
              <a:rPr lang="en-US" baseline="0"/>
              <a:t> ativos volateis na Carteira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9-411D-8C47-E93A2C5C2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195328"/>
        <c:axId val="626208288"/>
      </c:barChart>
      <c:catAx>
        <c:axId val="6261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08288"/>
        <c:crosses val="autoZero"/>
        <c:auto val="1"/>
        <c:lblAlgn val="ctr"/>
        <c:lblOffset val="100"/>
        <c:noMultiLvlLbl val="0"/>
      </c:catAx>
      <c:valAx>
        <c:axId val="6262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de ativos volateis na Carteira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B98-4340-889C-332780BB07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B98-4340-889C-332780BB07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B98-4340-889C-332780BB07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8-4F2C-830E-9C432886F1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com Lucro!Tabela Dinâmica43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Situção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com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com Lucro'!$A$4:$A$6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'Ativos com Lucro'!$B$4:$B$6</c:f>
              <c:numCache>
                <c:formatCode>General</c:formatCode>
                <c:ptCount val="3"/>
                <c:pt idx="0">
                  <c:v>4</c:v>
                </c:pt>
                <c:pt idx="1">
                  <c:v>21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7FB-B112-C3E3B0D6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38511"/>
        <c:axId val="1525442831"/>
      </c:barChart>
      <c:catAx>
        <c:axId val="15254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42831"/>
        <c:crosses val="autoZero"/>
        <c:auto val="1"/>
        <c:lblAlgn val="ctr"/>
        <c:lblOffset val="100"/>
        <c:noMultiLvlLbl val="0"/>
      </c:catAx>
      <c:valAx>
        <c:axId val="15254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da Posição na Carteira em % em relação ao Lucro</a:t>
            </a:r>
          </a:p>
        </c:rich>
      </c:tx>
      <c:layout>
        <c:manualLayout>
          <c:xMode val="edge"/>
          <c:yMode val="edge"/>
          <c:x val="0.22908261343447034"/>
          <c:y val="0.10514743925519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300-8622-A637FF20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195808"/>
        <c:axId val="626196288"/>
      </c:barChart>
      <c:catAx>
        <c:axId val="62619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6288"/>
        <c:crosses val="autoZero"/>
        <c:auto val="1"/>
        <c:lblAlgn val="ctr"/>
        <c:lblOffset val="100"/>
        <c:noMultiLvlLbl val="0"/>
      </c:catAx>
      <c:valAx>
        <c:axId val="6261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Percentagem da Posição na Carteira em %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06-4867-BAB7-FF60EDED37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06-4867-BAB7-FF60EDED37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06-4867-BAB7-FF60EDED37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F03-975A-4730F9C59C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Bolsa!Tabela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Bolsa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Bolsa'!$B$3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Bolsa'!$A$4:$A$10</c:f>
              <c:strCache>
                <c:ptCount val="7"/>
                <c:pt idx="0">
                  <c:v>BME</c:v>
                </c:pt>
                <c:pt idx="1">
                  <c:v>BS</c:v>
                </c:pt>
                <c:pt idx="2">
                  <c:v>ETR</c:v>
                </c:pt>
                <c:pt idx="3">
                  <c:v>LON</c:v>
                </c:pt>
                <c:pt idx="4">
                  <c:v>NASDAQ</c:v>
                </c:pt>
                <c:pt idx="5">
                  <c:v>NYSE</c:v>
                </c:pt>
                <c:pt idx="6">
                  <c:v>SIX</c:v>
                </c:pt>
              </c:strCache>
            </c:strRef>
          </c:cat>
          <c:val>
            <c:numRef>
              <c:f>'Ativos por Bolsa'!$B$4:$B$10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0-46CE-A6AB-C45EA0FF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08831"/>
        <c:axId val="1512298271"/>
      </c:barChart>
      <c:catAx>
        <c:axId val="15123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8271"/>
        <c:crosses val="autoZero"/>
        <c:auto val="1"/>
        <c:lblAlgn val="ctr"/>
        <c:lblOffset val="100"/>
        <c:noMultiLvlLbl val="0"/>
      </c:catAx>
      <c:valAx>
        <c:axId val="15122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0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que Pagam Dividendos!Tabela Dinâmica31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que Pagam Dividendos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que Pagam Dividendos'!$B$3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que Pagam Dividendos'!$A$4:$A$5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'Ativos que Pagam Dividendos'!$B$4:$B$5</c:f>
              <c:numCache>
                <c:formatCode>General</c:formatCode>
                <c:ptCount val="2"/>
                <c:pt idx="0">
                  <c:v>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FAB-8E10-EFB7BC72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0031"/>
        <c:axId val="1525438991"/>
      </c:barChart>
      <c:catAx>
        <c:axId val="152545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991"/>
        <c:crosses val="autoZero"/>
        <c:auto val="1"/>
        <c:lblAlgn val="ctr"/>
        <c:lblOffset val="100"/>
        <c:noMultiLvlLbl val="0"/>
      </c:catAx>
      <c:valAx>
        <c:axId val="15254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País!Tabela Dinâmica16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País'!$A$4:$A$8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'Ativos por País'!$B$4:$B$8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14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6-4005-9DB6-CFD3F64F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99231"/>
        <c:axId val="1512311711"/>
      </c:barChart>
      <c:catAx>
        <c:axId val="15122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11711"/>
        <c:crosses val="autoZero"/>
        <c:auto val="1"/>
        <c:lblAlgn val="ctr"/>
        <c:lblOffset val="100"/>
        <c:noMultiLvlLbl val="0"/>
      </c:catAx>
      <c:valAx>
        <c:axId val="15123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Ativos</a:t>
            </a:r>
            <a:r>
              <a:rPr lang="pt-PT" baseline="0"/>
              <a:t> na Carteira que pagam Dividendos em %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7-46FB-BAC7-B824E2D5E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223648"/>
        <c:axId val="626220768"/>
      </c:barChart>
      <c:catAx>
        <c:axId val="62622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0768"/>
        <c:crosses val="autoZero"/>
        <c:auto val="1"/>
        <c:lblAlgn val="ctr"/>
        <c:lblOffset val="100"/>
        <c:noMultiLvlLbl val="0"/>
      </c:catAx>
      <c:valAx>
        <c:axId val="6262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27-45CE-8D72-A638C0A66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7-45CE-8D72-A638C0A663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9-4AD2-828E-AF4428266A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paises!Tabela Dinâmica57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paises'!$B$3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49-43BD-B3B7-451F4B318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49-43BD-B3B7-451F4B318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49-43BD-B3B7-451F4B318C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49-43BD-B3B7-451F4B318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49-43BD-B3B7-451F4B318C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paises'!$A$4:$A$9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'Dist da carteira por paises'!$B$4:$B$9</c:f>
              <c:numCache>
                <c:formatCode>0.00%</c:formatCode>
                <c:ptCount val="5"/>
                <c:pt idx="0">
                  <c:v>0.33924426988535206</c:v>
                </c:pt>
                <c:pt idx="1">
                  <c:v>1.0849227852949256E-2</c:v>
                </c:pt>
                <c:pt idx="2">
                  <c:v>0.43099033911196327</c:v>
                </c:pt>
                <c:pt idx="3">
                  <c:v>0.20744683047169285</c:v>
                </c:pt>
                <c:pt idx="4">
                  <c:v>1.1469332678042829E-2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C-4240-804F-F8D0E98541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moedas!Tabela Dinâmica59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moedas'!$B$3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0-49FD-B87E-502FCD1D96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70-49FD-B87E-502FCD1D96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70-49FD-B87E-502FCD1D96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70-49FD-B87E-502FCD1D96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moedas'!$A$4:$A$8</c:f>
              <c:strCache>
                <c:ptCount val="4"/>
                <c:pt idx="0">
                  <c:v>Dolar</c:v>
                </c:pt>
                <c:pt idx="1">
                  <c:v>Euro</c:v>
                </c:pt>
                <c:pt idx="2">
                  <c:v>Franco</c:v>
                </c:pt>
                <c:pt idx="3">
                  <c:v>Libra</c:v>
                </c:pt>
              </c:strCache>
            </c:strRef>
          </c:cat>
          <c:val>
            <c:numRef>
              <c:f>'Dist da carteira por moedas'!$B$4:$B$8</c:f>
              <c:numCache>
                <c:formatCode>0.00%</c:formatCode>
                <c:ptCount val="4"/>
                <c:pt idx="0">
                  <c:v>0.55304125715273378</c:v>
                </c:pt>
                <c:pt idx="1">
                  <c:v>0.35009349773830134</c:v>
                </c:pt>
                <c:pt idx="2">
                  <c:v>1.1469332678042829E-2</c:v>
                </c:pt>
                <c:pt idx="3">
                  <c:v>8.5395912430922358E-2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FE8-89FB-224AF9AEDC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title pos="t" align="ctr" overlay="0">
      <cx:tx>
        <cx:txData>
          <cx:v>Portofolio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Portofolio</a:t>
          </a:r>
        </a:p>
      </cx:txPr>
    </cx:title>
    <cx:plotArea>
      <cx:plotAreaRegion>
        <cx:series layoutId="treemap" uniqueId="{4DED4F48-2D6D-4DF7-808C-495FFFE5B2BA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</xdr:colOff>
      <xdr:row>0</xdr:row>
      <xdr:rowOff>21905</xdr:rowOff>
    </xdr:from>
    <xdr:to>
      <xdr:col>25</xdr:col>
      <xdr:colOff>95250</xdr:colOff>
      <xdr:row>34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403C22C-801B-347C-2A72-46E1D25C4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20874" y="18095"/>
              <a:ext cx="8606791" cy="61845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607694</xdr:colOff>
      <xdr:row>2</xdr:row>
      <xdr:rowOff>18097</xdr:rowOff>
    </xdr:from>
    <xdr:to>
      <xdr:col>18</xdr:col>
      <xdr:colOff>11430</xdr:colOff>
      <xdr:row>34</xdr:row>
      <xdr:rowOff>43815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566713-FE56-379C-905A-BE15B659F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598170</xdr:colOff>
      <xdr:row>1</xdr:row>
      <xdr:rowOff>117157</xdr:rowOff>
    </xdr:from>
    <xdr:to>
      <xdr:col>10</xdr:col>
      <xdr:colOff>293370</xdr:colOff>
      <xdr:row>16</xdr:row>
      <xdr:rowOff>143827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8475A-9C88-AA1E-1163-38D9D9EC8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136207</xdr:rowOff>
    </xdr:from>
    <xdr:to>
      <xdr:col>10</xdr:col>
      <xdr:colOff>323850</xdr:colOff>
      <xdr:row>16</xdr:row>
      <xdr:rowOff>162877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CEBD7C-A99A-DE67-C9AC-06CE25112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</xdr:row>
      <xdr:rowOff>126682</xdr:rowOff>
    </xdr:from>
    <xdr:to>
      <xdr:col>18</xdr:col>
      <xdr:colOff>323850</xdr:colOff>
      <xdr:row>16</xdr:row>
      <xdr:rowOff>153352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BB3C09-080A-D2F2-DE5A-9562236EE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1</xdr:row>
      <xdr:rowOff>98107</xdr:rowOff>
    </xdr:from>
    <xdr:to>
      <xdr:col>10</xdr:col>
      <xdr:colOff>339090</xdr:colOff>
      <xdr:row>16</xdr:row>
      <xdr:rowOff>124777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26C256-54B0-CA63-E76D-00A35C2F5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537209</xdr:colOff>
      <xdr:row>2</xdr:row>
      <xdr:rowOff>2856</xdr:rowOff>
    </xdr:from>
    <xdr:to>
      <xdr:col>12</xdr:col>
      <xdr:colOff>207644</xdr:colOff>
      <xdr:row>19</xdr:row>
      <xdr:rowOff>40004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075B20-D86E-6D20-9836-BE3D66B0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</xdr:colOff>
      <xdr:row>1</xdr:row>
      <xdr:rowOff>170497</xdr:rowOff>
    </xdr:from>
    <xdr:to>
      <xdr:col>21</xdr:col>
      <xdr:colOff>295274</xdr:colOff>
      <xdr:row>19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51BBA2-DF20-E495-284E-2A55B9E7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107632</xdr:rowOff>
    </xdr:from>
    <xdr:to>
      <xdr:col>10</xdr:col>
      <xdr:colOff>466725</xdr:colOff>
      <xdr:row>16</xdr:row>
      <xdr:rowOff>130492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27186F-15BF-215E-82DB-68264F0D0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178117</xdr:rowOff>
    </xdr:from>
    <xdr:to>
      <xdr:col>11</xdr:col>
      <xdr:colOff>297180</xdr:colOff>
      <xdr:row>17</xdr:row>
      <xdr:rowOff>10477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DCCEBC-6025-A308-82C0-6BC8368D7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73342</xdr:rowOff>
    </xdr:from>
    <xdr:to>
      <xdr:col>10</xdr:col>
      <xdr:colOff>464820</xdr:colOff>
      <xdr:row>16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D488F2-067D-792C-27DA-408331301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12382</xdr:rowOff>
    </xdr:from>
    <xdr:to>
      <xdr:col>10</xdr:col>
      <xdr:colOff>335280</xdr:colOff>
      <xdr:row>17</xdr:row>
      <xdr:rowOff>39052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C5D57B-1D2C-412B-AA14-B5CD873FD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592455</xdr:colOff>
      <xdr:row>2</xdr:row>
      <xdr:rowOff>2857</xdr:rowOff>
    </xdr:from>
    <xdr:to>
      <xdr:col>18</xdr:col>
      <xdr:colOff>287655</xdr:colOff>
      <xdr:row>17</xdr:row>
      <xdr:rowOff>29527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CBAAB7-BD58-FCFC-F97A-0CB42FCAE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607695</xdr:colOff>
      <xdr:row>2</xdr:row>
      <xdr:rowOff>6667</xdr:rowOff>
    </xdr:from>
    <xdr:to>
      <xdr:col>10</xdr:col>
      <xdr:colOff>302895</xdr:colOff>
      <xdr:row>17</xdr:row>
      <xdr:rowOff>29527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1402E-1D9A-8F3F-E455-0098B9A7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</xdr:colOff>
      <xdr:row>1</xdr:row>
      <xdr:rowOff>174307</xdr:rowOff>
    </xdr:from>
    <xdr:to>
      <xdr:col>10</xdr:col>
      <xdr:colOff>344805</xdr:colOff>
      <xdr:row>17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14ED4-FE49-86BD-4391-D42B9CB6C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2784143522" createdVersion="8" refreshedVersion="8" minRefreshableVersion="3" recordCount="30" xr:uid="{1FBECCA4-0934-447D-A20B-784C69A42BC8}">
  <cacheSource type="worksheet">
    <worksheetSource name="Tabela_Tabela_de_Ativos_que_Pagam_Dividendos"/>
  </cacheSource>
  <cacheFields count="19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/>
    </cacheField>
    <cacheField name="Bolsa" numFmtId="0">
      <sharedItems count="7">
        <s v="ETR"/>
        <s v="NYSE"/>
        <s v="LON"/>
        <s v="NASDAQ"/>
        <s v="BS"/>
        <s v="BME"/>
        <s v="SIX"/>
      </sharedItems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386597222" createdVersion="8" refreshedVersion="8" minRefreshableVersion="3" recordCount="30" xr:uid="{F1652167-40C6-488C-8F0D-D6E2B0D969E9}">
  <cacheSource type="worksheet">
    <worksheetSource name="Tabela_Tabela_de_Ativos_que_Pagam_Dividendos"/>
  </cacheSource>
  <cacheFields count="19">
    <cacheField name="Nome" numFmtId="0">
      <sharedItems/>
    </cacheField>
    <cacheField name="Símbolo" numFmtId="0">
      <sharedItems/>
    </cacheField>
    <cacheField name="Bolsa" numFmtId="0">
      <sharedItems/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/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23509606479" createdVersion="8" refreshedVersion="8" minRefreshableVersion="3" recordCount="30" xr:uid="{FBDA90F7-B78E-468B-80C0-9733DC592488}">
  <cacheSource type="worksheet">
    <worksheetSource name="Tabela_Tabela_de_Ativos_que_Pagam_Dividendos"/>
  </cacheSource>
  <cacheFields count="5">
    <cacheField name="Nome" numFmtId="0">
      <sharedItems/>
    </cacheField>
    <cacheField name="País" numFmtId="0">
      <sharedItems/>
    </cacheField>
    <cacheField name="Moeda" numFmtId="0">
      <sharedItems/>
    </cacheField>
    <cacheField name="Dividendo" numFmtId="0">
      <sharedItems/>
    </cacheField>
    <cacheField name="Paga Dividendos" numFmtId="0">
      <sharedItems count="2">
        <s v="Paga"/>
        <s v="Não Pag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42453703703" createdVersion="8" refreshedVersion="8" minRefreshableVersion="3" recordCount="30" xr:uid="{EF2F6433-B118-4EA7-999E-A1F6AB7243E8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 count="3">
        <s v="Não Volátil"/>
        <s v="Volátil"/>
        <s v="ETF"/>
      </sharedItems>
    </cacheField>
    <cacheField name="Colu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50522916667" createdVersion="8" refreshedVersion="8" minRefreshableVersion="3" recordCount="30" xr:uid="{86D5D4B7-C093-40F6-B83D-043B1153DB3D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/>
    </cacheField>
    <cacheField name="Situção em relação ao Lucro" numFmtId="0">
      <sharedItems count="3">
        <s v="Prejuizo"/>
        <s v="Lucro"/>
        <s v="ET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46301736109" createdVersion="8" refreshedVersion="8" minRefreshableVersion="3" recordCount="30" xr:uid="{93DBF472-D215-4760-8DC2-1F5A37D5A973}">
  <cacheSource type="worksheet">
    <worksheetSource name="Tabela_Tabela_Minha_Carteira_Watchlist_23052023__4"/>
  </cacheSource>
  <cacheFields count="7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Posição" numFmtId="0">
      <sharedItems containsSemiMixedTypes="0" containsString="0" containsNumber="1" minValue="0.21" maxValue="69.312430000000006"/>
    </cacheField>
    <cacheField name="Preço de compra" numFmtId="0">
      <sharedItems containsSemiMixedTypes="0" containsString="0" containsNumber="1" minValue="2.202" maxValue="24946.418000000001"/>
    </cacheField>
    <cacheField name="Preço de Compra em EUR" numFmtId="0">
      <sharedItems containsSemiMixedTypes="0" containsString="0" containsNumber="1" minValue="1.9391221799999998" maxValue="391.4153"/>
    </cacheField>
    <cacheField name="Valor da Posição" numFmtId="165">
      <sharedItems containsSemiMixedTypes="0" containsString="0" containsNumber="1" minValue="18.16" maxValue="793.22376800000006"/>
    </cacheField>
    <cacheField name="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73445601853" createdVersion="8" refreshedVersion="8" minRefreshableVersion="3" recordCount="30" xr:uid="{B304421A-1C1B-47F5-8034-17342BE62B8A}">
  <cacheSource type="worksheet">
    <worksheetSource name="Tabela_Posição_Volatilidade_lucro"/>
  </cacheSource>
  <cacheFields count="5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Volátilidade" numFmtId="0">
      <sharedItems count="3">
        <s v="Não Volátil"/>
        <s v="Volátil"/>
        <s v="ETF"/>
      </sharedItems>
    </cacheField>
    <cacheField name="Situção em relação ao Lucro" numFmtId="0">
      <sharedItems count="3">
        <s v="Prejuizo"/>
        <s v="Lucro"/>
        <s v="ETF"/>
      </sharedItems>
    </cacheField>
    <cacheField name="Posições na Carteira.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721026157407" createdVersion="8" refreshedVersion="8" minRefreshableVersion="3" recordCount="30" xr:uid="{0C2C8039-0004-4C37-A868-AC36AFFBB7BE}">
  <cacheSource type="worksheet">
    <worksheetSource name="Tabela_Intercalar1"/>
  </cacheSource>
  <cacheFields count="10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Tabela de Ativos que Pagam Dividendos e %.País" numFmtId="0">
      <sharedItems count="5">
        <s v="Alemanha"/>
        <s v="EUA"/>
        <s v="R. Unido"/>
        <s v="Espanha"/>
        <s v="Suiça"/>
      </sharedItems>
    </cacheField>
    <cacheField name="Tabela de Ativos que Pagam Dividendos e %.Moeda" numFmtId="0">
      <sharedItems count="4">
        <s v="Euro"/>
        <s v="Dolar"/>
        <s v="Libra"/>
        <s v="Franco"/>
      </sharedItems>
    </cacheField>
    <cacheField name="Volátilidade" numFmtId="0">
      <sharedItems/>
    </cacheField>
    <cacheField name="Situção em relação ao Lucro" numFmtId="0">
      <sharedItems/>
    </cacheField>
    <cacheField name="Paga Dividendos" numFmtId="0">
      <sharedItems count="2">
        <s v="Paga"/>
        <s v="Não Paga"/>
      </sharedItems>
    </cacheField>
    <cacheField name="Posição na Carteira em %" numFmtId="10">
      <sharedItems containsSemiMixedTypes="0" containsString="0" containsNumber="1" minValue="2.9282122501448314E-3" maxValue="0.12790349970064108"/>
    </cacheField>
    <cacheField name="Dividendo Numinal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Div em % do Preço" numFmtId="10">
      <sharedItems containsMixedTypes="1" containsNumber="1" minValue="5.0000000000000001E-4" maxValue="8.6199999999999999E-2" count="22">
        <n v="4.3999999999999997E-2"/>
        <n v="5.6899999999999999E-2"/>
        <n v="7.0999999999999994E-2"/>
        <n v="7.1999999999999995E-2"/>
        <s v="-"/>
        <n v="2.7699999999999999E-2"/>
        <n v="6.5100000000000005E-2"/>
        <n v="4.5999999999999999E-2"/>
        <n v="4.8500000000000001E-2"/>
        <n v="8.6E-3"/>
        <n v="4.4000000000000003E-3"/>
        <n v="3.5099999999999999E-2"/>
        <n v="3.1899999999999998E-2"/>
        <n v="5.1799999999999999E-2"/>
        <n v="1.44E-2"/>
        <n v="8.6199999999999999E-2"/>
        <n v="4.53E-2"/>
        <n v="2.92E-2"/>
        <n v="6.8900000000000003E-2"/>
        <n v="4.1399999999999999E-2"/>
        <n v="5.0000000000000001E-4"/>
        <n v="1.29999999999999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VNAn"/>
    <x v="0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x v="0"/>
    <s v="4,4%"/>
  </r>
  <r>
    <x v="1"/>
    <s v="VOWG"/>
    <x v="0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x v="1"/>
    <s v="5,69%"/>
  </r>
  <r>
    <x v="2"/>
    <s v="VOWG_p"/>
    <x v="0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x v="2"/>
    <s v="7,1%"/>
  </r>
  <r>
    <x v="3"/>
    <s v="VZ"/>
    <x v="1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x v="3"/>
    <s v="7,26%"/>
  </r>
  <r>
    <x v="4"/>
    <s v="VUAA.L"/>
    <x v="2"/>
    <x v="2"/>
    <s v="78,03"/>
    <s v="78,29"/>
    <s v="78,29"/>
    <s v="77,90"/>
    <n v="-0.34"/>
    <n v="-4.3E-3"/>
    <s v="53.504"/>
    <s v="--"/>
    <s v="-"/>
    <s v=""/>
    <s v="-"/>
    <s v="-"/>
    <s v="-"/>
    <x v="4"/>
    <s v="1,43%"/>
  </r>
  <r>
    <x v="5"/>
    <s v="VHYL.L"/>
    <x v="2"/>
    <x v="2"/>
    <s v="47,75"/>
    <s v="47,88"/>
    <s v="47,88"/>
    <s v="47,57"/>
    <n v="0.02"/>
    <n v="4.0000000000000002E-4"/>
    <s v="17.856"/>
    <s v="--"/>
    <s v="2.820.000.000"/>
    <s v=""/>
    <s v="-"/>
    <s v="-"/>
    <s v="-"/>
    <x v="5"/>
    <s v="2,77%"/>
  </r>
  <r>
    <x v="6"/>
    <s v="O2Dn.DE"/>
    <x v="0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x v="6"/>
    <s v="6,51%"/>
  </r>
  <r>
    <x v="7"/>
    <s v="TROW.O"/>
    <x v="3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x v="7"/>
    <s v="4,57%"/>
  </r>
  <r>
    <x v="8"/>
    <s v="PAH3d.BS"/>
    <x v="4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x v="8"/>
    <s v="4,85%"/>
  </r>
  <r>
    <x v="9"/>
    <s v="NIO"/>
    <x v="1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x v="9"/>
    <s v="-"/>
  </r>
  <r>
    <x v="10"/>
    <s v="MSFT.O"/>
    <x v="3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x v="10"/>
    <s v="0,85%"/>
  </r>
  <r>
    <x v="11"/>
    <s v="SXR8.DE"/>
    <x v="0"/>
    <x v="0"/>
    <s v="403,76"/>
    <s v="403,63"/>
    <s v="404,87"/>
    <s v="402,69"/>
    <n v="-0.61"/>
    <n v="-1.5E-3"/>
    <s v="18.694"/>
    <s v="--"/>
    <s v="51.760.000.000"/>
    <s v=""/>
    <s v="-"/>
    <s v="-"/>
    <s v="-"/>
    <x v="9"/>
    <s v="-"/>
  </r>
  <r>
    <x v="12"/>
    <s v="EQQQ.L"/>
    <x v="2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x v="11"/>
    <s v="0,44%"/>
  </r>
  <r>
    <x v="13"/>
    <s v="LHAG"/>
    <x v="0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x v="9"/>
    <s v="-"/>
  </r>
  <r>
    <x v="14"/>
    <s v="DBKGn"/>
    <x v="0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x v="12"/>
    <s v="3,51%"/>
  </r>
  <r>
    <x v="15"/>
    <s v="CSCO.O"/>
    <x v="3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x v="13"/>
    <s v="3,2%"/>
  </r>
  <r>
    <x v="16"/>
    <s v="CABK"/>
    <x v="5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x v="14"/>
    <s v="5.18%"/>
  </r>
  <r>
    <x v="17"/>
    <s v="BNTX.O"/>
    <x v="3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x v="15"/>
    <s v="1,44%"/>
  </r>
  <r>
    <x v="18"/>
    <s v="BMWG"/>
    <x v="0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x v="16"/>
    <s v="8,62%"/>
  </r>
  <r>
    <x v="19"/>
    <s v="BARC.L"/>
    <x v="2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x v="17"/>
    <s v="4,53%"/>
  </r>
  <r>
    <x v="20"/>
    <s v="BNC.L"/>
    <x v="2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x v="18"/>
    <s v="2,96%"/>
  </r>
  <r>
    <x v="21"/>
    <s v="T"/>
    <x v="1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x v="19"/>
    <s v="6,78%"/>
  </r>
  <r>
    <x v="22"/>
    <s v="AER"/>
    <x v="1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x v="9"/>
    <s v="-"/>
  </r>
  <r>
    <x v="23"/>
    <s v="SFT.O"/>
    <x v="3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x v="9"/>
    <s v="-"/>
  </r>
  <r>
    <x v="24"/>
    <s v="PLTR.K"/>
    <x v="1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x v="9"/>
    <s v="-"/>
  </r>
  <r>
    <x v="25"/>
    <s v="PFE"/>
    <x v="1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x v="20"/>
    <s v="4,23%"/>
  </r>
  <r>
    <x v="26"/>
    <s v="AMD.O"/>
    <x v="3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x v="9"/>
    <s v="-"/>
  </r>
  <r>
    <x v="27"/>
    <s v="NVDA.O"/>
    <x v="3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x v="21"/>
    <s v="0,05%"/>
  </r>
  <r>
    <x v="28"/>
    <s v="MRNA.O"/>
    <x v="3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x v="9"/>
    <s v="-"/>
  </r>
  <r>
    <x v="29"/>
    <s v="UBSG.S"/>
    <x v="6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x v="22"/>
    <s v="1,3%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ETR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s v="0,85"/>
    <s v="4,4%"/>
  </r>
  <r>
    <s v="Volkswagen AG"/>
    <s v="VOWG"/>
    <s v="ETR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s v="8,7"/>
    <s v="5,69%"/>
  </r>
  <r>
    <s v="Volkswagen AG Vz"/>
    <s v="VOWG_p"/>
    <s v="ETR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s v="8,76"/>
    <s v="7,1%"/>
  </r>
  <r>
    <s v="Verizon Communications Inc"/>
    <s v="VZ"/>
    <s v="NYSE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s v="2,61"/>
    <s v="7,26%"/>
  </r>
  <r>
    <s v="Vanguard S&amp;P 500 UCITS Acc"/>
    <s v="VUAA.L"/>
    <s v="LON"/>
    <x v="2"/>
    <s v="78,03"/>
    <s v="78,29"/>
    <s v="78,29"/>
    <s v="77,90"/>
    <n v="-0.34"/>
    <n v="-4.3E-3"/>
    <s v="53.504"/>
    <s v="--"/>
    <s v="-"/>
    <s v=""/>
    <s v="-"/>
    <s v="-"/>
    <s v="-"/>
    <s v="1,1171"/>
    <s v="1,43%"/>
  </r>
  <r>
    <s v="Vanguard FTSE All-World High Dividend Yield UCITS USD"/>
    <s v="VHYL.L"/>
    <s v="LON"/>
    <x v="2"/>
    <s v="47,75"/>
    <s v="47,88"/>
    <s v="47,88"/>
    <s v="47,57"/>
    <n v="0.02"/>
    <n v="4.0000000000000002E-4"/>
    <s v="17.856"/>
    <s v="--"/>
    <s v="2.820.000.000"/>
    <s v=""/>
    <s v="-"/>
    <s v="-"/>
    <s v="-"/>
    <s v="1,6453"/>
    <s v="2,77%"/>
  </r>
  <r>
    <s v="Telefonica Deutschland Holding AG"/>
    <s v="O2Dn.DE"/>
    <s v="ETR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s v="0,18"/>
    <s v="6,51%"/>
  </r>
  <r>
    <s v="T. Rowe Price Group Inc"/>
    <s v="TROW.O"/>
    <s v="NASDAQ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s v="4,88"/>
    <s v="4,57%"/>
  </r>
  <r>
    <s v="Porsche Automobil Holding SE"/>
    <s v="PAH3d.BS"/>
    <s v="BS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s v="2,56"/>
    <s v="4,85%"/>
  </r>
  <r>
    <s v="Nio Inc Class A ADR"/>
    <s v="NIO"/>
    <s v="NYSE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s v="-"/>
    <s v="-"/>
  </r>
  <r>
    <s v="Microsoft Corporation"/>
    <s v="MSFT.O"/>
    <s v="NASDAQ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s v="2,72"/>
    <s v="0,85%"/>
  </r>
  <r>
    <s v="iShares Core S&amp;P 500 UCITS ETF USD (Acc)"/>
    <s v="SXR8.DE"/>
    <s v="ETR"/>
    <x v="0"/>
    <s v="403,76"/>
    <s v="403,63"/>
    <s v="404,87"/>
    <s v="402,69"/>
    <n v="-0.61"/>
    <n v="-1.5E-3"/>
    <s v="18.694"/>
    <s v="--"/>
    <s v="51.760.000.000"/>
    <s v=""/>
    <s v="-"/>
    <s v="-"/>
    <s v="-"/>
    <s v="-"/>
    <s v="-"/>
  </r>
  <r>
    <s v="Invesco EQQQ NASDAQ-100 UCITS ETF"/>
    <s v="EQQQ.L"/>
    <s v="LON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s v="1,5028"/>
    <s v="0,44%"/>
  </r>
  <r>
    <s v="Deutsche Lufthansa AG"/>
    <s v="LHAG"/>
    <s v="ETR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s v="-"/>
    <s v="-"/>
  </r>
  <r>
    <s v="Deutsche Bank AG"/>
    <s v="DBKGn"/>
    <s v="ETR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s v="0,3"/>
    <s v="3,51%"/>
  </r>
  <r>
    <s v="Cisco Systems Inc"/>
    <s v="CSCO.O"/>
    <s v="NASDAQ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s v="1,56"/>
    <s v="3,2%"/>
  </r>
  <r>
    <s v="Caixabank SA"/>
    <s v="CABK"/>
    <s v="BME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s v="0.1868"/>
    <s v="5.18%"/>
  </r>
  <r>
    <s v="BioNTech SE"/>
    <s v="BNTX.O"/>
    <s v="NASDAQ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s v="1,5498"/>
    <s v="1,44%"/>
  </r>
  <r>
    <s v="Bayerische Motoren Werke AG"/>
    <s v="BMWG"/>
    <s v="ETR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s v="8,5"/>
    <s v="8,62%"/>
  </r>
  <r>
    <s v="Barclays PLC"/>
    <s v="BARC.L"/>
    <s v="LON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s v="7,25"/>
    <s v="4,53%"/>
  </r>
  <r>
    <s v="Banco Santander"/>
    <s v="BNC.L"/>
    <s v="LON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s v="0,0954"/>
    <s v="2,96%"/>
  </r>
  <r>
    <s v="AT&amp;T Inc"/>
    <s v="T"/>
    <s v="NYSE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s v="1,11"/>
    <s v="6,78%"/>
  </r>
  <r>
    <s v="AerCap Holdings NV"/>
    <s v="AER"/>
    <s v="NYSE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s v="-"/>
    <s v="-"/>
  </r>
  <r>
    <s v="Shift Technologies, Inc."/>
    <s v="SFT.O"/>
    <s v="NASDAQ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s v="-"/>
    <s v="-"/>
  </r>
  <r>
    <s v="Palantir Technologies Inc"/>
    <s v="PLTR.K"/>
    <s v="NYSE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s v="-"/>
    <s v="-"/>
  </r>
  <r>
    <s v="Pfizer Inc"/>
    <s v="PFE"/>
    <s v="NYSE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s v="1,64"/>
    <s v="4,23%"/>
  </r>
  <r>
    <s v="Advanced Micro Devices Inc"/>
    <s v="AMD.O"/>
    <s v="NASDAQ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s v="-"/>
    <s v="-"/>
  </r>
  <r>
    <s v="NVIDIA Corporation"/>
    <s v="NVDA.O"/>
    <s v="NASDAQ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s v="0,16"/>
    <s v="0,05%"/>
  </r>
  <r>
    <s v="Moderna Inc"/>
    <s v="MRNA.O"/>
    <s v="NASDAQ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s v="-"/>
    <s v="-"/>
  </r>
  <r>
    <s v="UBS Group AG"/>
    <s v="UBSG.S"/>
    <s v="SIX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s v="0,2486"/>
    <s v="1,3%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Alemanha"/>
    <s v="Euro"/>
    <s v="0,85"/>
    <x v="0"/>
  </r>
  <r>
    <s v="Volkswagen AG"/>
    <s v="Alemanha"/>
    <s v="Euro"/>
    <s v="8,7"/>
    <x v="0"/>
  </r>
  <r>
    <s v="Volkswagen AG Vz"/>
    <s v="Alemanha"/>
    <s v="Euro"/>
    <s v="8,76"/>
    <x v="0"/>
  </r>
  <r>
    <s v="Verizon Communications Inc"/>
    <s v="EUA"/>
    <s v="Dolar"/>
    <s v="2,61"/>
    <x v="0"/>
  </r>
  <r>
    <s v="Vanguard S&amp;P 500 UCITS Acc"/>
    <s v="R. Unido"/>
    <s v="Dolar"/>
    <s v="1,1171"/>
    <x v="0"/>
  </r>
  <r>
    <s v="Vanguard FTSE All-World High Dividend Yield UCITS USD"/>
    <s v="R. Unido"/>
    <s v="Dolar"/>
    <s v="1,6453"/>
    <x v="0"/>
  </r>
  <r>
    <s v="Telefonica Deutschland Holding AG"/>
    <s v="Alemanha"/>
    <s v="Euro"/>
    <s v="0,18"/>
    <x v="0"/>
  </r>
  <r>
    <s v="T. Rowe Price Group Inc"/>
    <s v="EUA"/>
    <s v="Dolar"/>
    <s v="4,88"/>
    <x v="0"/>
  </r>
  <r>
    <s v="Porsche Automobil Holding SE"/>
    <s v="Alemanha"/>
    <s v="Euro"/>
    <s v="2,56"/>
    <x v="0"/>
  </r>
  <r>
    <s v="Nio Inc Class A ADR"/>
    <s v="EUA"/>
    <s v="Dolar"/>
    <s v="-"/>
    <x v="1"/>
  </r>
  <r>
    <s v="Microsoft Corporation"/>
    <s v="EUA"/>
    <s v="Dolar"/>
    <s v="2,72"/>
    <x v="0"/>
  </r>
  <r>
    <s v="iShares Core S&amp;P 500 UCITS ETF USD (Acc)"/>
    <s v="Alemanha"/>
    <s v="Euro"/>
    <s v="-"/>
    <x v="1"/>
  </r>
  <r>
    <s v="Invesco EQQQ NASDAQ-100 UCITS ETF"/>
    <s v="R. Unido"/>
    <s v="Libra"/>
    <s v="1,5028"/>
    <x v="0"/>
  </r>
  <r>
    <s v="Deutsche Lufthansa AG"/>
    <s v="Alemanha"/>
    <s v="Euro"/>
    <s v="-"/>
    <x v="1"/>
  </r>
  <r>
    <s v="Deutsche Bank AG"/>
    <s v="Alemanha"/>
    <s v="Euro"/>
    <s v="0,3"/>
    <x v="0"/>
  </r>
  <r>
    <s v="Cisco Systems Inc"/>
    <s v="EUA"/>
    <s v="Dolar"/>
    <s v="1,56"/>
    <x v="0"/>
  </r>
  <r>
    <s v="Caixabank SA"/>
    <s v="Espanha"/>
    <s v="Euro"/>
    <s v="0.1868"/>
    <x v="0"/>
  </r>
  <r>
    <s v="BioNTech SE"/>
    <s v="EUA"/>
    <s v="Dolar"/>
    <s v="1,5498"/>
    <x v="0"/>
  </r>
  <r>
    <s v="Bayerische Motoren Werke AG"/>
    <s v="Alemanha"/>
    <s v="Euro"/>
    <s v="8,5"/>
    <x v="0"/>
  </r>
  <r>
    <s v="Barclays PLC"/>
    <s v="R. Unido"/>
    <s v="Libra"/>
    <s v="7,25"/>
    <x v="0"/>
  </r>
  <r>
    <s v="Banco Santander"/>
    <s v="R. Unido"/>
    <s v="Libra"/>
    <s v="0,0954"/>
    <x v="0"/>
  </r>
  <r>
    <s v="AT&amp;T Inc"/>
    <s v="EUA"/>
    <s v="Dolar"/>
    <s v="1,11"/>
    <x v="0"/>
  </r>
  <r>
    <s v="AerCap Holdings NV"/>
    <s v="EUA"/>
    <s v="Dolar"/>
    <s v="-"/>
    <x v="1"/>
  </r>
  <r>
    <s v="Shift Technologies, Inc."/>
    <s v="EUA"/>
    <s v="Dolar"/>
    <s v="-"/>
    <x v="1"/>
  </r>
  <r>
    <s v="Palantir Technologies Inc"/>
    <s v="EUA"/>
    <s v="Dolar"/>
    <s v="-"/>
    <x v="1"/>
  </r>
  <r>
    <s v="Pfizer Inc"/>
    <s v="EUA"/>
    <s v="Dolar"/>
    <s v="1,64"/>
    <x v="0"/>
  </r>
  <r>
    <s v="Advanced Micro Devices Inc"/>
    <s v="EUA"/>
    <s v="Dolar"/>
    <s v="-"/>
    <x v="1"/>
  </r>
  <r>
    <s v="NVIDIA Corporation"/>
    <s v="EUA"/>
    <s v="Dolar"/>
    <s v="0,16"/>
    <x v="0"/>
  </r>
  <r>
    <s v="Moderna Inc"/>
    <s v="EUA"/>
    <s v="Dolar"/>
    <s v="-"/>
    <x v="1"/>
  </r>
  <r>
    <s v="UBS Group AG"/>
    <s v="Suiça"/>
    <s v="Franco"/>
    <s v="0,24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x v="0"/>
    <m/>
  </r>
  <r>
    <s v="Volkswagen AG"/>
    <s v="VOWG"/>
    <s v="24,94"/>
    <s v="6,06"/>
    <s v="1,29"/>
    <n v="24.94"/>
    <n v="6.06"/>
    <n v="1.29"/>
    <x v="1"/>
    <m/>
  </r>
  <r>
    <s v="Volkswagen AG Vz"/>
    <s v="VOWG_p"/>
    <s v="24,94"/>
    <s v="4,85"/>
    <s v="1,29"/>
    <n v="24.94"/>
    <n v="4.8499999999999996"/>
    <n v="1.29"/>
    <x v="1"/>
    <m/>
  </r>
  <r>
    <s v="Verizon Communications Inc"/>
    <s v="VZ"/>
    <s v="5,14"/>
    <s v="7,08"/>
    <s v="0,339"/>
    <n v="5.14"/>
    <n v="7.08"/>
    <n v="0.33900000000000002"/>
    <x v="0"/>
    <m/>
  </r>
  <r>
    <s v="Vanguard S&amp;P 500 UCITS Acc"/>
    <s v="VUAA.L"/>
    <s v="-"/>
    <s v="-"/>
    <s v="-"/>
    <n v="0"/>
    <n v="0"/>
    <n v="0"/>
    <x v="2"/>
    <m/>
  </r>
  <r>
    <s v="Vanguard FTSE All-World High Dividend Yield UCITS USD"/>
    <s v="VHYL.L"/>
    <s v="-"/>
    <s v="-"/>
    <s v="-"/>
    <n v="0"/>
    <n v="0"/>
    <n v="0"/>
    <x v="2"/>
    <m/>
  </r>
  <r>
    <s v="Telefonica Deutschland Holding AG"/>
    <s v="O2Dn.DE"/>
    <s v="0,079"/>
    <s v="34,97"/>
    <s v="0,537"/>
    <n v="7.9000000000000001E-2"/>
    <n v="34.97"/>
    <n v="0.53700000000000003"/>
    <x v="0"/>
    <m/>
  </r>
  <r>
    <s v="T. Rowe Price Group Inc"/>
    <s v="TROW.O"/>
    <s v="6,12"/>
    <s v="17,39"/>
    <s v="1,31"/>
    <n v="6.12"/>
    <n v="17.39"/>
    <n v="1.31"/>
    <x v="1"/>
    <m/>
  </r>
  <r>
    <s v="Porsche Automobil Holding SE"/>
    <s v="PAH3d.BS"/>
    <s v="15,63"/>
    <s v="3,55"/>
    <s v="1,38"/>
    <n v="15.63"/>
    <n v="3.55"/>
    <n v="1.38"/>
    <x v="1"/>
    <m/>
  </r>
  <r>
    <s v="Nio Inc Class A ADR"/>
    <s v="NIO"/>
    <s v="-8,89"/>
    <s v="-6,60"/>
    <s v="1,91"/>
    <n v="-8.89"/>
    <n v="-6.6"/>
    <n v="1.91"/>
    <x v="1"/>
    <m/>
  </r>
  <r>
    <s v="Microsoft Corporation"/>
    <s v="MSFT.O"/>
    <s v="9,26"/>
    <s v="34,13"/>
    <s v="0,93"/>
    <n v="9.26"/>
    <n v="34.130000000000003"/>
    <n v="0.93"/>
    <x v="0"/>
    <m/>
  </r>
  <r>
    <s v="iShares Core S&amp;P 500 UCITS ETF USD (Acc)"/>
    <s v="SXR8.DE"/>
    <s v="-"/>
    <s v="-"/>
    <s v="-"/>
    <n v="0"/>
    <n v="0"/>
    <n v="0"/>
    <x v="2"/>
    <m/>
  </r>
  <r>
    <s v="Invesco EQQQ NASDAQ-100 UCITS ETF"/>
    <s v="EQQQ.L"/>
    <s v="-"/>
    <s v="-"/>
    <s v="-"/>
    <n v="0"/>
    <n v="0"/>
    <n v="0"/>
    <x v="2"/>
    <m/>
  </r>
  <r>
    <s v="Deutsche Lufthansa AG"/>
    <s v="LHAG"/>
    <s v="0,76"/>
    <s v="12,52"/>
    <s v="1,55"/>
    <n v="0.76"/>
    <n v="12.52"/>
    <n v="1.55"/>
    <x v="1"/>
    <m/>
  </r>
  <r>
    <s v="Deutsche Bank AG"/>
    <s v="DBKGn"/>
    <s v="2,48"/>
    <s v="3,98"/>
    <s v="1,38"/>
    <n v="2.48"/>
    <n v="3.98"/>
    <n v="1.38"/>
    <x v="1"/>
    <m/>
  </r>
  <r>
    <s v="Cisco Systems Inc"/>
    <s v="CSCO.O"/>
    <s v="2,79"/>
    <s v="17,51"/>
    <s v="0,985"/>
    <n v="2.79"/>
    <n v="17.510000000000002"/>
    <n v="0.98499999999999999"/>
    <x v="0"/>
    <m/>
  </r>
  <r>
    <s v="Caixabank SA"/>
    <s v="CABK"/>
    <s v="0,405"/>
    <s v="8,63"/>
    <s v="0,93"/>
    <n v="0.40500000000000003"/>
    <n v="8.6300000000000008"/>
    <n v="0.93"/>
    <x v="0"/>
    <m/>
  </r>
  <r>
    <s v="BioNTech SE"/>
    <s v="BNTX.O"/>
    <s v="25,69"/>
    <s v="4,30"/>
    <s v="0,21"/>
    <n v="25.69"/>
    <n v="4.3"/>
    <n v="0.21"/>
    <x v="0"/>
    <m/>
  </r>
  <r>
    <s v="Bayerische Motoren Werke AG"/>
    <s v="BMWG"/>
    <s v="17,49"/>
    <s v="5,61"/>
    <s v="1,13"/>
    <n v="17.489999999999998"/>
    <n v="5.61"/>
    <n v="1.1299999999999999"/>
    <x v="1"/>
    <m/>
  </r>
  <r>
    <s v="Barclays PLC"/>
    <s v="BARC.L"/>
    <s v="0,335"/>
    <s v="4,87"/>
    <s v="1,35"/>
    <n v="0.33500000000000002"/>
    <n v="4.87"/>
    <n v="1.35"/>
    <x v="1"/>
    <m/>
  </r>
  <r>
    <s v="Banco Santander"/>
    <s v="BNC.L"/>
    <s v="0,548"/>
    <s v="5,89"/>
    <s v="1,38"/>
    <n v="0.54800000000000004"/>
    <n v="5.89"/>
    <n v="1.38"/>
    <x v="1"/>
    <m/>
  </r>
  <r>
    <s v="AT&amp;T Inc"/>
    <s v="T"/>
    <s v="-1,21"/>
    <s v="-13,36"/>
    <s v="0,766"/>
    <n v="-1.21"/>
    <n v="-13.36"/>
    <n v="0.76600000000000001"/>
    <x v="0"/>
    <m/>
  </r>
  <r>
    <s v="AerCap Holdings NV"/>
    <s v="AER"/>
    <s v="7,10"/>
    <s v="8,35"/>
    <s v="2,00"/>
    <n v="7.1"/>
    <n v="8.35"/>
    <n v="2"/>
    <x v="1"/>
    <m/>
  </r>
  <r>
    <s v="Shift Technologies, Inc."/>
    <s v="SFT.O"/>
    <s v="-15,07"/>
    <s v="-0,10"/>
    <s v="1,42"/>
    <n v="-15.07"/>
    <n v="-0.1"/>
    <n v="1.42"/>
    <x v="1"/>
    <m/>
  </r>
  <r>
    <s v="Palantir Technologies Inc"/>
    <s v="PLTR.K"/>
    <s v="-0,123"/>
    <s v="-102,93"/>
    <s v="2,84"/>
    <n v="-0.123"/>
    <n v="-102.93"/>
    <n v="2.84"/>
    <x v="1"/>
    <m/>
  </r>
  <r>
    <s v="Pfizer Inc"/>
    <s v="PFE"/>
    <s v="5,18"/>
    <s v="7,70"/>
    <s v="0,586"/>
    <n v="5.18"/>
    <n v="7.7"/>
    <n v="0.58599999999999997"/>
    <x v="0"/>
    <m/>
  </r>
  <r>
    <s v="Advanced Micro Devices Inc"/>
    <s v="AMD.O"/>
    <s v="0,245"/>
    <s v="440,98"/>
    <s v="1,94"/>
    <n v="0.245"/>
    <n v="440.98"/>
    <n v="1.94"/>
    <x v="1"/>
    <m/>
  </r>
  <r>
    <s v="NVIDIA Corporation"/>
    <s v="NVDA.O"/>
    <s v="1,76"/>
    <s v="174,52"/>
    <s v="1,76"/>
    <n v="1.76"/>
    <n v="174.52"/>
    <n v="1.76"/>
    <x v="1"/>
    <m/>
  </r>
  <r>
    <s v="Moderna Inc"/>
    <s v="MRNA.O"/>
    <s v="12,27"/>
    <s v="11,32"/>
    <s v="1,69"/>
    <n v="12.27"/>
    <n v="11.32"/>
    <n v="1.69"/>
    <x v="1"/>
    <m/>
  </r>
  <r>
    <s v="UBS Group AG"/>
    <s v="UBSG.S"/>
    <s v="2,05"/>
    <s v="9,73"/>
    <s v="1,09"/>
    <n v="2.0499999999999998"/>
    <n v="9.73"/>
    <n v="1.0900000000000001"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s v="Não Volátil"/>
    <x v="0"/>
  </r>
  <r>
    <s v="Volkswagen AG"/>
    <s v="VOWG"/>
    <s v="24,94"/>
    <s v="6,06"/>
    <s v="1,29"/>
    <n v="24.94"/>
    <n v="6.06"/>
    <n v="1.29"/>
    <s v="Volátil"/>
    <x v="1"/>
  </r>
  <r>
    <s v="Volkswagen AG Vz"/>
    <s v="VOWG_p"/>
    <s v="24,94"/>
    <s v="4,85"/>
    <s v="1,29"/>
    <n v="24.94"/>
    <n v="4.8499999999999996"/>
    <n v="1.29"/>
    <s v="Volátil"/>
    <x v="1"/>
  </r>
  <r>
    <s v="Verizon Communications Inc"/>
    <s v="VZ"/>
    <s v="5,14"/>
    <s v="7,08"/>
    <s v="0,339"/>
    <n v="5.14"/>
    <n v="7.08"/>
    <n v="0.33900000000000002"/>
    <s v="Não Volátil"/>
    <x v="1"/>
  </r>
  <r>
    <s v="Vanguard S&amp;P 500 UCITS Acc"/>
    <s v="VUAA.L"/>
    <s v="-"/>
    <s v="-"/>
    <s v="-"/>
    <n v="0"/>
    <n v="0"/>
    <n v="0"/>
    <s v="ETF"/>
    <x v="2"/>
  </r>
  <r>
    <s v="Vanguard FTSE All-World High Dividend Yield UCITS USD"/>
    <s v="VHYL.L"/>
    <s v="-"/>
    <s v="-"/>
    <s v="-"/>
    <n v="0"/>
    <n v="0"/>
    <n v="0"/>
    <s v="ETF"/>
    <x v="2"/>
  </r>
  <r>
    <s v="Telefonica Deutschland Holding AG"/>
    <s v="O2Dn.DE"/>
    <s v="0,079"/>
    <s v="34,97"/>
    <s v="0,537"/>
    <n v="7.9000000000000001E-2"/>
    <n v="34.97"/>
    <n v="0.53700000000000003"/>
    <s v="Não Volátil"/>
    <x v="1"/>
  </r>
  <r>
    <s v="T. Rowe Price Group Inc"/>
    <s v="TROW.O"/>
    <s v="6,12"/>
    <s v="17,39"/>
    <s v="1,31"/>
    <n v="6.12"/>
    <n v="17.39"/>
    <n v="1.31"/>
    <s v="Volátil"/>
    <x v="1"/>
  </r>
  <r>
    <s v="Porsche Automobil Holding SE"/>
    <s v="PAH3d.BS"/>
    <s v="15,63"/>
    <s v="3,55"/>
    <s v="1,38"/>
    <n v="15.63"/>
    <n v="3.55"/>
    <n v="1.38"/>
    <s v="Volátil"/>
    <x v="1"/>
  </r>
  <r>
    <s v="Nio Inc Class A ADR"/>
    <s v="NIO"/>
    <s v="-8,89"/>
    <s v="-6,60"/>
    <s v="1,91"/>
    <n v="-8.89"/>
    <n v="-6.6"/>
    <n v="1.91"/>
    <s v="Volátil"/>
    <x v="0"/>
  </r>
  <r>
    <s v="Microsoft Corporation"/>
    <s v="MSFT.O"/>
    <s v="9,26"/>
    <s v="34,13"/>
    <s v="0,93"/>
    <n v="9.26"/>
    <n v="34.130000000000003"/>
    <n v="0.93"/>
    <s v="Não Volátil"/>
    <x v="1"/>
  </r>
  <r>
    <s v="iShares Core S&amp;P 500 UCITS ETF USD (Acc)"/>
    <s v="SXR8.DE"/>
    <s v="-"/>
    <s v="-"/>
    <s v="-"/>
    <n v="0"/>
    <n v="0"/>
    <n v="0"/>
    <s v="ETF"/>
    <x v="2"/>
  </r>
  <r>
    <s v="Invesco EQQQ NASDAQ-100 UCITS ETF"/>
    <s v="EQQQ.L"/>
    <s v="-"/>
    <s v="-"/>
    <s v="-"/>
    <n v="0"/>
    <n v="0"/>
    <n v="0"/>
    <s v="ETF"/>
    <x v="2"/>
  </r>
  <r>
    <s v="Deutsche Lufthansa AG"/>
    <s v="LHAG"/>
    <s v="0,76"/>
    <s v="12,52"/>
    <s v="1,55"/>
    <n v="0.76"/>
    <n v="12.52"/>
    <n v="1.55"/>
    <s v="Volátil"/>
    <x v="1"/>
  </r>
  <r>
    <s v="Deutsche Bank AG"/>
    <s v="DBKGn"/>
    <s v="2,48"/>
    <s v="3,98"/>
    <s v="1,38"/>
    <n v="2.48"/>
    <n v="3.98"/>
    <n v="1.38"/>
    <s v="Volátil"/>
    <x v="1"/>
  </r>
  <r>
    <s v="Cisco Systems Inc"/>
    <s v="CSCO.O"/>
    <s v="2,79"/>
    <s v="17,51"/>
    <s v="0,985"/>
    <n v="2.79"/>
    <n v="17.510000000000002"/>
    <n v="0.98499999999999999"/>
    <s v="Não Volátil"/>
    <x v="1"/>
  </r>
  <r>
    <s v="Caixabank SA"/>
    <s v="CABK"/>
    <s v="0,405"/>
    <s v="8,63"/>
    <s v="0,93"/>
    <n v="0.40500000000000003"/>
    <n v="8.6300000000000008"/>
    <n v="0.93"/>
    <s v="Não Volátil"/>
    <x v="1"/>
  </r>
  <r>
    <s v="BioNTech SE"/>
    <s v="BNTX.O"/>
    <s v="25,69"/>
    <s v="4,30"/>
    <s v="0,21"/>
    <n v="25.69"/>
    <n v="4.3"/>
    <n v="0.21"/>
    <s v="Não Volátil"/>
    <x v="1"/>
  </r>
  <r>
    <s v="Bayerische Motoren Werke AG"/>
    <s v="BMWG"/>
    <s v="17,49"/>
    <s v="5,61"/>
    <s v="1,13"/>
    <n v="17.489999999999998"/>
    <n v="5.61"/>
    <n v="1.1299999999999999"/>
    <s v="Volátil"/>
    <x v="1"/>
  </r>
  <r>
    <s v="Barclays PLC"/>
    <s v="BARC.L"/>
    <s v="0,335"/>
    <s v="4,87"/>
    <s v="1,35"/>
    <n v="0.33500000000000002"/>
    <n v="4.87"/>
    <n v="1.35"/>
    <s v="Volátil"/>
    <x v="1"/>
  </r>
  <r>
    <s v="Banco Santander"/>
    <s v="BNC.L"/>
    <s v="0,548"/>
    <s v="5,89"/>
    <s v="1,38"/>
    <n v="0.54800000000000004"/>
    <n v="5.89"/>
    <n v="1.38"/>
    <s v="Volátil"/>
    <x v="1"/>
  </r>
  <r>
    <s v="AT&amp;T Inc"/>
    <s v="T"/>
    <s v="-1,21"/>
    <s v="-13,36"/>
    <s v="0,766"/>
    <n v="-1.21"/>
    <n v="-13.36"/>
    <n v="0.76600000000000001"/>
    <s v="Não Volátil"/>
    <x v="0"/>
  </r>
  <r>
    <s v="AerCap Holdings NV"/>
    <s v="AER"/>
    <s v="7,10"/>
    <s v="8,35"/>
    <s v="2,00"/>
    <n v="7.1"/>
    <n v="8.35"/>
    <n v="2"/>
    <s v="Volátil"/>
    <x v="1"/>
  </r>
  <r>
    <s v="Shift Technologies, Inc."/>
    <s v="SFT.O"/>
    <s v="-15,07"/>
    <s v="-0,10"/>
    <s v="1,42"/>
    <n v="-15.07"/>
    <n v="-0.1"/>
    <n v="1.42"/>
    <s v="Volátil"/>
    <x v="0"/>
  </r>
  <r>
    <s v="Palantir Technologies Inc"/>
    <s v="PLTR.K"/>
    <s v="-0,123"/>
    <s v="-102,93"/>
    <s v="2,84"/>
    <n v="-0.123"/>
    <n v="-102.93"/>
    <n v="2.84"/>
    <s v="Volátil"/>
    <x v="0"/>
  </r>
  <r>
    <s v="Pfizer Inc"/>
    <s v="PFE"/>
    <s v="5,18"/>
    <s v="7,70"/>
    <s v="0,586"/>
    <n v="5.18"/>
    <n v="7.7"/>
    <n v="0.58599999999999997"/>
    <s v="Não Volátil"/>
    <x v="1"/>
  </r>
  <r>
    <s v="Advanced Micro Devices Inc"/>
    <s v="AMD.O"/>
    <s v="0,245"/>
    <s v="440,98"/>
    <s v="1,94"/>
    <n v="0.245"/>
    <n v="440.98"/>
    <n v="1.94"/>
    <s v="Volátil"/>
    <x v="1"/>
  </r>
  <r>
    <s v="NVIDIA Corporation"/>
    <s v="NVDA.O"/>
    <s v="1,76"/>
    <s v="174,52"/>
    <s v="1,76"/>
    <n v="1.76"/>
    <n v="174.52"/>
    <n v="1.76"/>
    <s v="Volátil"/>
    <x v="1"/>
  </r>
  <r>
    <s v="Moderna Inc"/>
    <s v="MRNA.O"/>
    <s v="12,27"/>
    <s v="11,32"/>
    <s v="1,69"/>
    <n v="12.27"/>
    <n v="11.32"/>
    <n v="1.69"/>
    <s v="Volátil"/>
    <x v="1"/>
  </r>
  <r>
    <s v="UBS Group AG"/>
    <s v="UBSG.S"/>
    <s v="2,05"/>
    <s v="9,73"/>
    <s v="1,09"/>
    <n v="2.0499999999999998"/>
    <n v="9.73"/>
    <n v="1.0900000000000001"/>
    <s v="Volátil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n v="1"/>
    <n v="18.16"/>
    <n v="18.16"/>
    <n v="18.16"/>
    <n v="2.9282122501448314E-3"/>
  </r>
  <r>
    <s v="Volkswagen AG"/>
    <x v="1"/>
    <n v="2"/>
    <n v="235.78"/>
    <n v="235.78"/>
    <n v="471.56"/>
    <n v="7.6036771402989894E-2"/>
  </r>
  <r>
    <s v="Volkswagen AG Vz"/>
    <x v="2"/>
    <n v="3.7"/>
    <n v="129.30000000000001"/>
    <n v="129.30000000000001"/>
    <n v="478.41000000000008"/>
    <n v="7.71413008035126E-2"/>
  </r>
  <r>
    <s v="Verizon Communications Inc"/>
    <x v="3"/>
    <n v="4"/>
    <n v="39.25"/>
    <n v="36.400449999999999"/>
    <n v="145.6018"/>
    <n v="2.347758669620802E-2"/>
  </r>
  <r>
    <s v="Vanguard S&amp;P 500 UCITS Acc"/>
    <x v="4"/>
    <n v="8.3982250000000001"/>
    <n v="72.244"/>
    <n v="66.999085600000001"/>
    <n v="562.67339566305998"/>
    <n v="9.0728366190041945E-2"/>
  </r>
  <r>
    <s v="Vanguard FTSE All-World High Dividend Yield UCITS USD"/>
    <x v="5"/>
    <n v="3.5887660000000001"/>
    <n v="47.06"/>
    <n v="54.128411999999997"/>
    <n v="194.254204619592"/>
    <n v="3.1322551850728519E-2"/>
  </r>
  <r>
    <s v="Telefonica Deutschland Holding AG"/>
    <x v="6"/>
    <n v="69.312430000000006"/>
    <n v="2.202"/>
    <n v="2.202"/>
    <n v="152.62597086000002"/>
    <n v="2.461020030630507E-2"/>
  </r>
  <r>
    <s v="T. Rowe Price Group Inc"/>
    <x v="7"/>
    <n v="0.3"/>
    <n v="117.97"/>
    <n v="109.405378"/>
    <n v="32.821613399999997"/>
    <n v="5.2923265653853375E-3"/>
  </r>
  <r>
    <s v="Porsche Automobil Holding SE"/>
    <x v="8"/>
    <n v="2.8223379999999998"/>
    <n v="50.25"/>
    <n v="50.25"/>
    <n v="141.8224845"/>
    <n v="2.2868190333638516E-2"/>
  </r>
  <r>
    <s v="Nio Inc Class A ADR"/>
    <x v="9"/>
    <n v="3"/>
    <n v="33.68"/>
    <n v="31.234832000000001"/>
    <n v="93.704496000000006"/>
    <n v="1.5109397196081903E-2"/>
  </r>
  <r>
    <s v="Microsoft Corporation"/>
    <x v="10"/>
    <n v="1"/>
    <n v="236.84"/>
    <n v="219.64541600000001"/>
    <n v="219.64541600000001"/>
    <n v="3.5416761994458014E-2"/>
  </r>
  <r>
    <s v="iShares Core S&amp;P 500 UCITS ETF USD (Acc)"/>
    <x v="11"/>
    <n v="1.3044202"/>
    <n v="391.4153"/>
    <n v="391.4153"/>
    <n v="510.57002390906001"/>
    <n v="8.2326949260311061E-2"/>
  </r>
  <r>
    <s v="Invesco EQQQ NASDAQ-100 UCITS ETF"/>
    <x v="12"/>
    <n v="1.2044514900000001"/>
    <n v="24946.418000000001"/>
    <n v="286.93369983600002"/>
    <n v="345.59772229868298"/>
    <n v="5.5725962778477696E-2"/>
  </r>
  <r>
    <s v="Deutsche Lufthansa AG"/>
    <x v="13"/>
    <n v="19"/>
    <n v="6.2969999999999997"/>
    <n v="6.2969999999999997"/>
    <n v="119.643"/>
    <n v="1.9291855630180509E-2"/>
  </r>
  <r>
    <s v="Deutsche Bank AG"/>
    <x v="14"/>
    <n v="6"/>
    <n v="9.1120000000000001"/>
    <n v="9.1120000000000001"/>
    <n v="54.671999999999997"/>
    <n v="8.8155958226827195E-3"/>
  </r>
  <r>
    <s v="Cisco Systems Inc"/>
    <x v="15"/>
    <n v="3"/>
    <n v="40.659999999999997"/>
    <n v="37.708083999999999"/>
    <n v="113.124252"/>
    <n v="1.8240739014034741E-2"/>
  </r>
  <r>
    <s v="Caixabank SA"/>
    <x v="16"/>
    <n v="18.83652"/>
    <n v="3.5720000000000001"/>
    <n v="3.5720000000000001"/>
    <n v="67.284049440000004"/>
    <n v="1.0849227852949256E-2"/>
  </r>
  <r>
    <s v="BioNTech SE"/>
    <x v="17"/>
    <n v="4"/>
    <n v="213.83"/>
    <n v="198.30594200000002"/>
    <n v="793.22376800000006"/>
    <n v="0.12790349970064108"/>
  </r>
  <r>
    <s v="Bayerische Motoren Werke AG"/>
    <x v="18"/>
    <n v="2"/>
    <n v="78.22"/>
    <n v="78.22"/>
    <n v="156.44"/>
    <n v="2.5225194075586859E-2"/>
  </r>
  <r>
    <s v="Barclays PLC"/>
    <x v="19"/>
    <n v="68.885581099999996"/>
    <n v="168.59"/>
    <n v="1.9391221799999998"/>
    <n v="133.57755819319877"/>
    <n v="2.1538735806484511E-2"/>
  </r>
  <r>
    <s v="Banco Santander"/>
    <x v="20"/>
    <n v="19"/>
    <n v="230.75"/>
    <n v="2.6540865"/>
    <n v="50.427643500000002"/>
    <n v="8.1312138459601526E-3"/>
  </r>
  <r>
    <s v="AT&amp;T Inc"/>
    <x v="21"/>
    <n v="5"/>
    <n v="18.41"/>
    <n v="17.073433999999999"/>
    <n v="85.367169999999987"/>
    <n v="1.376504366487865E-2"/>
  </r>
  <r>
    <s v="AerCap Holdings NV"/>
    <x v="22"/>
    <n v="3"/>
    <n v="44.61"/>
    <n v="41.371313999999998"/>
    <n v="124.11394199999999"/>
    <n v="2.0012773423907768E-2"/>
  </r>
  <r>
    <s v="Shift Technologies, Inc."/>
    <x v="23"/>
    <n v="13.15"/>
    <n v="35.729999999999997"/>
    <n v="33.136001999999998"/>
    <n v="435.73842629999996"/>
    <n v="7.0260715735159171E-2"/>
  </r>
  <r>
    <s v="Palantir Technologies Inc"/>
    <x v="24"/>
    <n v="13"/>
    <n v="15.1"/>
    <n v="14.003740000000001"/>
    <n v="182.04862"/>
    <n v="2.9354460308698309E-2"/>
  </r>
  <r>
    <s v="Pfizer Inc"/>
    <x v="25"/>
    <n v="6.6700689999999998"/>
    <n v="36.28"/>
    <n v="33.646072000000004"/>
    <n v="224.42162181896802"/>
    <n v="3.6186902103946733E-2"/>
  </r>
  <r>
    <s v="Advanced Micro Devices Inc"/>
    <x v="26"/>
    <n v="1.2386219999999999"/>
    <n v="71.510000000000005"/>
    <n v="66.318374000000006"/>
    <n v="82.143397040628003"/>
    <n v="1.3245225852581364E-2"/>
  </r>
  <r>
    <s v="NVIDIA Corporation"/>
    <x v="27"/>
    <n v="1.00569"/>
    <n v="121.75"/>
    <n v="112.91095"/>
    <n v="113.5534133055"/>
    <n v="1.8309939200821815E-2"/>
  </r>
  <r>
    <s v="Moderna Inc"/>
    <x v="28"/>
    <n v="0.21"/>
    <n v="140.59"/>
    <n v="130.38316600000002"/>
    <n v="27.380464860000004"/>
    <n v="4.4149676551603571E-3"/>
  </r>
  <r>
    <s v="UBS Group AG"/>
    <x v="29"/>
    <n v="5"/>
    <n v="13.856"/>
    <n v="14.2259552"/>
    <n v="71.129775999999993"/>
    <n v="1.1469332678042829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n v="2.9282122501448314E-3"/>
  </r>
  <r>
    <x v="1"/>
    <x v="1"/>
    <x v="1"/>
    <x v="1"/>
    <n v="7.6036771402989894E-2"/>
  </r>
  <r>
    <x v="2"/>
    <x v="2"/>
    <x v="1"/>
    <x v="1"/>
    <n v="7.71413008035126E-2"/>
  </r>
  <r>
    <x v="3"/>
    <x v="3"/>
    <x v="0"/>
    <x v="1"/>
    <n v="2.347758669620802E-2"/>
  </r>
  <r>
    <x v="4"/>
    <x v="4"/>
    <x v="2"/>
    <x v="2"/>
    <n v="9.0728366190041945E-2"/>
  </r>
  <r>
    <x v="5"/>
    <x v="5"/>
    <x v="2"/>
    <x v="2"/>
    <n v="3.1322551850728519E-2"/>
  </r>
  <r>
    <x v="6"/>
    <x v="6"/>
    <x v="0"/>
    <x v="1"/>
    <n v="2.461020030630507E-2"/>
  </r>
  <r>
    <x v="7"/>
    <x v="7"/>
    <x v="1"/>
    <x v="1"/>
    <n v="5.2923265653853375E-3"/>
  </r>
  <r>
    <x v="8"/>
    <x v="8"/>
    <x v="1"/>
    <x v="1"/>
    <n v="2.2868190333638516E-2"/>
  </r>
  <r>
    <x v="9"/>
    <x v="9"/>
    <x v="1"/>
    <x v="0"/>
    <n v="1.5109397196081903E-2"/>
  </r>
  <r>
    <x v="10"/>
    <x v="10"/>
    <x v="0"/>
    <x v="1"/>
    <n v="3.5416761994458014E-2"/>
  </r>
  <r>
    <x v="11"/>
    <x v="11"/>
    <x v="2"/>
    <x v="2"/>
    <n v="8.2326949260311061E-2"/>
  </r>
  <r>
    <x v="12"/>
    <x v="12"/>
    <x v="2"/>
    <x v="2"/>
    <n v="5.5725962778477696E-2"/>
  </r>
  <r>
    <x v="13"/>
    <x v="13"/>
    <x v="1"/>
    <x v="1"/>
    <n v="1.9291855630180509E-2"/>
  </r>
  <r>
    <x v="14"/>
    <x v="14"/>
    <x v="1"/>
    <x v="1"/>
    <n v="8.8155958226827195E-3"/>
  </r>
  <r>
    <x v="15"/>
    <x v="15"/>
    <x v="0"/>
    <x v="1"/>
    <n v="1.8240739014034741E-2"/>
  </r>
  <r>
    <x v="16"/>
    <x v="16"/>
    <x v="0"/>
    <x v="1"/>
    <n v="1.0849227852949256E-2"/>
  </r>
  <r>
    <x v="17"/>
    <x v="17"/>
    <x v="0"/>
    <x v="1"/>
    <n v="0.12790349970064108"/>
  </r>
  <r>
    <x v="18"/>
    <x v="18"/>
    <x v="1"/>
    <x v="1"/>
    <n v="2.5225194075586859E-2"/>
  </r>
  <r>
    <x v="19"/>
    <x v="19"/>
    <x v="1"/>
    <x v="1"/>
    <n v="2.1538735806484511E-2"/>
  </r>
  <r>
    <x v="20"/>
    <x v="20"/>
    <x v="1"/>
    <x v="1"/>
    <n v="8.1312138459601526E-3"/>
  </r>
  <r>
    <x v="21"/>
    <x v="21"/>
    <x v="0"/>
    <x v="0"/>
    <n v="1.376504366487865E-2"/>
  </r>
  <r>
    <x v="22"/>
    <x v="22"/>
    <x v="1"/>
    <x v="1"/>
    <n v="2.0012773423907768E-2"/>
  </r>
  <r>
    <x v="23"/>
    <x v="23"/>
    <x v="1"/>
    <x v="0"/>
    <n v="7.0260715735159171E-2"/>
  </r>
  <r>
    <x v="24"/>
    <x v="24"/>
    <x v="1"/>
    <x v="0"/>
    <n v="2.9354460308698309E-2"/>
  </r>
  <r>
    <x v="25"/>
    <x v="25"/>
    <x v="0"/>
    <x v="1"/>
    <n v="3.6186902103946733E-2"/>
  </r>
  <r>
    <x v="26"/>
    <x v="26"/>
    <x v="1"/>
    <x v="1"/>
    <n v="1.3245225852581364E-2"/>
  </r>
  <r>
    <x v="27"/>
    <x v="27"/>
    <x v="1"/>
    <x v="1"/>
    <n v="1.8309939200821815E-2"/>
  </r>
  <r>
    <x v="28"/>
    <x v="28"/>
    <x v="1"/>
    <x v="1"/>
    <n v="4.4149676551603571E-3"/>
  </r>
  <r>
    <x v="29"/>
    <x v="29"/>
    <x v="1"/>
    <x v="1"/>
    <n v="1.1469332678042829E-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x v="0"/>
    <x v="0"/>
    <s v="Não Volátil"/>
    <s v="Prejuizo"/>
    <x v="0"/>
    <n v="2.9282122501448314E-3"/>
    <x v="0"/>
    <x v="0"/>
  </r>
  <r>
    <s v="Volkswagen AG"/>
    <x v="1"/>
    <x v="0"/>
    <x v="0"/>
    <s v="Volátil"/>
    <s v="Lucro"/>
    <x v="0"/>
    <n v="7.6036771402989894E-2"/>
    <x v="1"/>
    <x v="1"/>
  </r>
  <r>
    <s v="Volkswagen AG Vz"/>
    <x v="2"/>
    <x v="0"/>
    <x v="0"/>
    <s v="Volátil"/>
    <s v="Lucro"/>
    <x v="0"/>
    <n v="7.71413008035126E-2"/>
    <x v="2"/>
    <x v="2"/>
  </r>
  <r>
    <s v="Verizon Communications Inc"/>
    <x v="3"/>
    <x v="1"/>
    <x v="1"/>
    <s v="Não Volátil"/>
    <s v="Lucro"/>
    <x v="0"/>
    <n v="2.347758669620802E-2"/>
    <x v="3"/>
    <x v="3"/>
  </r>
  <r>
    <s v="Vanguard S&amp;P 500 UCITS Acc"/>
    <x v="4"/>
    <x v="2"/>
    <x v="1"/>
    <s v="ETF"/>
    <s v="ETF"/>
    <x v="0"/>
    <n v="9.0728366190041945E-2"/>
    <x v="4"/>
    <x v="4"/>
  </r>
  <r>
    <s v="Vanguard FTSE All-World High Dividend Yield UCITS USD"/>
    <x v="5"/>
    <x v="2"/>
    <x v="1"/>
    <s v="ETF"/>
    <s v="ETF"/>
    <x v="0"/>
    <n v="3.1322551850728519E-2"/>
    <x v="5"/>
    <x v="5"/>
  </r>
  <r>
    <s v="Telefonica Deutschland Holding AG"/>
    <x v="6"/>
    <x v="0"/>
    <x v="0"/>
    <s v="Não Volátil"/>
    <s v="Lucro"/>
    <x v="0"/>
    <n v="2.461020030630507E-2"/>
    <x v="6"/>
    <x v="6"/>
  </r>
  <r>
    <s v="T. Rowe Price Group Inc"/>
    <x v="7"/>
    <x v="1"/>
    <x v="1"/>
    <s v="Volátil"/>
    <s v="Lucro"/>
    <x v="0"/>
    <n v="5.2923265653853375E-3"/>
    <x v="7"/>
    <x v="7"/>
  </r>
  <r>
    <s v="Porsche Automobil Holding SE"/>
    <x v="8"/>
    <x v="0"/>
    <x v="0"/>
    <s v="Volátil"/>
    <s v="Lucro"/>
    <x v="0"/>
    <n v="2.2868190333638516E-2"/>
    <x v="8"/>
    <x v="8"/>
  </r>
  <r>
    <s v="Nio Inc Class A ADR"/>
    <x v="9"/>
    <x v="1"/>
    <x v="1"/>
    <s v="Volátil"/>
    <s v="Prejuizo"/>
    <x v="1"/>
    <n v="1.5109397196081903E-2"/>
    <x v="9"/>
    <x v="4"/>
  </r>
  <r>
    <s v="Microsoft Corporation"/>
    <x v="10"/>
    <x v="1"/>
    <x v="1"/>
    <s v="Não Volátil"/>
    <s v="Lucro"/>
    <x v="0"/>
    <n v="3.5416761994458014E-2"/>
    <x v="10"/>
    <x v="9"/>
  </r>
  <r>
    <s v="iShares Core S&amp;P 500 UCITS ETF USD (Acc)"/>
    <x v="11"/>
    <x v="0"/>
    <x v="0"/>
    <s v="ETF"/>
    <s v="ETF"/>
    <x v="1"/>
    <n v="8.2326949260311061E-2"/>
    <x v="9"/>
    <x v="4"/>
  </r>
  <r>
    <s v="Invesco EQQQ NASDAQ-100 UCITS ETF"/>
    <x v="12"/>
    <x v="2"/>
    <x v="2"/>
    <s v="ETF"/>
    <s v="ETF"/>
    <x v="0"/>
    <n v="5.5725962778477696E-2"/>
    <x v="11"/>
    <x v="10"/>
  </r>
  <r>
    <s v="Deutsche Lufthansa AG"/>
    <x v="13"/>
    <x v="0"/>
    <x v="0"/>
    <s v="Volátil"/>
    <s v="Lucro"/>
    <x v="1"/>
    <n v="1.9291855630180509E-2"/>
    <x v="9"/>
    <x v="4"/>
  </r>
  <r>
    <s v="Deutsche Bank AG"/>
    <x v="14"/>
    <x v="0"/>
    <x v="0"/>
    <s v="Volátil"/>
    <s v="Lucro"/>
    <x v="0"/>
    <n v="8.8155958226827195E-3"/>
    <x v="12"/>
    <x v="11"/>
  </r>
  <r>
    <s v="Cisco Systems Inc"/>
    <x v="15"/>
    <x v="1"/>
    <x v="1"/>
    <s v="Não Volátil"/>
    <s v="Lucro"/>
    <x v="0"/>
    <n v="1.8240739014034741E-2"/>
    <x v="13"/>
    <x v="12"/>
  </r>
  <r>
    <s v="Caixabank SA"/>
    <x v="16"/>
    <x v="3"/>
    <x v="0"/>
    <s v="Não Volátil"/>
    <s v="Lucro"/>
    <x v="0"/>
    <n v="1.0849227852949256E-2"/>
    <x v="14"/>
    <x v="13"/>
  </r>
  <r>
    <s v="BioNTech SE"/>
    <x v="17"/>
    <x v="1"/>
    <x v="1"/>
    <s v="Não Volátil"/>
    <s v="Lucro"/>
    <x v="0"/>
    <n v="0.12790349970064108"/>
    <x v="15"/>
    <x v="14"/>
  </r>
  <r>
    <s v="Bayerische Motoren Werke AG"/>
    <x v="18"/>
    <x v="0"/>
    <x v="0"/>
    <s v="Volátil"/>
    <s v="Lucro"/>
    <x v="0"/>
    <n v="2.5225194075586859E-2"/>
    <x v="16"/>
    <x v="15"/>
  </r>
  <r>
    <s v="Barclays PLC"/>
    <x v="19"/>
    <x v="2"/>
    <x v="2"/>
    <s v="Volátil"/>
    <s v="Lucro"/>
    <x v="0"/>
    <n v="2.1538735806484511E-2"/>
    <x v="17"/>
    <x v="16"/>
  </r>
  <r>
    <s v="Banco Santander"/>
    <x v="20"/>
    <x v="2"/>
    <x v="2"/>
    <s v="Volátil"/>
    <s v="Lucro"/>
    <x v="0"/>
    <n v="8.1312138459601526E-3"/>
    <x v="18"/>
    <x v="17"/>
  </r>
  <r>
    <s v="AT&amp;T Inc"/>
    <x v="21"/>
    <x v="1"/>
    <x v="1"/>
    <s v="Não Volátil"/>
    <s v="Prejuizo"/>
    <x v="0"/>
    <n v="1.376504366487865E-2"/>
    <x v="19"/>
    <x v="18"/>
  </r>
  <r>
    <s v="AerCap Holdings NV"/>
    <x v="22"/>
    <x v="1"/>
    <x v="1"/>
    <s v="Volátil"/>
    <s v="Lucro"/>
    <x v="1"/>
    <n v="2.0012773423907768E-2"/>
    <x v="9"/>
    <x v="4"/>
  </r>
  <r>
    <s v="Shift Technologies, Inc."/>
    <x v="23"/>
    <x v="1"/>
    <x v="1"/>
    <s v="Volátil"/>
    <s v="Prejuizo"/>
    <x v="1"/>
    <n v="7.0260715735159171E-2"/>
    <x v="9"/>
    <x v="4"/>
  </r>
  <r>
    <s v="Palantir Technologies Inc"/>
    <x v="24"/>
    <x v="1"/>
    <x v="1"/>
    <s v="Volátil"/>
    <s v="Prejuizo"/>
    <x v="1"/>
    <n v="2.9354460308698309E-2"/>
    <x v="9"/>
    <x v="4"/>
  </r>
  <r>
    <s v="Pfizer Inc"/>
    <x v="25"/>
    <x v="1"/>
    <x v="1"/>
    <s v="Não Volátil"/>
    <s v="Lucro"/>
    <x v="0"/>
    <n v="3.6186902103946733E-2"/>
    <x v="20"/>
    <x v="19"/>
  </r>
  <r>
    <s v="Advanced Micro Devices Inc"/>
    <x v="26"/>
    <x v="1"/>
    <x v="1"/>
    <s v="Volátil"/>
    <s v="Lucro"/>
    <x v="1"/>
    <n v="1.3245225852581364E-2"/>
    <x v="9"/>
    <x v="4"/>
  </r>
  <r>
    <s v="NVIDIA Corporation"/>
    <x v="27"/>
    <x v="1"/>
    <x v="1"/>
    <s v="Volátil"/>
    <s v="Lucro"/>
    <x v="0"/>
    <n v="1.8309939200821815E-2"/>
    <x v="21"/>
    <x v="20"/>
  </r>
  <r>
    <s v="Moderna Inc"/>
    <x v="28"/>
    <x v="1"/>
    <x v="1"/>
    <s v="Volátil"/>
    <s v="Lucro"/>
    <x v="1"/>
    <n v="4.4149676551603571E-3"/>
    <x v="9"/>
    <x v="4"/>
  </r>
  <r>
    <s v="UBS Group AG"/>
    <x v="29"/>
    <x v="4"/>
    <x v="3"/>
    <s v="Volátil"/>
    <s v="Lucro"/>
    <x v="0"/>
    <n v="1.1469332678042829E-2"/>
    <x v="2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FA12A-7A10-414B-8CF5-C0D628338F1E}" name="Tabela Dinâmica5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34" firstHeaderRow="1" firstDataRow="1" firstDataCol="1"/>
  <pivotFields count="7">
    <pivotField showAll="0"/>
    <pivotField axis="axisRow"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numFmtId="165" showAll="0"/>
    <pivotField dataField="1" numFmtId="10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oma de Posição na Carteira em %" fld="6" baseField="0" baseItem="0"/>
  </dataFields>
  <formats count="2">
    <format dxfId="7">
      <pivotArea collapsedLevelsAreSubtotals="1" fieldPosition="0">
        <references count="1">
          <reference field="1" count="0"/>
        </references>
      </pivotArea>
    </format>
    <format dxfId="6">
      <pivotArea grandRow="1" outline="0" collapsedLevelsAreSubtotals="1" fieldPosition="0"/>
    </format>
  </formats>
  <chartFormats count="3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7FEA-7896-422D-94D4-56334D1B6471}" name="Tabela Dinâmica38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8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n="Menos Volátil" x="0"/>
        <item n="Mais Volátil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ntagem de Volátilidade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B5C4-40C9-411A-A9C3-7D10BBA40E6D}" name="Tabela Dinâmica5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5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5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2AFB4-7031-43A2-AB60-2F4F80E8152C}" name="Tabela Dinâmica43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ntagem de Situção em relação ao Lucro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38F79-E2DF-4861-B3FE-7313BE963CA1}" name="Tabela Dinâmica5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5">
    <pivotField showAll="0">
      <items count="31">
        <item x="26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28"/>
        <item x="9"/>
        <item x="27"/>
        <item x="24"/>
        <item x="25"/>
        <item x="8"/>
        <item x="23"/>
        <item x="7"/>
        <item x="6"/>
        <item x="29"/>
        <item x="5"/>
        <item x="4"/>
        <item x="3"/>
        <item x="1"/>
        <item x="2"/>
        <item x="0"/>
        <item t="default"/>
      </items>
    </pivotField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numFmtId="1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4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F9B54-5844-499D-AEFE-01F1EA130554}" name="Tabela Dinâmica1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10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5"/>
        <item sd="0" x="4"/>
        <item sd="0" x="0"/>
        <item sd="0" x="2"/>
        <item sd="0" x="3"/>
        <item sd="0" x="1"/>
        <item sd="0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082C3-D7D8-466C-8A6A-0A20C60F95F1}" name="Tabela Dinâmica31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5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ntagem de N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9E416-CFB5-4B77-94D3-E3D550B64986}" name="Tabela Dinâmica16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8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65EBEB-1C92-4A4A-858B-FCEDBEFA61CF}" name="Tabela Dinâmica5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numFmtId="10" showAll="0"/>
    <pivotField showAll="0">
      <items count="24">
        <item x="9"/>
        <item x="18"/>
        <item x="21"/>
        <item x="6"/>
        <item x="22"/>
        <item x="12"/>
        <item x="0"/>
        <item x="14"/>
        <item x="19"/>
        <item x="4"/>
        <item x="11"/>
        <item x="15"/>
        <item x="13"/>
        <item x="20"/>
        <item x="5"/>
        <item x="8"/>
        <item x="3"/>
        <item x="10"/>
        <item x="7"/>
        <item x="17"/>
        <item x="16"/>
        <item x="1"/>
        <item x="2"/>
        <item t="default"/>
      </items>
    </pivotField>
    <pivotField showAll="0">
      <items count="23">
        <item x="20"/>
        <item x="10"/>
        <item x="9"/>
        <item x="21"/>
        <item x="14"/>
        <item x="5"/>
        <item x="17"/>
        <item x="12"/>
        <item x="11"/>
        <item x="19"/>
        <item x="0"/>
        <item x="16"/>
        <item x="7"/>
        <item x="8"/>
        <item x="13"/>
        <item x="1"/>
        <item x="6"/>
        <item x="18"/>
        <item x="2"/>
        <item x="3"/>
        <item x="15"/>
        <item x="4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3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FF9DE-62F6-472E-BA9E-4C415E334852}" name="Tabela Dinâmica5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numFmtId="10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2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B3F79-1BF0-4BC7-B263-51CB8EEA6B4E}" name="Tabela Dinâmica59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0"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dataField="1" numFmtId="10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Posição na Carteira em %" fld="7" baseField="0" baseItem="0" numFmtId="1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02BEE284-3EBB-40A7-9070-2A697C79917F}" autoFormatId="16" applyNumberFormats="0" applyBorderFormats="0" applyFontFormats="0" applyPatternFormats="0" applyAlignmentFormats="0" applyWidthHeightFormats="0">
  <queryTableRefresh nextId="35">
    <queryTableFields count="34">
      <queryTableField id="1" name="Nome" tableColumnId="1"/>
      <queryTableField id="2" name="Símbolo" tableColumnId="2"/>
      <queryTableField id="3" name="Bolsa" tableColumnId="3"/>
      <queryTableField id="4" name="Último" tableColumnId="4"/>
      <queryTableField id="5" name="Abertura" tableColumnId="5"/>
      <queryTableField id="6" name="Prévio" tableColumnId="6"/>
      <queryTableField id="7" name="Alta" tableColumnId="7"/>
      <queryTableField id="8" name="Baixa" tableColumnId="8"/>
      <queryTableField id="9" name="Var." tableColumnId="9"/>
      <queryTableField id="10" name="Var.%" tableColumnId="10"/>
      <queryTableField id="11" name="Vol." tableColumnId="11"/>
      <queryTableField id="12" name="Próximos Resultados" tableColumnId="12"/>
      <queryTableField id="13" name="Capitalização" tableColumnId="13"/>
      <queryTableField id="14" name="Receitas" tableColumnId="14"/>
      <queryTableField id="15" name="Vol. Méd. (3m)" tableColumnId="15"/>
      <queryTableField id="16" name="LPA" tableColumnId="16"/>
      <queryTableField id="17" name="Preço/Result." tableColumnId="17"/>
      <queryTableField id="18" name="Beta" tableColumnId="18"/>
      <queryTableField id="19" name="Dividendo" tableColumnId="19"/>
      <queryTableField id="20" name="Rendimento" tableColumnId="20"/>
      <queryTableField id="21" name="5 minutos" tableColumnId="21"/>
      <queryTableField id="22" name="15 minutos" tableColumnId="22"/>
      <queryTableField id="23" name="30 minutos" tableColumnId="23"/>
      <queryTableField id="24" name="Hora_1" tableColumnId="24"/>
      <queryTableField id="25" name="5 horas" tableColumnId="25"/>
      <queryTableField id="26" name="Diário" tableColumnId="26"/>
      <queryTableField id="27" name="Semanal" tableColumnId="27"/>
      <queryTableField id="28" name="Mensal" tableColumnId="28"/>
      <queryTableField id="29" name="Diário_2" tableColumnId="29"/>
      <queryTableField id="30" name="Semana" tableColumnId="30"/>
      <queryTableField id="31" name="Mês" tableColumnId="31"/>
      <queryTableField id="32" name="YTD" tableColumnId="32"/>
      <queryTableField id="33" name="1 ano" tableColumnId="33"/>
      <queryTableField id="34" name="3 anos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F5B6008C-753C-4C36-9CEF-6470FC4212D0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10" dataBound="0" tableColumnId="11"/>
      <queryTableField id="9" dataBound="0" tableColumnId="10"/>
      <queryTableField id="8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EEE5109E-215F-4AF1-9C25-D4D693367879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País" tableColumnId="2"/>
      <queryTableField id="3" name="Moeda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F071707D-CBE0-440A-B545-77ED90AE54BB}" autoFormatId="16" applyNumberFormats="0" applyBorderFormats="0" applyFontFormats="0" applyPatternFormats="0" applyAlignmentFormats="0" applyWidthHeightFormats="0">
  <queryTableRefresh nextId="23" unboundColumnsRight="2">
    <queryTableFields count="4">
      <queryTableField id="1" name="Nome" tableColumnId="1"/>
      <queryTableField id="17" name="Dividendo" tableColumnId="17"/>
      <queryTableField id="22" dataBound="0" tableColumnId="23"/>
      <queryTableField id="21" dataBound="0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3" xr16:uid="{FF23A249-0DEF-49CB-AC86-904B9ADBE50D}" autoFormatId="16" applyNumberFormats="0" applyBorderFormats="0" applyFontFormats="0" applyPatternFormats="0" applyAlignmentFormats="0" applyWidthHeightFormats="0">
  <queryTableRefresh nextId="11">
    <queryTableFields count="5">
      <queryTableField id="1" name="Nome" tableColumnId="1"/>
      <queryTableField id="2" name="Símbolo" tableColumnId="2"/>
      <queryTableField id="3" name="LPA" tableColumnId="3"/>
      <queryTableField id="6" name="LPA N" tableColumnId="6"/>
      <queryTableField id="10" name="Situção em relação ao Lucro" tableColumnId="10"/>
    </queryTableFields>
    <queryTableDeletedFields count="5">
      <deletedField name="Preço/Result."/>
      <deletedField name="Beta"/>
      <deletedField name="Preço/Result.N"/>
      <deletedField name="Beta N"/>
      <deletedField name="Volátilida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2" xr16:uid="{AF80E583-F966-412E-9A17-46700F5FE561}" autoFormatId="16" applyNumberFormats="0" applyBorderFormats="0" applyFontFormats="0" applyPatternFormats="0" applyAlignmentFormats="0" applyWidthHeightFormats="0">
  <queryTableRefresh nextId="11">
    <queryTableFields count="5">
      <queryTableField id="1" name="Nome" tableColumnId="1"/>
      <queryTableField id="2" name="Símbolo" tableColumnId="2"/>
      <queryTableField id="5" name="Beta" tableColumnId="5"/>
      <queryTableField id="8" name="Beta N" tableColumnId="8"/>
      <queryTableField id="9" name="Volátilidade" tableColumnId="9"/>
    </queryTableFields>
    <queryTableDeletedFields count="5">
      <deletedField name="Situção em relação ao Lucro"/>
      <deletedField name="LPA N"/>
      <deletedField name="Preço/Result.N"/>
      <deletedField name="LPA"/>
      <deletedField name="Preço/Result.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11A80126-B9F3-4309-886D-83A57128073B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1" name="Nome" tableColumnId="1"/>
      <queryTableField id="2" name="Símbolo" tableColumnId="2"/>
      <queryTableField id="4" name="Preço/Result." tableColumnId="4"/>
      <queryTableField id="9" dataBound="0" tableColumnId="10"/>
    </queryTableFields>
    <queryTableDeletedFields count="2">
      <deletedField name="LPA"/>
      <deletedField name="Beta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4" xr16:uid="{6CDDEC30-2293-4A39-AB72-F5E75656F032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Tabela de Ativos que Pagam Dividendos e %.País" tableColumnId="3"/>
      <queryTableField id="4" name="Tabela de Ativos que Pagam Dividendos e %.Moeda" tableColumnId="4"/>
      <queryTableField id="5" name="Volátilidade" tableColumnId="5"/>
      <queryTableField id="6" name="Situção em relação ao Lucro" tableColumnId="6"/>
      <queryTableField id="7" name="Tabela de Ativos que Pagam Dividendos e %.Paga Dividendos" tableColumnId="7"/>
      <queryTableField id="8" name="Posições na Carteira.Posição na Carteira em %" tableColumnId="8"/>
      <queryTableField id="9" name="Tabela de Ativos que Pagam Dividendos e %.Dividendo" tableColumnId="9"/>
      <queryTableField id="10" name="Tabela de Ativos que Pagam Dividendos e %.Div em % do Preç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37175-AA8B-4CFA-AC8E-895D87834DF9}" name="Tabela_Minha_Carteira_Watchlist_23052023__3" displayName="Tabela_Minha_Carteira_Watchlist_23052023__3" ref="A1:AH31" tableType="queryTable" totalsRowShown="0">
  <autoFilter ref="A1:AH31" xr:uid="{AAE37175-AA8B-4CFA-AC8E-895D87834DF9}"/>
  <tableColumns count="34">
    <tableColumn id="1" xr3:uid="{C472DA04-A9C4-4E46-88F8-625594BDFB5F}" uniqueName="1" name="Nome" queryTableFieldId="1" dataDxfId="85"/>
    <tableColumn id="2" xr3:uid="{18B904C1-42BA-46E5-805C-6EAFA9530102}" uniqueName="2" name="Símbolo" queryTableFieldId="2" dataDxfId="84"/>
    <tableColumn id="3" xr3:uid="{C6FC4456-5C87-421F-9F0A-ACB4C7192666}" uniqueName="3" name="Bolsa" queryTableFieldId="3" dataDxfId="83"/>
    <tableColumn id="4" xr3:uid="{6AA05F0C-0740-4BEC-B2F0-BFC862ED2168}" uniqueName="4" name="Último" queryTableFieldId="4" dataDxfId="82"/>
    <tableColumn id="5" xr3:uid="{FD3C28DA-2C3F-436F-960D-BC821C7C8FB6}" uniqueName="5" name="Abertura" queryTableFieldId="5" dataDxfId="81"/>
    <tableColumn id="6" xr3:uid="{45E2CE57-B0C8-4CCA-B81E-5E45CF351490}" uniqueName="6" name="Prévio" queryTableFieldId="6" dataDxfId="80"/>
    <tableColumn id="7" xr3:uid="{F5B4773C-C367-4509-8AEB-261496C68D47}" uniqueName="7" name="Alta" queryTableFieldId="7" dataDxfId="79"/>
    <tableColumn id="8" xr3:uid="{84E12FC9-894A-4625-9663-F0F2A8B56C39}" uniqueName="8" name="Baixa" queryTableFieldId="8" dataDxfId="78"/>
    <tableColumn id="9" xr3:uid="{0DC38229-4BD6-4D84-80BF-EE9C1AB27EAD}" uniqueName="9" name="Var." queryTableFieldId="9"/>
    <tableColumn id="10" xr3:uid="{89ED2AE6-BB1E-4DD9-A534-76CF62D3C93D}" uniqueName="10" name="Var.%" queryTableFieldId="10"/>
    <tableColumn id="11" xr3:uid="{B981A026-03CC-4797-B277-6BA3BCCF535C}" uniqueName="11" name="Vol." queryTableFieldId="11" dataDxfId="77"/>
    <tableColumn id="12" xr3:uid="{20735C5C-9B84-479D-B0A6-82A98306B28D}" uniqueName="12" name="Próximos Resultados" queryTableFieldId="12" dataDxfId="76"/>
    <tableColumn id="13" xr3:uid="{4207FCA0-0AD9-4842-87ED-7CE7E2E1DFA8}" uniqueName="13" name="Capitalização" queryTableFieldId="13" dataDxfId="75"/>
    <tableColumn id="14" xr3:uid="{C03E4307-A897-423B-A574-F3929BE9C698}" uniqueName="14" name="Receitas" queryTableFieldId="14" dataDxfId="74"/>
    <tableColumn id="15" xr3:uid="{C3F1A3D1-9128-4038-AE52-A6AFA7C893C8}" uniqueName="15" name="Vol. Méd. (3m)" queryTableFieldId="15" dataDxfId="73"/>
    <tableColumn id="16" xr3:uid="{ECE84808-8AB2-43C7-8574-C4812896458A}" uniqueName="16" name="LPA" queryTableFieldId="16" dataDxfId="72"/>
    <tableColumn id="17" xr3:uid="{49DD3FAA-6738-400A-95AC-92225F686BD1}" uniqueName="17" name="Preço/Result." queryTableFieldId="17" dataDxfId="71"/>
    <tableColumn id="18" xr3:uid="{9C1D659C-4F48-4EA5-8F3F-A2BF412F158C}" uniqueName="18" name="Beta" queryTableFieldId="18" dataDxfId="70"/>
    <tableColumn id="19" xr3:uid="{FB57F003-7F69-4AEA-9791-E40E0DDE3AB3}" uniqueName="19" name="Dividendo" queryTableFieldId="19" dataDxfId="69"/>
    <tableColumn id="20" xr3:uid="{A4B5CB9C-CA54-43A6-B251-39574923BDA7}" uniqueName="20" name="Rendimento" queryTableFieldId="20" dataDxfId="68"/>
    <tableColumn id="21" xr3:uid="{F04A18A6-69BD-46AC-9612-4CCB7BE3F7AA}" uniqueName="21" name="5 minutos" queryTableFieldId="21" dataDxfId="67"/>
    <tableColumn id="22" xr3:uid="{98C1975A-391E-4161-8DD8-309EF191835B}" uniqueName="22" name="15 minutos" queryTableFieldId="22" dataDxfId="66"/>
    <tableColumn id="23" xr3:uid="{8C54BF5D-AC39-48EA-B859-F6EA0B645691}" uniqueName="23" name="30 minutos" queryTableFieldId="23" dataDxfId="65"/>
    <tableColumn id="24" xr3:uid="{5C5C7AFE-00E1-487E-BC22-543C80F71248}" uniqueName="24" name="Hora_1" queryTableFieldId="24" dataDxfId="64"/>
    <tableColumn id="25" xr3:uid="{B849F96B-E81B-4693-B85C-A4FDFE98E6C0}" uniqueName="25" name="5 horas" queryTableFieldId="25" dataDxfId="63"/>
    <tableColumn id="26" xr3:uid="{B86C85D7-68DA-4B6F-ABF2-D790B81051B4}" uniqueName="26" name="Diário" queryTableFieldId="26" dataDxfId="62"/>
    <tableColumn id="27" xr3:uid="{9E113157-AA98-4384-9C64-C01F6108182D}" uniqueName="27" name="Semanal" queryTableFieldId="27" dataDxfId="61"/>
    <tableColumn id="28" xr3:uid="{74B44B96-9B87-408A-853E-5A8E542D86A0}" uniqueName="28" name="Mensal" queryTableFieldId="28" dataDxfId="60"/>
    <tableColumn id="29" xr3:uid="{4DEC6648-6E8C-42BC-A608-13FF6043D2CC}" uniqueName="29" name="Diário_2" queryTableFieldId="29"/>
    <tableColumn id="30" xr3:uid="{87BDE177-A322-444D-B6A9-566B514ACB52}" uniqueName="30" name="Semana" queryTableFieldId="30"/>
    <tableColumn id="31" xr3:uid="{323CF72B-F445-4A1A-8F5F-7AF40F127AAE}" uniqueName="31" name="Mês" queryTableFieldId="31"/>
    <tableColumn id="32" xr3:uid="{447B4817-A75E-4F6E-A5C7-1328A4D087DC}" uniqueName="32" name="YTD" queryTableFieldId="32"/>
    <tableColumn id="33" xr3:uid="{AD7CB906-382A-45B2-8A15-5386C83AD979}" uniqueName="33" name="1 ano" queryTableFieldId="33"/>
    <tableColumn id="34" xr3:uid="{A3B4A902-577D-4670-A96F-8EAF273E9047}" uniqueName="34" name="3 anos" queryTableFieldId="34" dataDxfId="5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4C305F-9861-4361-91CC-856E13A61840}" name="Tabela_Forex" displayName="Tabela_Forex" ref="A1:B4" totalsRowShown="0">
  <autoFilter ref="A1:B4" xr:uid="{B34C305F-9861-4361-91CC-856E13A61840}"/>
  <tableColumns count="2">
    <tableColumn id="1" xr3:uid="{5632E93B-453C-41E1-8BEB-4BD13096EA9E}" name="Moedas" dataDxfId="58"/>
    <tableColumn id="2" xr3:uid="{A6C5B3AC-376C-40ED-B5EA-D01F4F110019}" name="Raci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5009C-8AAF-4792-A1C9-52ED13F25765}" name="Tabela_Tabela_Minha_Carteira_Watchlist_23052023__4" displayName="Tabela_Tabela_Minha_Carteira_Watchlist_23052023__4" ref="A1:G32" totalsRowCount="1">
  <autoFilter ref="A1:G31" xr:uid="{3145009C-8AAF-4792-A1C9-52ED13F25765}"/>
  <tableColumns count="7">
    <tableColumn id="1" xr3:uid="{FD16624E-8B76-48A1-A096-E5E01326ACD7}" name="Nome" dataDxfId="57" totalsRowDxfId="56"/>
    <tableColumn id="2" xr3:uid="{89944D70-1D26-4B35-B522-815E5B23A761}" name="Símbolo" dataDxfId="55" totalsRowDxfId="54"/>
    <tableColumn id="3" xr3:uid="{AF495302-97B9-46C3-8F76-86B7C2522C55}" name="Posição"/>
    <tableColumn id="4" xr3:uid="{ACEB3BB6-16D4-4F12-A91A-C94674F4357E}" name="Preço de compra"/>
    <tableColumn id="5" xr3:uid="{51B05049-25ED-4A62-BF9C-520E3402F131}" name="Preço de Compra em EUR" totalsRowLabel="Soma" dataDxfId="53" totalsRowDxfId="52">
      <calculatedColumnFormula array="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calculatedColumnFormula>
    </tableColumn>
    <tableColumn id="14" xr3:uid="{4B46B044-39C2-469B-AABC-D3B3A6805156}" name="Valor da Posição" totalsRowFunction="custom" dataDxfId="51" totalsRowDxfId="50">
      <calculatedColumnFormula>Tabela_Tabela_Minha_Carteira_Watchlist_23052023__4[[#This Row],[Posição]]*Tabela_Tabela_Minha_Carteira_Watchlist_23052023__4[[#This Row],[Preço de Compra em EUR]]</calculatedColumnFormula>
      <totalsRowFormula>SUM(Tabela_Tabela_Minha_Carteira_Watchlist_23052023__4[Valor da Posição])</totalsRowFormula>
    </tableColumn>
    <tableColumn id="15" xr3:uid="{E836EB3D-3F28-470D-9F2A-DF8173DA9742}" name="Posição na Carteira em %" totalsRowFunction="sum" dataDxfId="49" totalsRowDxfId="48" dataCellStyle="Percentagem">
      <calculatedColumnFormula>Tabela_Tabela_Minha_Carteira_Watchlist_23052023__4[[#This Row],[Valor da Posição]]/Tabela_Tabela_Minha_Carteira_Watchlist_23052023__4[[#Totals],[Valor da Posição]]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C90361-2E51-4C33-B6D7-E0AA6F25B448}" name="Tabela_Carteira_Vollátilidade_e_Lucros" displayName="Tabela_Carteira_Vollátilidade_e_Lucros" ref="A1:H31" tableType="queryTable" totalsRowShown="0">
  <autoFilter ref="A1:H31" xr:uid="{77C90361-2E51-4C33-B6D7-E0AA6F25B448}"/>
  <tableColumns count="8">
    <tableColumn id="1" xr3:uid="{242D84DF-BA05-4D37-88BB-14AFD7C66D74}" uniqueName="1" name="Nome" queryTableFieldId="1" dataDxfId="47"/>
    <tableColumn id="2" xr3:uid="{25E488B2-FD20-4490-A2DF-52CDD23453D2}" uniqueName="2" name="Símbolo" queryTableFieldId="2" dataDxfId="46"/>
    <tableColumn id="3" xr3:uid="{47ECB0D0-2762-4521-AF1E-DA4D421233EF}" uniqueName="3" name="LPA" queryTableFieldId="3" dataDxfId="45"/>
    <tableColumn id="4" xr3:uid="{C0C738A9-72F9-4FDC-9B11-42F5BFAD9A81}" uniqueName="4" name="Preço/Result." queryTableFieldId="4" dataDxfId="44"/>
    <tableColumn id="5" xr3:uid="{9212142B-B534-4ED4-8D86-EAE38D167EDF}" uniqueName="5" name="Beta" queryTableFieldId="5" dataDxfId="43"/>
    <tableColumn id="11" xr3:uid="{1887BB34-A7C0-48B4-A46D-1627CF58CF15}" uniqueName="11" name="LPA N" queryTableFieldId="10" dataDxfId="42">
      <calculatedColumnFormula>IF(Tabela_Carteira_Vollátilidade_e_Lucros[[#This Row],[LPA]]="-",0,_xlfn.NUMBERVALUE(Tabela_Carteira_Vollátilidade_e_Lucros[[#This Row],[LPA]],","))</calculatedColumnFormula>
    </tableColumn>
    <tableColumn id="10" xr3:uid="{6BF3620A-47A4-4483-B30B-D474C0F44707}" uniqueName="10" name="Preço/Result.N" queryTableFieldId="9" dataDxfId="41">
      <calculatedColumnFormula>IF(Tabela_Carteira_Vollátilidade_e_Lucros[[#This Row],[Preço/Result.]]="-",0,_xlfn.NUMBERVALUE(Tabela_Carteira_Vollátilidade_e_Lucros[[#This Row],[Preço/Result.]],","))</calculatedColumnFormula>
    </tableColumn>
    <tableColumn id="9" xr3:uid="{C6F1A706-6A5E-4E43-8EAA-C3C704652271}" uniqueName="9" name="Beta N" queryTableFieldId="8" dataDxfId="40">
      <calculatedColumnFormula>IF(Tabela_Carteira_Vollátilidade_e_Lucros[[#This Row],[Beta]]="-",0,_xlfn.NUMBERVALUE(Tabela_Carteira_Vollátilidade_e_Lucros[[#This Row],[Beta]],","))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7D0CE9-D888-4B44-8ABE-5229A40A6813}" name="Tabela_Tabela_de_Ativos_Nacionalidade_Moeda" displayName="Tabela_Tabela_de_Ativos_Nacionalidade_Moeda" ref="A1:C31" tableType="queryTable" totalsRowShown="0">
  <autoFilter ref="A1:C31" xr:uid="{E07D0CE9-D888-4B44-8ABE-5229A40A6813}"/>
  <tableColumns count="3">
    <tableColumn id="1" xr3:uid="{64BB923F-5379-4734-A9DA-B0209C836EE2}" uniqueName="1" name="Nome" queryTableFieldId="1" dataDxfId="39"/>
    <tableColumn id="2" xr3:uid="{BC147AC0-0B7B-4D74-BA72-FCCA98A1CDC7}" uniqueName="2" name="País" queryTableFieldId="2" dataDxfId="38"/>
    <tableColumn id="3" xr3:uid="{8144DA7A-DAFE-459C-9FEC-4FAA0ED4A64E}" uniqueName="3" name="Moeda" queryTableFieldId="3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C7992-CCF0-41C2-A7C6-E6FE1AC7A9BA}" name="Tabela_Tabela_de_Ativos_que_Pagam_Dividendos" displayName="Tabela_Tabela_de_Ativos_que_Pagam_Dividendos" ref="A1:D31" tableType="queryTable" totalsRowShown="0">
  <autoFilter ref="A1:D31" xr:uid="{C79C7992-CCF0-41C2-A7C6-E6FE1AC7A9BA}"/>
  <tableColumns count="4">
    <tableColumn id="1" xr3:uid="{2E88D2A5-F837-4401-BDB3-9394B07771ED}" uniqueName="1" name="Nome" queryTableFieldId="1" dataDxfId="36"/>
    <tableColumn id="17" xr3:uid="{B1562E32-9057-4E8B-A82E-5C31A5C5A62A}" uniqueName="17" name="Dividendo" queryTableFieldId="17" dataDxfId="35"/>
    <tableColumn id="23" xr3:uid="{ECDD74F9-F9C5-4C7C-8EB6-E54BDAA6810E}" uniqueName="23" name="Div em % do Preço" queryTableFieldId="22" dataDxfId="34" dataCellStyle="Percentagem"/>
    <tableColumn id="22" xr3:uid="{CE231621-0A50-451D-A4AF-46490F642C06}" uniqueName="22" name="Paga Dividendos" queryTableFieldId="21" dataDxfId="33">
      <calculatedColumnFormula>IF(Tabela_Tabela_de_Ativos_que_Pagam_Dividendos[[#This Row],[Dividendo]]="-","Não Paga","Paga")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F8AD5-EEC0-4332-B799-920B92A9CD7C}" name="Tabela_Tabela_Carteira_Vollátilidade_e_Lucros3" displayName="Tabela_Tabela_Carteira_Vollátilidade_e_Lucros3" ref="A1:E31" tableType="queryTable" totalsRowShown="0">
  <autoFilter ref="A1:E31" xr:uid="{7DCF8AD5-EEC0-4332-B799-920B92A9CD7C}"/>
  <tableColumns count="5">
    <tableColumn id="1" xr3:uid="{D108E75C-DA8E-4666-8219-D1D62A625513}" uniqueName="1" name="Nome" queryTableFieldId="1" dataDxfId="32"/>
    <tableColumn id="2" xr3:uid="{9379DF9D-BC0F-4928-A5A7-FBF4F602AAD1}" uniqueName="2" name="Símbolo" queryTableFieldId="2" dataDxfId="31"/>
    <tableColumn id="3" xr3:uid="{32A9FAFB-96F2-4840-9FAE-2C5CC1671B56}" uniqueName="3" name="LPA" queryTableFieldId="3" dataDxfId="30"/>
    <tableColumn id="6" xr3:uid="{B89E16B1-1F35-4DC8-98B7-559BC37399B8}" uniqueName="6" name="LPA N" queryTableFieldId="6"/>
    <tableColumn id="10" xr3:uid="{AA87240A-F8D8-46E5-A1F3-27D08A3129CF}" uniqueName="10" name="Situção em relação ao Lucro" queryTableFieldId="10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FEF46-8788-4D90-ADA4-FA31F0EA0509}" name="Tabela_Tabela_Carteira_Vollátilidade_e_Lucros" displayName="Tabela_Tabela_Carteira_Vollátilidade_e_Lucros" ref="A1:E31" tableType="queryTable" totalsRowShown="0">
  <autoFilter ref="A1:E31" xr:uid="{391FEF46-8788-4D90-ADA4-FA31F0EA0509}"/>
  <tableColumns count="5">
    <tableColumn id="1" xr3:uid="{B18A16B8-26DC-4487-A407-1205B0972D95}" uniqueName="1" name="Nome" queryTableFieldId="1" dataDxfId="28"/>
    <tableColumn id="2" xr3:uid="{572DEBAE-4A08-42B4-87B3-F04D2F063F00}" uniqueName="2" name="Símbolo" queryTableFieldId="2" dataDxfId="27"/>
    <tableColumn id="5" xr3:uid="{F32EAE65-2D00-47C7-BE49-049555DF5516}" uniqueName="5" name="Beta" queryTableFieldId="5" dataDxfId="26"/>
    <tableColumn id="8" xr3:uid="{3D0C5A45-1B1F-48C1-BCD2-4CF7CDA31C76}" uniqueName="8" name="Beta N" queryTableFieldId="8"/>
    <tableColumn id="9" xr3:uid="{DC1C2FD2-07E5-4E51-B4C2-88E029F6DC48}" uniqueName="9" name="Volátilidade" queryTableFieldId="9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770378-E403-4E3A-A65F-3E6379474C33}" name="Tabela_Carteira_Vollátilidade_e_Lucros8" displayName="Tabela_Carteira_Vollátilidade_e_Lucros8" ref="A1:D31" tableType="queryTable" totalsRowShown="0">
  <autoFilter ref="A1:D31" xr:uid="{8C770378-E403-4E3A-A65F-3E6379474C33}"/>
  <sortState xmlns:xlrd2="http://schemas.microsoft.com/office/spreadsheetml/2017/richdata2" ref="A2:D31">
    <sortCondition ref="D1:D31"/>
  </sortState>
  <tableColumns count="4">
    <tableColumn id="1" xr3:uid="{920C541F-105C-438F-8A7F-7B4A4C7A950C}" uniqueName="1" name="Nome" queryTableFieldId="1" dataDxfId="24"/>
    <tableColumn id="2" xr3:uid="{2EBD294E-AE3E-42DC-8217-0F7336E2969D}" uniqueName="2" name="Símbolo" queryTableFieldId="2" dataDxfId="23"/>
    <tableColumn id="4" xr3:uid="{601EE13D-B82F-49BC-8468-66766E170155}" uniqueName="4" name="Preço/Result." queryTableFieldId="4" dataDxfId="22"/>
    <tableColumn id="10" xr3:uid="{5F1DCBE1-DBC5-42A5-90D2-5BBB5D8F48B5}" uniqueName="10" name="Preço/Result.N" queryTableFieldId="9" dataDxfId="21">
      <calculatedColumnFormula>IF(Tabela_Carteira_Vollátilidade_e_Lucros8[[#This Row],[Preço/Result.]]="-",0,_xlfn.NUMBERVALUE(Tabela_Carteira_Vollátilidade_e_Lucros8[[#This Row],[Preço/Result.]],","))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13C1D-A638-4B07-85F5-32FA7CE80CAA}" name="Tabela_Intercalar1" displayName="Tabela_Intercalar1" ref="A1:J32" tableType="queryTable" totalsRowCount="1">
  <autoFilter ref="A1:J31" xr:uid="{B2213C1D-A638-4B07-85F5-32FA7CE80CAA}"/>
  <tableColumns count="10">
    <tableColumn id="1" xr3:uid="{971017D3-AE36-4DBC-9731-37FD0240B0BA}" uniqueName="1" name="Nome" queryTableFieldId="1" dataDxfId="20"/>
    <tableColumn id="2" xr3:uid="{3700DDF8-ADE5-4D6C-955C-F8CD9FA62DAA}" uniqueName="2" name="Símbolo" queryTableFieldId="2" dataDxfId="19"/>
    <tableColumn id="3" xr3:uid="{4AEF256D-E5D3-4A4D-B003-3045E1E2F81A}" uniqueName="3" name="País" queryTableFieldId="3" dataDxfId="18"/>
    <tableColumn id="4" xr3:uid="{DC396656-AFC1-4BD5-A453-181050C7A6D3}" uniqueName="4" name="Moeda" queryTableFieldId="4" dataDxfId="17"/>
    <tableColumn id="5" xr3:uid="{82BDF18F-2668-4233-8AF2-B1186C65EB72}" uniqueName="5" name="Volátilidade" queryTableFieldId="5" dataDxfId="16"/>
    <tableColumn id="6" xr3:uid="{3D4743E1-5E65-4C28-8F2A-B80F679F8C18}" uniqueName="6" name="Situção em relação ao Lucro" queryTableFieldId="6" dataDxfId="15"/>
    <tableColumn id="7" xr3:uid="{745B43A9-7F9C-432B-80D9-1D2CACA8C766}" uniqueName="7" name="Paga Dividendos" queryTableFieldId="7" dataDxfId="14"/>
    <tableColumn id="8" xr3:uid="{0FAACB57-AF09-46F2-AFEB-30384C972C6E}" uniqueName="8" name="Posição na Carteira em %" totalsRowFunction="custom" queryTableFieldId="8" dataDxfId="13" totalsRowDxfId="12" dataCellStyle="Percentagem" totalsRowCellStyle="Percentagem">
      <totalsRowFormula>SUM(Tabela_Intercalar1[Posição na Carteira em %])</totalsRowFormula>
    </tableColumn>
    <tableColumn id="9" xr3:uid="{85BE1FB5-9D19-40D0-B81F-2B56A87CB83E}" uniqueName="9" name="Dividendo Numinal" queryTableFieldId="9" dataDxfId="11" totalsRowDxfId="10" dataCellStyle="Percentagem" totalsRowCellStyle="Percentagem"/>
    <tableColumn id="10" xr3:uid="{67A5893E-B923-42C3-997E-5DC55D7006C4}" uniqueName="10" name="Div em % do Preço" queryTableFieldId="10" dataDxfId="9" totalsRowDxfId="8" dataCellStyle="Percentagem" totalsRow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93A-F739-497A-8D47-7457D9EDE2C7}">
  <sheetPr>
    <tabColor theme="0" tint="-0.499984740745262"/>
  </sheetPr>
  <dimension ref="A1:AH31"/>
  <sheetViews>
    <sheetView zoomScale="70" zoomScaleNormal="70" workbookViewId="0">
      <selection activeCell="T2" sqref="T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8.44140625" bestFit="1" customWidth="1"/>
    <col min="4" max="4" width="9.109375" bestFit="1" customWidth="1"/>
    <col min="5" max="5" width="10.77734375" bestFit="1" customWidth="1"/>
    <col min="6" max="6" width="8.77734375" bestFit="1" customWidth="1"/>
    <col min="7" max="8" width="8" bestFit="1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16.21875" bestFit="1" customWidth="1"/>
    <col min="16" max="16" width="6.44140625" bestFit="1" customWidth="1"/>
    <col min="17" max="17" width="15" bestFit="1" customWidth="1"/>
    <col min="18" max="18" width="7.109375" bestFit="1" customWidth="1"/>
    <col min="19" max="19" width="12.109375" bestFit="1" customWidth="1"/>
    <col min="20" max="20" width="13.88671875" bestFit="1" customWidth="1"/>
    <col min="21" max="28" width="12.77734375" bestFit="1" customWidth="1"/>
    <col min="29" max="29" width="10.21875" bestFit="1" customWidth="1"/>
    <col min="30" max="30" width="10" bestFit="1" customWidth="1"/>
    <col min="31" max="32" width="7.664062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10</v>
      </c>
      <c r="J1" t="s">
        <v>11</v>
      </c>
      <c r="K1" t="s">
        <v>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>
        <v>0.98</v>
      </c>
      <c r="J2">
        <v>5.57E-2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54</v>
      </c>
      <c r="AA2" t="s">
        <v>52</v>
      </c>
      <c r="AB2" t="s">
        <v>55</v>
      </c>
      <c r="AC2">
        <v>5.57E-2</v>
      </c>
      <c r="AD2">
        <v>1.2500000000000001E-2</v>
      </c>
      <c r="AE2">
        <v>-8.5000000000000006E-3</v>
      </c>
      <c r="AF2">
        <v>-0.15670000000000001</v>
      </c>
      <c r="AG2">
        <v>-0.44569999999999999</v>
      </c>
      <c r="AH2" t="s">
        <v>56</v>
      </c>
    </row>
    <row r="3" spans="1:34" x14ac:dyDescent="0.3">
      <c r="A3" t="s">
        <v>57</v>
      </c>
      <c r="B3" t="s">
        <v>58</v>
      </c>
      <c r="C3" t="s">
        <v>37</v>
      </c>
      <c r="D3" t="s">
        <v>59</v>
      </c>
      <c r="E3" t="s">
        <v>60</v>
      </c>
      <c r="F3" t="s">
        <v>59</v>
      </c>
      <c r="G3" t="s">
        <v>61</v>
      </c>
      <c r="H3" t="s">
        <v>62</v>
      </c>
      <c r="I3">
        <v>-0.35</v>
      </c>
      <c r="J3">
        <v>-2.3E-3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54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55</v>
      </c>
      <c r="AB3" t="s">
        <v>55</v>
      </c>
      <c r="AC3">
        <v>-2.3E-3</v>
      </c>
      <c r="AD3">
        <v>4.3799999999999999E-2</v>
      </c>
      <c r="AE3">
        <v>0</v>
      </c>
      <c r="AF3">
        <v>2.47E-2</v>
      </c>
      <c r="AG3">
        <v>-0.17530000000000001</v>
      </c>
      <c r="AH3" t="s">
        <v>73</v>
      </c>
    </row>
    <row r="4" spans="1:34" x14ac:dyDescent="0.3">
      <c r="A4" t="s">
        <v>74</v>
      </c>
      <c r="B4" t="s">
        <v>75</v>
      </c>
      <c r="C4" t="s">
        <v>37</v>
      </c>
      <c r="D4" t="s">
        <v>76</v>
      </c>
      <c r="E4" t="s">
        <v>77</v>
      </c>
      <c r="F4" t="s">
        <v>76</v>
      </c>
      <c r="G4" t="s">
        <v>76</v>
      </c>
      <c r="H4" t="s">
        <v>78</v>
      </c>
      <c r="I4">
        <v>0.64</v>
      </c>
      <c r="J4">
        <v>5.3E-3</v>
      </c>
      <c r="K4" t="s">
        <v>79</v>
      </c>
      <c r="L4" t="s">
        <v>64</v>
      </c>
      <c r="M4" t="s">
        <v>80</v>
      </c>
      <c r="N4" t="s">
        <v>66</v>
      </c>
      <c r="O4" t="s">
        <v>81</v>
      </c>
      <c r="P4" t="s">
        <v>68</v>
      </c>
      <c r="Q4" t="s">
        <v>82</v>
      </c>
      <c r="R4" t="s">
        <v>70</v>
      </c>
      <c r="S4" t="s">
        <v>83</v>
      </c>
      <c r="T4" t="s">
        <v>84</v>
      </c>
      <c r="U4" t="s">
        <v>53</v>
      </c>
      <c r="V4" t="s">
        <v>53</v>
      </c>
      <c r="W4" t="s">
        <v>53</v>
      </c>
      <c r="X4" t="s">
        <v>53</v>
      </c>
      <c r="Y4" t="s">
        <v>85</v>
      </c>
      <c r="Z4" t="s">
        <v>55</v>
      </c>
      <c r="AA4" t="s">
        <v>55</v>
      </c>
      <c r="AB4" t="s">
        <v>55</v>
      </c>
      <c r="AC4">
        <v>5.3E-3</v>
      </c>
      <c r="AD4">
        <v>3.9100000000000003E-2</v>
      </c>
      <c r="AE4">
        <v>-6.8999999999999999E-3</v>
      </c>
      <c r="AF4">
        <v>4.07E-2</v>
      </c>
      <c r="AG4">
        <v>-0.16689999999999999</v>
      </c>
      <c r="AH4" t="s">
        <v>86</v>
      </c>
    </row>
    <row r="5" spans="1:34" x14ac:dyDescent="0.3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>
        <v>0.28000000000000003</v>
      </c>
      <c r="J5">
        <v>7.7999999999999996E-3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55</v>
      </c>
      <c r="V5" t="s">
        <v>55</v>
      </c>
      <c r="W5" t="s">
        <v>55</v>
      </c>
      <c r="X5" t="s">
        <v>54</v>
      </c>
      <c r="Y5" t="s">
        <v>55</v>
      </c>
      <c r="Z5" t="s">
        <v>55</v>
      </c>
      <c r="AA5" t="s">
        <v>55</v>
      </c>
      <c r="AB5" t="s">
        <v>55</v>
      </c>
      <c r="AC5">
        <v>7.7999999999999996E-3</v>
      </c>
      <c r="AD5">
        <v>5.3E-3</v>
      </c>
      <c r="AE5">
        <v>-2.3199999999999998E-2</v>
      </c>
      <c r="AF5">
        <v>-8.0199999999999994E-2</v>
      </c>
      <c r="AG5">
        <v>-0.28489999999999999</v>
      </c>
      <c r="AH5" t="s">
        <v>105</v>
      </c>
    </row>
    <row r="6" spans="1:34" x14ac:dyDescent="0.3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110</v>
      </c>
      <c r="H6" t="s">
        <v>112</v>
      </c>
      <c r="I6">
        <v>-0.34</v>
      </c>
      <c r="J6">
        <v>-4.3E-3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115</v>
      </c>
      <c r="Q6" t="s">
        <v>115</v>
      </c>
      <c r="R6" t="s">
        <v>115</v>
      </c>
      <c r="S6" t="s">
        <v>118</v>
      </c>
      <c r="T6" t="s">
        <v>119</v>
      </c>
      <c r="U6" t="s">
        <v>52</v>
      </c>
      <c r="V6" t="s">
        <v>52</v>
      </c>
      <c r="W6" t="s">
        <v>55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>
        <v>-4.3E-3</v>
      </c>
      <c r="AD6">
        <v>1.46E-2</v>
      </c>
      <c r="AE6">
        <v>1.4999999999999999E-2</v>
      </c>
      <c r="AF6">
        <v>9.7600000000000006E-2</v>
      </c>
      <c r="AG6">
        <v>9.0700000000000003E-2</v>
      </c>
      <c r="AH6" t="s">
        <v>120</v>
      </c>
    </row>
    <row r="7" spans="1:34" x14ac:dyDescent="0.3">
      <c r="A7" t="s">
        <v>121</v>
      </c>
      <c r="B7" t="s">
        <v>122</v>
      </c>
      <c r="C7" t="s">
        <v>108</v>
      </c>
      <c r="D7" t="s">
        <v>123</v>
      </c>
      <c r="E7" t="s">
        <v>124</v>
      </c>
      <c r="F7" t="s">
        <v>125</v>
      </c>
      <c r="G7" t="s">
        <v>124</v>
      </c>
      <c r="H7" t="s">
        <v>126</v>
      </c>
      <c r="I7">
        <v>0.02</v>
      </c>
      <c r="J7">
        <v>4.0000000000000002E-4</v>
      </c>
      <c r="K7" t="s">
        <v>127</v>
      </c>
      <c r="L7" t="s">
        <v>114</v>
      </c>
      <c r="M7" t="s">
        <v>128</v>
      </c>
      <c r="N7" t="s">
        <v>116</v>
      </c>
      <c r="O7" t="s">
        <v>129</v>
      </c>
      <c r="P7" t="s">
        <v>115</v>
      </c>
      <c r="Q7" t="s">
        <v>115</v>
      </c>
      <c r="R7" t="s">
        <v>115</v>
      </c>
      <c r="S7" t="s">
        <v>130</v>
      </c>
      <c r="T7" t="s">
        <v>131</v>
      </c>
      <c r="U7" t="s">
        <v>55</v>
      </c>
      <c r="V7" t="s">
        <v>55</v>
      </c>
      <c r="W7" t="s">
        <v>55</v>
      </c>
      <c r="X7" t="s">
        <v>55</v>
      </c>
      <c r="Y7" t="s">
        <v>54</v>
      </c>
      <c r="Z7" t="s">
        <v>85</v>
      </c>
      <c r="AA7" t="s">
        <v>54</v>
      </c>
      <c r="AB7" t="s">
        <v>54</v>
      </c>
      <c r="AC7">
        <v>4.0000000000000002E-4</v>
      </c>
      <c r="AD7">
        <v>9.7000000000000003E-3</v>
      </c>
      <c r="AE7">
        <v>-1.72E-2</v>
      </c>
      <c r="AF7">
        <v>-1.4800000000000001E-2</v>
      </c>
      <c r="AG7">
        <v>-1.6299999999999999E-2</v>
      </c>
      <c r="AH7" t="s">
        <v>132</v>
      </c>
    </row>
    <row r="8" spans="1:34" x14ac:dyDescent="0.3">
      <c r="A8" t="s">
        <v>133</v>
      </c>
      <c r="B8" t="s">
        <v>134</v>
      </c>
      <c r="C8" t="s">
        <v>37</v>
      </c>
      <c r="D8" t="s">
        <v>135</v>
      </c>
      <c r="E8" t="s">
        <v>136</v>
      </c>
      <c r="F8" t="s">
        <v>136</v>
      </c>
      <c r="G8" t="s">
        <v>137</v>
      </c>
      <c r="H8" t="s">
        <v>138</v>
      </c>
      <c r="I8">
        <v>-2E-3</v>
      </c>
      <c r="J8">
        <v>-6.9999999999999999E-4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53</v>
      </c>
      <c r="V8" t="s">
        <v>53</v>
      </c>
      <c r="W8" t="s">
        <v>54</v>
      </c>
      <c r="X8" t="s">
        <v>52</v>
      </c>
      <c r="Y8" t="s">
        <v>55</v>
      </c>
      <c r="Z8" t="s">
        <v>55</v>
      </c>
      <c r="AA8" t="s">
        <v>54</v>
      </c>
      <c r="AB8" t="s">
        <v>53</v>
      </c>
      <c r="AC8">
        <v>-6.9999999999999999E-4</v>
      </c>
      <c r="AD8">
        <v>-9.6100000000000005E-2</v>
      </c>
      <c r="AE8">
        <v>-8.5099999999999995E-2</v>
      </c>
      <c r="AF8">
        <v>0.20019999999999999</v>
      </c>
      <c r="AG8">
        <v>-3.2599999999999997E-2</v>
      </c>
      <c r="AH8" t="s">
        <v>149</v>
      </c>
    </row>
    <row r="9" spans="1:34" x14ac:dyDescent="0.3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>
        <v>-0.82</v>
      </c>
      <c r="J9">
        <v>-7.7000000000000002E-3</v>
      </c>
      <c r="K9" t="s">
        <v>158</v>
      </c>
      <c r="L9" t="s">
        <v>140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54</v>
      </c>
      <c r="AA9" t="s">
        <v>55</v>
      </c>
      <c r="AB9" t="s">
        <v>55</v>
      </c>
      <c r="AC9">
        <v>-7.7000000000000002E-3</v>
      </c>
      <c r="AD9">
        <v>1.84E-2</v>
      </c>
      <c r="AE9">
        <v>-5.7599999999999998E-2</v>
      </c>
      <c r="AF9">
        <v>-2.7900000000000001E-2</v>
      </c>
      <c r="AG9">
        <v>-0.11899999999999999</v>
      </c>
      <c r="AH9" t="s">
        <v>167</v>
      </c>
    </row>
    <row r="10" spans="1:34" x14ac:dyDescent="0.3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>
        <v>0.88</v>
      </c>
      <c r="J10">
        <v>1.61E-2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>
        <v>1.61E-2</v>
      </c>
      <c r="AD10">
        <v>8.3000000000000004E-2</v>
      </c>
      <c r="AE10">
        <v>9.4100000000000003E-2</v>
      </c>
      <c r="AF10">
        <v>9.1499999999999998E-2</v>
      </c>
      <c r="AG10">
        <v>-0.22839999999999999</v>
      </c>
      <c r="AH10" t="s">
        <v>186</v>
      </c>
    </row>
    <row r="11" spans="1:34" x14ac:dyDescent="0.3">
      <c r="A11" t="s">
        <v>187</v>
      </c>
      <c r="B11" t="s">
        <v>188</v>
      </c>
      <c r="C11" t="s">
        <v>89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>
        <v>-0.04</v>
      </c>
      <c r="J11">
        <v>-4.5999999999999999E-3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115</v>
      </c>
      <c r="T11" t="s">
        <v>115</v>
      </c>
      <c r="U11" t="s">
        <v>52</v>
      </c>
      <c r="V11" t="s">
        <v>52</v>
      </c>
      <c r="W11" t="s">
        <v>53</v>
      </c>
      <c r="X11" t="s">
        <v>53</v>
      </c>
      <c r="Y11" t="s">
        <v>53</v>
      </c>
      <c r="Z11" t="s">
        <v>53</v>
      </c>
      <c r="AA11" t="s">
        <v>55</v>
      </c>
      <c r="AB11" t="s">
        <v>55</v>
      </c>
      <c r="AC11">
        <v>-4.5999999999999999E-3</v>
      </c>
      <c r="AD11">
        <v>0.1062</v>
      </c>
      <c r="AE11">
        <v>5.5500000000000001E-2</v>
      </c>
      <c r="AF11">
        <v>-0.1026</v>
      </c>
      <c r="AG11">
        <v>-0.40189999999999998</v>
      </c>
      <c r="AH11" t="s">
        <v>202</v>
      </c>
    </row>
    <row r="12" spans="1:34" x14ac:dyDescent="0.3">
      <c r="A12" t="s">
        <v>203</v>
      </c>
      <c r="B12" t="s">
        <v>204</v>
      </c>
      <c r="C12" t="s">
        <v>152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>
        <v>-5.92</v>
      </c>
      <c r="J12">
        <v>-1.84E-2</v>
      </c>
      <c r="K12" t="s">
        <v>210</v>
      </c>
      <c r="L12" t="s">
        <v>64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55</v>
      </c>
      <c r="V12" t="s">
        <v>55</v>
      </c>
      <c r="W12" t="s">
        <v>55</v>
      </c>
      <c r="X12" t="s">
        <v>55</v>
      </c>
      <c r="Y12" t="s">
        <v>53</v>
      </c>
      <c r="Z12" t="s">
        <v>53</v>
      </c>
      <c r="AA12" t="s">
        <v>53</v>
      </c>
      <c r="AB12" t="s">
        <v>53</v>
      </c>
      <c r="AC12">
        <v>-1.84E-2</v>
      </c>
      <c r="AD12">
        <v>1.1299999999999999E-2</v>
      </c>
      <c r="AE12">
        <v>0.11890000000000001</v>
      </c>
      <c r="AF12">
        <v>0.31459999999999999</v>
      </c>
      <c r="AG12">
        <v>0.21429999999999999</v>
      </c>
      <c r="AH12" t="s">
        <v>219</v>
      </c>
    </row>
    <row r="13" spans="1:34" x14ac:dyDescent="0.3">
      <c r="A13" t="s">
        <v>220</v>
      </c>
      <c r="B13" t="s">
        <v>221</v>
      </c>
      <c r="C13" t="s">
        <v>37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>
        <v>-0.61</v>
      </c>
      <c r="J13">
        <v>-1.5E-3</v>
      </c>
      <c r="K13" t="s">
        <v>227</v>
      </c>
      <c r="L13" t="s">
        <v>114</v>
      </c>
      <c r="M13" t="s">
        <v>228</v>
      </c>
      <c r="N13" t="s">
        <v>116</v>
      </c>
      <c r="O13" t="s">
        <v>229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53</v>
      </c>
      <c r="V13" t="s">
        <v>53</v>
      </c>
      <c r="W13" t="s">
        <v>54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>
        <v>-1.5E-3</v>
      </c>
      <c r="AD13">
        <v>2.2700000000000001E-2</v>
      </c>
      <c r="AE13">
        <v>3.8300000000000001E-2</v>
      </c>
      <c r="AF13">
        <v>8.9099999999999999E-2</v>
      </c>
      <c r="AG13">
        <v>8.6999999999999994E-2</v>
      </c>
      <c r="AH13" t="s">
        <v>230</v>
      </c>
    </row>
    <row r="14" spans="1:34" x14ac:dyDescent="0.3">
      <c r="A14" t="s">
        <v>231</v>
      </c>
      <c r="B14" t="s">
        <v>232</v>
      </c>
      <c r="C14" t="s">
        <v>108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>
        <v>-101</v>
      </c>
      <c r="J14">
        <v>-3.7000000000000002E-3</v>
      </c>
      <c r="K14" t="s">
        <v>238</v>
      </c>
      <c r="L14" t="s">
        <v>114</v>
      </c>
      <c r="M14" t="s">
        <v>239</v>
      </c>
      <c r="N14" t="s">
        <v>116</v>
      </c>
      <c r="O14" t="s">
        <v>240</v>
      </c>
      <c r="P14" t="s">
        <v>115</v>
      </c>
      <c r="Q14" t="s">
        <v>115</v>
      </c>
      <c r="R14" t="s">
        <v>115</v>
      </c>
      <c r="S14" t="s">
        <v>241</v>
      </c>
      <c r="T14" t="s">
        <v>242</v>
      </c>
      <c r="U14" t="s">
        <v>52</v>
      </c>
      <c r="V14" t="s">
        <v>52</v>
      </c>
      <c r="W14" t="s">
        <v>52</v>
      </c>
      <c r="X14" t="s">
        <v>54</v>
      </c>
      <c r="Y14" t="s">
        <v>53</v>
      </c>
      <c r="Z14" t="s">
        <v>53</v>
      </c>
      <c r="AA14" t="s">
        <v>53</v>
      </c>
      <c r="AB14" t="s">
        <v>53</v>
      </c>
      <c r="AC14">
        <v>-3.7000000000000002E-3</v>
      </c>
      <c r="AD14">
        <v>3.09E-2</v>
      </c>
      <c r="AE14">
        <v>7.2999999999999995E-2</v>
      </c>
      <c r="AF14">
        <v>0.2341</v>
      </c>
      <c r="AG14">
        <v>0.19570000000000001</v>
      </c>
      <c r="AH14" t="s">
        <v>243</v>
      </c>
    </row>
    <row r="15" spans="1:34" x14ac:dyDescent="0.3">
      <c r="A15" t="s">
        <v>244</v>
      </c>
      <c r="B15" t="s">
        <v>245</v>
      </c>
      <c r="C15" t="s">
        <v>37</v>
      </c>
      <c r="D15" t="s">
        <v>246</v>
      </c>
      <c r="E15" t="s">
        <v>247</v>
      </c>
      <c r="F15" t="s">
        <v>246</v>
      </c>
      <c r="G15" t="s">
        <v>248</v>
      </c>
      <c r="H15" t="s">
        <v>249</v>
      </c>
      <c r="I15">
        <v>-0.222</v>
      </c>
      <c r="J15">
        <v>-2.29E-2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S15" t="s">
        <v>115</v>
      </c>
      <c r="T15" t="s">
        <v>115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54</v>
      </c>
      <c r="AA15" t="s">
        <v>54</v>
      </c>
      <c r="AB15" t="s">
        <v>53</v>
      </c>
      <c r="AC15">
        <v>-2.29E-2</v>
      </c>
      <c r="AD15">
        <v>1.8800000000000001E-2</v>
      </c>
      <c r="AE15">
        <v>-3.0599999999999999E-2</v>
      </c>
      <c r="AF15">
        <v>0.22220000000000001</v>
      </c>
      <c r="AG15">
        <v>0.46089999999999998</v>
      </c>
      <c r="AH15" t="s">
        <v>258</v>
      </c>
    </row>
    <row r="16" spans="1:34" x14ac:dyDescent="0.3">
      <c r="A16" t="s">
        <v>259</v>
      </c>
      <c r="B16" t="s">
        <v>260</v>
      </c>
      <c r="C16" t="s">
        <v>37</v>
      </c>
      <c r="D16" t="s">
        <v>261</v>
      </c>
      <c r="E16" t="s">
        <v>262</v>
      </c>
      <c r="F16" t="s">
        <v>261</v>
      </c>
      <c r="G16" t="s">
        <v>263</v>
      </c>
      <c r="H16" t="s">
        <v>264</v>
      </c>
      <c r="I16">
        <v>9.9000000000000005E-2</v>
      </c>
      <c r="J16">
        <v>0.01</v>
      </c>
      <c r="K16" t="s">
        <v>265</v>
      </c>
      <c r="L16" t="s">
        <v>140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183</v>
      </c>
      <c r="S16" t="s">
        <v>271</v>
      </c>
      <c r="T16" t="s">
        <v>272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54</v>
      </c>
      <c r="AB16" t="s">
        <v>54</v>
      </c>
      <c r="AC16">
        <v>0.01</v>
      </c>
      <c r="AD16">
        <v>3.7199999999999997E-2</v>
      </c>
      <c r="AE16">
        <v>6.7999999999999996E-3</v>
      </c>
      <c r="AF16">
        <v>-5.8900000000000001E-2</v>
      </c>
      <c r="AG16">
        <v>-1.1900000000000001E-2</v>
      </c>
      <c r="AH16" t="s">
        <v>273</v>
      </c>
    </row>
    <row r="17" spans="1:34" x14ac:dyDescent="0.3">
      <c r="A17" t="s">
        <v>274</v>
      </c>
      <c r="B17" t="s">
        <v>275</v>
      </c>
      <c r="C17" t="s">
        <v>152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>
        <v>0.09</v>
      </c>
      <c r="J17">
        <v>1.8E-3</v>
      </c>
      <c r="K17" t="s">
        <v>281</v>
      </c>
      <c r="L17" t="s">
        <v>282</v>
      </c>
      <c r="M17" t="s">
        <v>283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290</v>
      </c>
      <c r="U17" t="s">
        <v>53</v>
      </c>
      <c r="V17" t="s">
        <v>54</v>
      </c>
      <c r="W17" t="s">
        <v>54</v>
      </c>
      <c r="X17" t="s">
        <v>54</v>
      </c>
      <c r="Y17" t="s">
        <v>53</v>
      </c>
      <c r="Z17" t="s">
        <v>53</v>
      </c>
      <c r="AA17" t="s">
        <v>85</v>
      </c>
      <c r="AB17" t="s">
        <v>85</v>
      </c>
      <c r="AC17">
        <v>1.8E-3</v>
      </c>
      <c r="AD17">
        <v>4.24E-2</v>
      </c>
      <c r="AE17">
        <v>3.2099999999999997E-2</v>
      </c>
      <c r="AF17">
        <v>2.6700000000000002E-2</v>
      </c>
      <c r="AG17">
        <v>0.1174</v>
      </c>
      <c r="AH17" t="s">
        <v>291</v>
      </c>
    </row>
    <row r="18" spans="1:34" x14ac:dyDescent="0.3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295</v>
      </c>
      <c r="G18" t="s">
        <v>297</v>
      </c>
      <c r="H18" t="s">
        <v>298</v>
      </c>
      <c r="I18">
        <v>3.1E-2</v>
      </c>
      <c r="J18">
        <v>8.8999999999999999E-3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216</v>
      </c>
      <c r="S18" t="s">
        <v>306</v>
      </c>
      <c r="T18" t="s">
        <v>307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54</v>
      </c>
      <c r="AB18" t="s">
        <v>53</v>
      </c>
      <c r="AC18">
        <v>8.8999999999999999E-3</v>
      </c>
      <c r="AD18">
        <v>5.3699999999999998E-2</v>
      </c>
      <c r="AE18">
        <v>-1.24E-2</v>
      </c>
      <c r="AF18">
        <v>-4.41E-2</v>
      </c>
      <c r="AG18">
        <v>6.8500000000000005E-2</v>
      </c>
      <c r="AH18" t="s">
        <v>308</v>
      </c>
    </row>
    <row r="19" spans="1:34" x14ac:dyDescent="0.3">
      <c r="A19" t="s">
        <v>309</v>
      </c>
      <c r="B19" t="s">
        <v>310</v>
      </c>
      <c r="C19" t="s">
        <v>152</v>
      </c>
      <c r="D19" t="s">
        <v>311</v>
      </c>
      <c r="E19" t="s">
        <v>312</v>
      </c>
      <c r="F19" t="s">
        <v>313</v>
      </c>
      <c r="G19" t="s">
        <v>314</v>
      </c>
      <c r="H19" t="s">
        <v>315</v>
      </c>
      <c r="I19">
        <v>8.8000000000000007</v>
      </c>
      <c r="J19">
        <v>8.1900000000000001E-2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55</v>
      </c>
      <c r="V19" t="s">
        <v>85</v>
      </c>
      <c r="W19" t="s">
        <v>53</v>
      </c>
      <c r="X19" t="s">
        <v>53</v>
      </c>
      <c r="Y19" t="s">
        <v>53</v>
      </c>
      <c r="Z19" t="s">
        <v>85</v>
      </c>
      <c r="AA19" t="s">
        <v>55</v>
      </c>
      <c r="AB19" t="s">
        <v>55</v>
      </c>
      <c r="AC19">
        <v>8.1900000000000001E-2</v>
      </c>
      <c r="AD19">
        <v>0.1013</v>
      </c>
      <c r="AE19">
        <v>-5.4000000000000003E-3</v>
      </c>
      <c r="AF19">
        <v>-0.2258</v>
      </c>
      <c r="AG19">
        <v>-0.23730000000000001</v>
      </c>
      <c r="AH19" t="s">
        <v>326</v>
      </c>
    </row>
    <row r="20" spans="1:34" x14ac:dyDescent="0.3">
      <c r="A20" t="s">
        <v>327</v>
      </c>
      <c r="B20" t="s">
        <v>328</v>
      </c>
      <c r="C20" t="s">
        <v>37</v>
      </c>
      <c r="D20" t="s">
        <v>329</v>
      </c>
      <c r="E20" t="s">
        <v>330</v>
      </c>
      <c r="F20" t="s">
        <v>329</v>
      </c>
      <c r="G20" t="s">
        <v>331</v>
      </c>
      <c r="H20" t="s">
        <v>332</v>
      </c>
      <c r="I20">
        <v>0.44</v>
      </c>
      <c r="J20">
        <v>4.1999999999999997E-3</v>
      </c>
      <c r="K20" t="s">
        <v>333</v>
      </c>
      <c r="L20" t="s">
        <v>251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>
        <v>4.1999999999999997E-3</v>
      </c>
      <c r="AD20">
        <v>4.9299999999999997E-2</v>
      </c>
      <c r="AE20">
        <v>3.2800000000000003E-2</v>
      </c>
      <c r="AF20">
        <v>0.25309999999999999</v>
      </c>
      <c r="AG20">
        <v>0.34310000000000002</v>
      </c>
      <c r="AH20" t="s">
        <v>342</v>
      </c>
    </row>
    <row r="21" spans="1:34" x14ac:dyDescent="0.3">
      <c r="A21" t="s">
        <v>343</v>
      </c>
      <c r="B21" t="s">
        <v>344</v>
      </c>
      <c r="C21" t="s">
        <v>108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>
        <v>3.36</v>
      </c>
      <c r="J21">
        <v>2.1000000000000001E-2</v>
      </c>
      <c r="K21" t="s">
        <v>350</v>
      </c>
      <c r="L21" t="s">
        <v>64</v>
      </c>
      <c r="M21" t="s">
        <v>351</v>
      </c>
      <c r="N21" t="s">
        <v>352</v>
      </c>
      <c r="O21" t="s">
        <v>353</v>
      </c>
      <c r="P21" t="s">
        <v>354</v>
      </c>
      <c r="Q21" t="s">
        <v>355</v>
      </c>
      <c r="R21" t="s">
        <v>356</v>
      </c>
      <c r="S21" t="s">
        <v>357</v>
      </c>
      <c r="T21" t="s">
        <v>358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54</v>
      </c>
      <c r="AC21">
        <v>2.1000000000000001E-2</v>
      </c>
      <c r="AD21">
        <v>5.8500000000000003E-2</v>
      </c>
      <c r="AE21">
        <v>5.9900000000000002E-2</v>
      </c>
      <c r="AF21">
        <v>3.1E-2</v>
      </c>
      <c r="AG21">
        <v>4.1000000000000003E-3</v>
      </c>
      <c r="AH21" t="s">
        <v>359</v>
      </c>
    </row>
    <row r="22" spans="1:34" x14ac:dyDescent="0.3">
      <c r="A22" t="s">
        <v>360</v>
      </c>
      <c r="B22" t="s">
        <v>361</v>
      </c>
      <c r="C22" t="s">
        <v>108</v>
      </c>
      <c r="D22" t="s">
        <v>362</v>
      </c>
      <c r="E22" t="s">
        <v>363</v>
      </c>
      <c r="F22" t="s">
        <v>364</v>
      </c>
      <c r="G22" t="s">
        <v>362</v>
      </c>
      <c r="H22" t="s">
        <v>363</v>
      </c>
      <c r="I22">
        <v>3</v>
      </c>
      <c r="J22">
        <v>1.0699999999999999E-2</v>
      </c>
      <c r="K22" t="s">
        <v>365</v>
      </c>
      <c r="L22" t="s">
        <v>140</v>
      </c>
      <c r="M22" t="s">
        <v>366</v>
      </c>
      <c r="N22" t="s">
        <v>367</v>
      </c>
      <c r="O22" t="s">
        <v>368</v>
      </c>
      <c r="P22" t="s">
        <v>369</v>
      </c>
      <c r="Q22" t="s">
        <v>370</v>
      </c>
      <c r="R22" t="s">
        <v>183</v>
      </c>
      <c r="S22" t="s">
        <v>371</v>
      </c>
      <c r="T22" t="s">
        <v>372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54</v>
      </c>
      <c r="AB22" t="s">
        <v>53</v>
      </c>
      <c r="AC22">
        <v>1.0699999999999999E-2</v>
      </c>
      <c r="AD22">
        <v>3.85E-2</v>
      </c>
      <c r="AE22">
        <v>-0.1087</v>
      </c>
      <c r="AF22">
        <v>0.13880000000000001</v>
      </c>
      <c r="AG22">
        <v>0.16370000000000001</v>
      </c>
      <c r="AH22" t="s">
        <v>373</v>
      </c>
    </row>
    <row r="23" spans="1:34" x14ac:dyDescent="0.3">
      <c r="A23" t="s">
        <v>374</v>
      </c>
      <c r="B23" t="s">
        <v>375</v>
      </c>
      <c r="C23" t="s">
        <v>89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  <c r="I23">
        <v>-0.28000000000000003</v>
      </c>
      <c r="J23">
        <v>-1.7100000000000001E-2</v>
      </c>
      <c r="K23" t="s">
        <v>381</v>
      </c>
      <c r="L23" t="s">
        <v>140</v>
      </c>
      <c r="M23" t="s">
        <v>382</v>
      </c>
      <c r="N23" t="s">
        <v>383</v>
      </c>
      <c r="O23" t="s">
        <v>384</v>
      </c>
      <c r="P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-1.7100000000000001E-2</v>
      </c>
      <c r="AD23">
        <v>-2.5999999999999999E-2</v>
      </c>
      <c r="AE23">
        <v>-8.1600000000000006E-2</v>
      </c>
      <c r="AF23">
        <v>-0.1255</v>
      </c>
      <c r="AG23">
        <v>-0.23910000000000001</v>
      </c>
      <c r="AH23" t="s">
        <v>390</v>
      </c>
    </row>
    <row r="24" spans="1:34" x14ac:dyDescent="0.3">
      <c r="A24" t="s">
        <v>391</v>
      </c>
      <c r="B24" t="s">
        <v>392</v>
      </c>
      <c r="C24" t="s">
        <v>89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  <c r="I24">
        <v>0.26</v>
      </c>
      <c r="J24">
        <v>4.4000000000000003E-3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  <c r="Q24" t="s">
        <v>404</v>
      </c>
      <c r="R24" t="s">
        <v>405</v>
      </c>
      <c r="S24" t="s">
        <v>115</v>
      </c>
      <c r="T24" t="s">
        <v>115</v>
      </c>
      <c r="U24" t="s">
        <v>55</v>
      </c>
      <c r="V24" t="s">
        <v>55</v>
      </c>
      <c r="W24" t="s">
        <v>55</v>
      </c>
      <c r="X24" t="s">
        <v>85</v>
      </c>
      <c r="Y24" t="s">
        <v>53</v>
      </c>
      <c r="Z24" t="s">
        <v>53</v>
      </c>
      <c r="AA24" t="s">
        <v>53</v>
      </c>
      <c r="AB24" t="s">
        <v>53</v>
      </c>
      <c r="AC24">
        <v>4.4000000000000003E-3</v>
      </c>
      <c r="AD24">
        <v>3.1E-2</v>
      </c>
      <c r="AE24">
        <v>6.3399999999999998E-2</v>
      </c>
      <c r="AF24">
        <v>9.9000000000000008E-3</v>
      </c>
      <c r="AG24">
        <v>0.28489999999999999</v>
      </c>
      <c r="AH24" t="s">
        <v>406</v>
      </c>
    </row>
    <row r="25" spans="1:34" x14ac:dyDescent="0.3">
      <c r="A25" t="s">
        <v>407</v>
      </c>
      <c r="B25" t="s">
        <v>408</v>
      </c>
      <c r="C25" t="s">
        <v>152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I25">
        <v>4.4999999999999998E-2</v>
      </c>
      <c r="J25">
        <v>3.1399999999999997E-2</v>
      </c>
      <c r="K25" t="s">
        <v>414</v>
      </c>
      <c r="L25" t="s">
        <v>114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115</v>
      </c>
      <c r="T25" t="s">
        <v>115</v>
      </c>
      <c r="U25" t="s">
        <v>54</v>
      </c>
      <c r="V25" t="s">
        <v>55</v>
      </c>
      <c r="W25" t="s">
        <v>54</v>
      </c>
      <c r="X25" t="s">
        <v>85</v>
      </c>
      <c r="Y25" t="s">
        <v>53</v>
      </c>
      <c r="Z25" t="s">
        <v>55</v>
      </c>
      <c r="AA25" t="s">
        <v>55</v>
      </c>
      <c r="AB25" t="s">
        <v>55</v>
      </c>
      <c r="AC25">
        <v>3.1399999999999997E-2</v>
      </c>
      <c r="AD25">
        <v>8.0299999999999996E-2</v>
      </c>
      <c r="AE25">
        <v>4.2299999999999997E-2</v>
      </c>
      <c r="AF25">
        <v>-6.0000000000000001E-3</v>
      </c>
      <c r="AG25">
        <v>-0.83750000000000002</v>
      </c>
      <c r="AH25" t="s">
        <v>421</v>
      </c>
    </row>
    <row r="26" spans="1:34" x14ac:dyDescent="0.3">
      <c r="A26" t="s">
        <v>422</v>
      </c>
      <c r="B26" t="s">
        <v>423</v>
      </c>
      <c r="C26" t="s">
        <v>89</v>
      </c>
      <c r="D26" t="s">
        <v>424</v>
      </c>
      <c r="E26" t="s">
        <v>425</v>
      </c>
      <c r="F26" t="s">
        <v>426</v>
      </c>
      <c r="G26" t="s">
        <v>427</v>
      </c>
      <c r="H26" t="s">
        <v>428</v>
      </c>
      <c r="I26">
        <v>0.8</v>
      </c>
      <c r="J26">
        <v>6.7599999999999993E-2</v>
      </c>
      <c r="K26" t="s">
        <v>429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115</v>
      </c>
      <c r="T26" t="s">
        <v>115</v>
      </c>
      <c r="U26" t="s">
        <v>52</v>
      </c>
      <c r="V26" t="s">
        <v>54</v>
      </c>
      <c r="W26" t="s">
        <v>85</v>
      </c>
      <c r="X26" t="s">
        <v>53</v>
      </c>
      <c r="Y26" t="s">
        <v>53</v>
      </c>
      <c r="Z26" t="s">
        <v>53</v>
      </c>
      <c r="AA26" t="s">
        <v>53</v>
      </c>
      <c r="AB26" t="s">
        <v>85</v>
      </c>
      <c r="AC26">
        <v>6.7599999999999993E-2</v>
      </c>
      <c r="AD26">
        <v>0.3347</v>
      </c>
      <c r="AE26">
        <v>0.5605</v>
      </c>
      <c r="AF26">
        <v>0.96879999999999999</v>
      </c>
      <c r="AG26">
        <v>0.67420000000000002</v>
      </c>
      <c r="AH26" t="s">
        <v>115</v>
      </c>
    </row>
    <row r="27" spans="1:34" x14ac:dyDescent="0.3">
      <c r="A27" t="s">
        <v>437</v>
      </c>
      <c r="B27" t="s">
        <v>438</v>
      </c>
      <c r="C27" t="s">
        <v>89</v>
      </c>
      <c r="D27" t="s">
        <v>439</v>
      </c>
      <c r="E27" t="s">
        <v>440</v>
      </c>
      <c r="F27" t="s">
        <v>441</v>
      </c>
      <c r="G27" t="s">
        <v>442</v>
      </c>
      <c r="H27" t="s">
        <v>443</v>
      </c>
      <c r="I27">
        <v>0.89</v>
      </c>
      <c r="J27">
        <v>2.3E-2</v>
      </c>
      <c r="K27" t="s">
        <v>444</v>
      </c>
      <c r="L27" t="s">
        <v>399</v>
      </c>
      <c r="M27" t="s">
        <v>445</v>
      </c>
      <c r="N27" t="s">
        <v>446</v>
      </c>
      <c r="O27" t="s">
        <v>447</v>
      </c>
      <c r="P27" t="s">
        <v>448</v>
      </c>
      <c r="Q27" t="s">
        <v>449</v>
      </c>
      <c r="R27" t="s">
        <v>450</v>
      </c>
      <c r="S27" t="s">
        <v>451</v>
      </c>
      <c r="T27" t="s">
        <v>452</v>
      </c>
      <c r="U27" t="s">
        <v>55</v>
      </c>
      <c r="V27" t="s">
        <v>54</v>
      </c>
      <c r="W27" t="s">
        <v>53</v>
      </c>
      <c r="X27" t="s">
        <v>53</v>
      </c>
      <c r="Y27" t="s">
        <v>53</v>
      </c>
      <c r="Z27" t="s">
        <v>53</v>
      </c>
      <c r="AA27" t="s">
        <v>55</v>
      </c>
      <c r="AB27" t="s">
        <v>55</v>
      </c>
      <c r="AC27">
        <v>2.3E-2</v>
      </c>
      <c r="AD27">
        <v>7.1099999999999997E-2</v>
      </c>
      <c r="AE27">
        <v>-6.7999999999999996E-3</v>
      </c>
      <c r="AF27">
        <v>-0.22639999999999999</v>
      </c>
      <c r="AG27">
        <v>-0.25779999999999997</v>
      </c>
      <c r="AH27" t="s">
        <v>453</v>
      </c>
    </row>
    <row r="28" spans="1:34" x14ac:dyDescent="0.3">
      <c r="A28" t="s">
        <v>454</v>
      </c>
      <c r="B28" t="s">
        <v>455</v>
      </c>
      <c r="C28" t="s">
        <v>152</v>
      </c>
      <c r="D28" t="s">
        <v>456</v>
      </c>
      <c r="E28" t="s">
        <v>457</v>
      </c>
      <c r="F28" t="s">
        <v>458</v>
      </c>
      <c r="G28" t="s">
        <v>459</v>
      </c>
      <c r="H28" t="s">
        <v>460</v>
      </c>
      <c r="I28">
        <v>0.12</v>
      </c>
      <c r="J28">
        <v>1.1000000000000001E-3</v>
      </c>
      <c r="K28" t="s">
        <v>461</v>
      </c>
      <c r="L28" t="s">
        <v>399</v>
      </c>
      <c r="M28" t="s">
        <v>462</v>
      </c>
      <c r="N28" t="s">
        <v>463</v>
      </c>
      <c r="O28" t="s">
        <v>464</v>
      </c>
      <c r="P28" t="s">
        <v>465</v>
      </c>
      <c r="Q28" t="s">
        <v>466</v>
      </c>
      <c r="R28" t="s">
        <v>467</v>
      </c>
      <c r="S28" t="s">
        <v>115</v>
      </c>
      <c r="T28" t="s">
        <v>115</v>
      </c>
      <c r="U28" t="s">
        <v>52</v>
      </c>
      <c r="V28" t="s">
        <v>52</v>
      </c>
      <c r="W28" t="s">
        <v>54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>
        <v>1.1000000000000001E-3</v>
      </c>
      <c r="AD28">
        <v>6.54E-2</v>
      </c>
      <c r="AE28">
        <v>0.23469999999999999</v>
      </c>
      <c r="AF28">
        <v>0.66930000000000001</v>
      </c>
      <c r="AG28">
        <v>0.186</v>
      </c>
      <c r="AH28" t="s">
        <v>468</v>
      </c>
    </row>
    <row r="29" spans="1:34" x14ac:dyDescent="0.3">
      <c r="A29" t="s">
        <v>469</v>
      </c>
      <c r="B29" t="s">
        <v>470</v>
      </c>
      <c r="C29" t="s">
        <v>152</v>
      </c>
      <c r="D29" t="s">
        <v>471</v>
      </c>
      <c r="E29" t="s">
        <v>472</v>
      </c>
      <c r="F29" t="s">
        <v>473</v>
      </c>
      <c r="G29" t="s">
        <v>474</v>
      </c>
      <c r="H29" t="s">
        <v>475</v>
      </c>
      <c r="I29">
        <v>-4.88</v>
      </c>
      <c r="J29">
        <v>-1.5699999999999999E-2</v>
      </c>
      <c r="K29" t="s">
        <v>476</v>
      </c>
      <c r="L29" t="s">
        <v>477</v>
      </c>
      <c r="M29" t="s">
        <v>478</v>
      </c>
      <c r="N29" t="s">
        <v>479</v>
      </c>
      <c r="O29" t="s">
        <v>480</v>
      </c>
      <c r="P29" t="s">
        <v>481</v>
      </c>
      <c r="Q29" t="s">
        <v>482</v>
      </c>
      <c r="R29" t="s">
        <v>481</v>
      </c>
      <c r="S29" t="s">
        <v>483</v>
      </c>
      <c r="T29" t="s">
        <v>484</v>
      </c>
      <c r="U29" t="s">
        <v>55</v>
      </c>
      <c r="V29" t="s">
        <v>55</v>
      </c>
      <c r="W29" t="s">
        <v>55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>
        <v>-1.5699999999999999E-2</v>
      </c>
      <c r="AD29">
        <v>5.0500000000000003E-2</v>
      </c>
      <c r="AE29">
        <v>0.1348</v>
      </c>
      <c r="AF29">
        <v>1.0999000000000001</v>
      </c>
      <c r="AG29">
        <v>0.89970000000000006</v>
      </c>
      <c r="AH29" t="s">
        <v>485</v>
      </c>
    </row>
    <row r="30" spans="1:34" x14ac:dyDescent="0.3">
      <c r="A30" t="s">
        <v>486</v>
      </c>
      <c r="B30" t="s">
        <v>487</v>
      </c>
      <c r="C30" t="s">
        <v>152</v>
      </c>
      <c r="D30" t="s">
        <v>488</v>
      </c>
      <c r="E30" t="s">
        <v>489</v>
      </c>
      <c r="F30" t="s">
        <v>490</v>
      </c>
      <c r="G30" t="s">
        <v>491</v>
      </c>
      <c r="H30" t="s">
        <v>492</v>
      </c>
      <c r="I30">
        <v>11.01</v>
      </c>
      <c r="J30">
        <v>8.6900000000000005E-2</v>
      </c>
      <c r="K30" t="s">
        <v>493</v>
      </c>
      <c r="L30" t="s">
        <v>430</v>
      </c>
      <c r="M30" t="s">
        <v>494</v>
      </c>
      <c r="N30" t="s">
        <v>495</v>
      </c>
      <c r="O30" t="s">
        <v>496</v>
      </c>
      <c r="P30" t="s">
        <v>497</v>
      </c>
      <c r="Q30" t="s">
        <v>498</v>
      </c>
      <c r="R30" t="s">
        <v>499</v>
      </c>
      <c r="S30" t="s">
        <v>115</v>
      </c>
      <c r="T30" t="s">
        <v>115</v>
      </c>
      <c r="U30" t="s">
        <v>55</v>
      </c>
      <c r="V30" t="s">
        <v>54</v>
      </c>
      <c r="W30" t="s">
        <v>53</v>
      </c>
      <c r="X30" t="s">
        <v>53</v>
      </c>
      <c r="Y30" t="s">
        <v>53</v>
      </c>
      <c r="Z30" t="s">
        <v>85</v>
      </c>
      <c r="AA30" t="s">
        <v>55</v>
      </c>
      <c r="AB30" t="s">
        <v>55</v>
      </c>
      <c r="AC30">
        <v>8.6900000000000005E-2</v>
      </c>
      <c r="AD30">
        <v>0.10100000000000001</v>
      </c>
      <c r="AE30">
        <v>-2.8E-3</v>
      </c>
      <c r="AF30">
        <v>-0.2331</v>
      </c>
      <c r="AG30">
        <v>4.3099999999999999E-2</v>
      </c>
      <c r="AH30" t="s">
        <v>500</v>
      </c>
    </row>
    <row r="31" spans="1:34" x14ac:dyDescent="0.3">
      <c r="A31" t="s">
        <v>501</v>
      </c>
      <c r="B31" t="s">
        <v>502</v>
      </c>
      <c r="C31" t="s">
        <v>503</v>
      </c>
      <c r="D31" t="s">
        <v>504</v>
      </c>
      <c r="E31" t="s">
        <v>505</v>
      </c>
      <c r="F31" t="s">
        <v>505</v>
      </c>
      <c r="G31" t="s">
        <v>506</v>
      </c>
      <c r="H31" t="s">
        <v>507</v>
      </c>
      <c r="I31">
        <v>0.03</v>
      </c>
      <c r="J31">
        <v>1.6999999999999999E-3</v>
      </c>
      <c r="K31" t="s">
        <v>508</v>
      </c>
      <c r="L31" t="s">
        <v>96</v>
      </c>
      <c r="M31" t="s">
        <v>509</v>
      </c>
      <c r="N31" t="s">
        <v>510</v>
      </c>
      <c r="O31" t="s">
        <v>511</v>
      </c>
      <c r="P31" t="s">
        <v>512</v>
      </c>
      <c r="Q31" t="s">
        <v>513</v>
      </c>
      <c r="R31" t="s">
        <v>514</v>
      </c>
      <c r="S31" t="s">
        <v>515</v>
      </c>
      <c r="T31" t="s">
        <v>516</v>
      </c>
      <c r="U31" t="s">
        <v>52</v>
      </c>
      <c r="V31" t="s">
        <v>85</v>
      </c>
      <c r="W31" t="s">
        <v>53</v>
      </c>
      <c r="X31" t="s">
        <v>53</v>
      </c>
      <c r="Y31" t="s">
        <v>53</v>
      </c>
      <c r="Z31" t="s">
        <v>53</v>
      </c>
      <c r="AA31" t="s">
        <v>54</v>
      </c>
      <c r="AB31" t="s">
        <v>85</v>
      </c>
      <c r="AC31">
        <v>1.6999999999999999E-3</v>
      </c>
      <c r="AD31">
        <v>5.5399999999999998E-2</v>
      </c>
      <c r="AE31">
        <v>-4.8999999999999998E-3</v>
      </c>
      <c r="AF31">
        <v>5.2900000000000003E-2</v>
      </c>
      <c r="AG31">
        <v>1.8599999999999998E-2</v>
      </c>
      <c r="AH31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0C7-4E35-45B8-8048-2697C1CB2993}">
  <sheetPr>
    <tabColor rgb="FFFF0000"/>
  </sheetPr>
  <dimension ref="A1:B6"/>
  <sheetViews>
    <sheetView workbookViewId="0">
      <selection activeCell="W14" sqref="W1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2" x14ac:dyDescent="0.3">
      <c r="A1" t="s">
        <v>557</v>
      </c>
      <c r="B1" t="s">
        <v>556</v>
      </c>
    </row>
    <row r="2" spans="1:2" x14ac:dyDescent="0.3">
      <c r="A2" t="s">
        <v>552</v>
      </c>
      <c r="B2">
        <v>1.0266999999999999</v>
      </c>
    </row>
    <row r="3" spans="1:2" x14ac:dyDescent="0.3">
      <c r="A3" t="s">
        <v>553</v>
      </c>
      <c r="B3">
        <v>1.1501999999999999</v>
      </c>
    </row>
    <row r="4" spans="1:2" x14ac:dyDescent="0.3">
      <c r="A4" t="s">
        <v>554</v>
      </c>
      <c r="B4">
        <v>0.9274</v>
      </c>
    </row>
    <row r="6" spans="1:2" x14ac:dyDescent="0.3">
      <c r="A6" t="s">
        <v>555</v>
      </c>
      <c r="B6" s="1">
        <v>45070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3915-3352-4E28-BE7F-8213D68ED8D0}">
  <sheetPr>
    <tabColor rgb="FF7030A0"/>
  </sheetPr>
  <dimension ref="A1:G32"/>
  <sheetViews>
    <sheetView workbookViewId="0">
      <selection activeCell="G32" sqref="G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1" bestFit="1" customWidth="1"/>
    <col min="4" max="4" width="17.6640625" bestFit="1" customWidth="1"/>
    <col min="5" max="5" width="24.88671875" customWidth="1"/>
    <col min="6" max="6" width="18.6640625" customWidth="1"/>
    <col min="7" max="7" width="24.44140625" customWidth="1"/>
    <col min="8" max="8" width="7.109375" bestFit="1" customWidth="1"/>
    <col min="9" max="9" width="8.21875" bestFit="1" customWidth="1"/>
    <col min="10" max="10" width="16.33203125" bestFit="1" customWidth="1"/>
    <col min="12" max="12" width="13.77734375" bestFit="1" customWidth="1"/>
    <col min="13" max="13" width="27.33203125" bestFit="1" customWidth="1"/>
  </cols>
  <sheetData>
    <row r="1" spans="1:7" x14ac:dyDescent="0.3">
      <c r="A1" t="s">
        <v>6</v>
      </c>
      <c r="B1" t="s">
        <v>7</v>
      </c>
      <c r="C1" t="s">
        <v>550</v>
      </c>
      <c r="D1" t="s">
        <v>551</v>
      </c>
      <c r="E1" t="s">
        <v>559</v>
      </c>
      <c r="F1" t="s">
        <v>560</v>
      </c>
      <c r="G1" t="s">
        <v>561</v>
      </c>
    </row>
    <row r="2" spans="1:7" x14ac:dyDescent="0.3">
      <c r="A2" t="s">
        <v>35</v>
      </c>
      <c r="B2" t="s">
        <v>36</v>
      </c>
      <c r="C2">
        <v>1</v>
      </c>
      <c r="D2">
        <v>18.16</v>
      </c>
      <c r="E2" cm="1">
        <f t="array" ref="E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18.16</v>
      </c>
      <c r="F2" s="9">
        <f>Tabela_Tabela_Minha_Carteira_Watchlist_23052023__4[[#This Row],[Posição]]*Tabela_Tabela_Minha_Carteira_Watchlist_23052023__4[[#This Row],[Preço de Compra em EUR]]</f>
        <v>18.16</v>
      </c>
      <c r="G2" s="2">
        <f>Tabela_Tabela_Minha_Carteira_Watchlist_23052023__4[[#This Row],[Valor da Posição]]/Tabela_Tabela_Minha_Carteira_Watchlist_23052023__4[[#Totals],[Valor da Posição]]</f>
        <v>2.9282122501448314E-3</v>
      </c>
    </row>
    <row r="3" spans="1:7" x14ac:dyDescent="0.3">
      <c r="A3" t="s">
        <v>57</v>
      </c>
      <c r="B3" t="s">
        <v>58</v>
      </c>
      <c r="C3">
        <v>2</v>
      </c>
      <c r="D3">
        <v>235.78</v>
      </c>
      <c r="E3" cm="1">
        <f t="array" ref="E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235.78</v>
      </c>
      <c r="F3" s="9">
        <f>Tabela_Tabela_Minha_Carteira_Watchlist_23052023__4[[#This Row],[Posição]]*Tabela_Tabela_Minha_Carteira_Watchlist_23052023__4[[#This Row],[Preço de Compra em EUR]]</f>
        <v>471.56</v>
      </c>
      <c r="G3" s="2">
        <f>Tabela_Tabela_Minha_Carteira_Watchlist_23052023__4[[#This Row],[Valor da Posição]]/Tabela_Tabela_Minha_Carteira_Watchlist_23052023__4[[#Totals],[Valor da Posição]]</f>
        <v>7.6036771402989894E-2</v>
      </c>
    </row>
    <row r="4" spans="1:7" x14ac:dyDescent="0.3">
      <c r="A4" t="s">
        <v>74</v>
      </c>
      <c r="B4" t="s">
        <v>75</v>
      </c>
      <c r="C4">
        <v>3.7</v>
      </c>
      <c r="D4">
        <v>129.30000000000001</v>
      </c>
      <c r="E4" cm="1">
        <f t="array" ref="E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129.30000000000001</v>
      </c>
      <c r="F4" s="9">
        <f>Tabela_Tabela_Minha_Carteira_Watchlist_23052023__4[[#This Row],[Posição]]*Tabela_Tabela_Minha_Carteira_Watchlist_23052023__4[[#This Row],[Preço de Compra em EUR]]</f>
        <v>478.41000000000008</v>
      </c>
      <c r="G4" s="2">
        <f>Tabela_Tabela_Minha_Carteira_Watchlist_23052023__4[[#This Row],[Valor da Posição]]/Tabela_Tabela_Minha_Carteira_Watchlist_23052023__4[[#Totals],[Valor da Posição]]</f>
        <v>7.71413008035126E-2</v>
      </c>
    </row>
    <row r="5" spans="1:7" x14ac:dyDescent="0.3">
      <c r="A5" t="s">
        <v>87</v>
      </c>
      <c r="B5" t="s">
        <v>88</v>
      </c>
      <c r="C5">
        <v>4</v>
      </c>
      <c r="D5">
        <v>39.25</v>
      </c>
      <c r="E5" cm="1">
        <f t="array" ref="E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36.400449999999999</v>
      </c>
      <c r="F5" s="9">
        <f>Tabela_Tabela_Minha_Carteira_Watchlist_23052023__4[[#This Row],[Posição]]*Tabela_Tabela_Minha_Carteira_Watchlist_23052023__4[[#This Row],[Preço de Compra em EUR]]</f>
        <v>145.6018</v>
      </c>
      <c r="G5" s="2">
        <f>Tabela_Tabela_Minha_Carteira_Watchlist_23052023__4[[#This Row],[Valor da Posição]]/Tabela_Tabela_Minha_Carteira_Watchlist_23052023__4[[#Totals],[Valor da Posição]]</f>
        <v>2.347758669620802E-2</v>
      </c>
    </row>
    <row r="6" spans="1:7" x14ac:dyDescent="0.3">
      <c r="A6" t="s">
        <v>106</v>
      </c>
      <c r="B6" t="s">
        <v>107</v>
      </c>
      <c r="C6">
        <v>8.3982250000000001</v>
      </c>
      <c r="D6">
        <v>72.244</v>
      </c>
      <c r="E6" cm="1">
        <f t="array" ref="E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66.999085600000001</v>
      </c>
      <c r="F6" s="9">
        <f>Tabela_Tabela_Minha_Carteira_Watchlist_23052023__4[[#This Row],[Posição]]*Tabela_Tabela_Minha_Carteira_Watchlist_23052023__4[[#This Row],[Preço de Compra em EUR]]</f>
        <v>562.67339566305998</v>
      </c>
      <c r="G6" s="2">
        <f>Tabela_Tabela_Minha_Carteira_Watchlist_23052023__4[[#This Row],[Valor da Posição]]/Tabela_Tabela_Minha_Carteira_Watchlist_23052023__4[[#Totals],[Valor da Posição]]</f>
        <v>9.0728366190041945E-2</v>
      </c>
    </row>
    <row r="7" spans="1:7" x14ac:dyDescent="0.3">
      <c r="A7" t="s">
        <v>121</v>
      </c>
      <c r="B7" t="s">
        <v>122</v>
      </c>
      <c r="C7">
        <v>3.5887660000000001</v>
      </c>
      <c r="D7">
        <v>47.06</v>
      </c>
      <c r="E7" cm="1">
        <f t="array" ref="E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54.128411999999997</v>
      </c>
      <c r="F7" s="9">
        <f>Tabela_Tabela_Minha_Carteira_Watchlist_23052023__4[[#This Row],[Posição]]*Tabela_Tabela_Minha_Carteira_Watchlist_23052023__4[[#This Row],[Preço de Compra em EUR]]</f>
        <v>194.254204619592</v>
      </c>
      <c r="G7" s="2">
        <f>Tabela_Tabela_Minha_Carteira_Watchlist_23052023__4[[#This Row],[Valor da Posição]]/Tabela_Tabela_Minha_Carteira_Watchlist_23052023__4[[#Totals],[Valor da Posição]]</f>
        <v>3.1322551850728519E-2</v>
      </c>
    </row>
    <row r="8" spans="1:7" x14ac:dyDescent="0.3">
      <c r="A8" t="s">
        <v>133</v>
      </c>
      <c r="B8" t="s">
        <v>134</v>
      </c>
      <c r="C8">
        <v>69.312430000000006</v>
      </c>
      <c r="D8">
        <v>2.202</v>
      </c>
      <c r="E8" cm="1">
        <f t="array" ref="E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2.202</v>
      </c>
      <c r="F8" s="9">
        <f>Tabela_Tabela_Minha_Carteira_Watchlist_23052023__4[[#This Row],[Posição]]*Tabela_Tabela_Minha_Carteira_Watchlist_23052023__4[[#This Row],[Preço de Compra em EUR]]</f>
        <v>152.62597086000002</v>
      </c>
      <c r="G8" s="2">
        <f>Tabela_Tabela_Minha_Carteira_Watchlist_23052023__4[[#This Row],[Valor da Posição]]/Tabela_Tabela_Minha_Carteira_Watchlist_23052023__4[[#Totals],[Valor da Posição]]</f>
        <v>2.461020030630507E-2</v>
      </c>
    </row>
    <row r="9" spans="1:7" x14ac:dyDescent="0.3">
      <c r="A9" t="s">
        <v>150</v>
      </c>
      <c r="B9" t="s">
        <v>151</v>
      </c>
      <c r="C9">
        <v>0.3</v>
      </c>
      <c r="D9">
        <v>117.97</v>
      </c>
      <c r="E9" cm="1">
        <f t="array" ref="E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109.405378</v>
      </c>
      <c r="F9" s="9">
        <f>Tabela_Tabela_Minha_Carteira_Watchlist_23052023__4[[#This Row],[Posição]]*Tabela_Tabela_Minha_Carteira_Watchlist_23052023__4[[#This Row],[Preço de Compra em EUR]]</f>
        <v>32.821613399999997</v>
      </c>
      <c r="G9" s="2">
        <f>Tabela_Tabela_Minha_Carteira_Watchlist_23052023__4[[#This Row],[Valor da Posição]]/Tabela_Tabela_Minha_Carteira_Watchlist_23052023__4[[#Totals],[Valor da Posição]]</f>
        <v>5.2923265653853375E-3</v>
      </c>
    </row>
    <row r="10" spans="1:7" x14ac:dyDescent="0.3">
      <c r="A10" t="s">
        <v>168</v>
      </c>
      <c r="B10" t="s">
        <v>169</v>
      </c>
      <c r="C10">
        <v>2.8223379999999998</v>
      </c>
      <c r="D10">
        <v>50.25</v>
      </c>
      <c r="E10" cm="1">
        <f t="array" ref="E1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50.25</v>
      </c>
      <c r="F10" s="9">
        <f>Tabela_Tabela_Minha_Carteira_Watchlist_23052023__4[[#This Row],[Posição]]*Tabela_Tabela_Minha_Carteira_Watchlist_23052023__4[[#This Row],[Preço de Compra em EUR]]</f>
        <v>141.8224845</v>
      </c>
      <c r="G10" s="2">
        <f>Tabela_Tabela_Minha_Carteira_Watchlist_23052023__4[[#This Row],[Valor da Posição]]/Tabela_Tabela_Minha_Carteira_Watchlist_23052023__4[[#Totals],[Valor da Posição]]</f>
        <v>2.2868190333638516E-2</v>
      </c>
    </row>
    <row r="11" spans="1:7" x14ac:dyDescent="0.3">
      <c r="A11" t="s">
        <v>187</v>
      </c>
      <c r="B11" t="s">
        <v>188</v>
      </c>
      <c r="C11">
        <v>3</v>
      </c>
      <c r="D11">
        <v>33.68</v>
      </c>
      <c r="E11" cm="1">
        <f t="array" ref="E1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31.234832000000001</v>
      </c>
      <c r="F11" s="9">
        <f>Tabela_Tabela_Minha_Carteira_Watchlist_23052023__4[[#This Row],[Posição]]*Tabela_Tabela_Minha_Carteira_Watchlist_23052023__4[[#This Row],[Preço de Compra em EUR]]</f>
        <v>93.704496000000006</v>
      </c>
      <c r="G11" s="2">
        <f>Tabela_Tabela_Minha_Carteira_Watchlist_23052023__4[[#This Row],[Valor da Posição]]/Tabela_Tabela_Minha_Carteira_Watchlist_23052023__4[[#Totals],[Valor da Posição]]</f>
        <v>1.5109397196081903E-2</v>
      </c>
    </row>
    <row r="12" spans="1:7" x14ac:dyDescent="0.3">
      <c r="A12" t="s">
        <v>203</v>
      </c>
      <c r="B12" t="s">
        <v>204</v>
      </c>
      <c r="C12">
        <v>1</v>
      </c>
      <c r="D12">
        <v>236.84</v>
      </c>
      <c r="E12" cm="1">
        <f t="array" ref="E1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219.64541600000001</v>
      </c>
      <c r="F12" s="9">
        <f>Tabela_Tabela_Minha_Carteira_Watchlist_23052023__4[[#This Row],[Posição]]*Tabela_Tabela_Minha_Carteira_Watchlist_23052023__4[[#This Row],[Preço de Compra em EUR]]</f>
        <v>219.64541600000001</v>
      </c>
      <c r="G12" s="2">
        <f>Tabela_Tabela_Minha_Carteira_Watchlist_23052023__4[[#This Row],[Valor da Posição]]/Tabela_Tabela_Minha_Carteira_Watchlist_23052023__4[[#Totals],[Valor da Posição]]</f>
        <v>3.5416761994458014E-2</v>
      </c>
    </row>
    <row r="13" spans="1:7" x14ac:dyDescent="0.3">
      <c r="A13" t="s">
        <v>220</v>
      </c>
      <c r="B13" t="s">
        <v>221</v>
      </c>
      <c r="C13">
        <v>1.3044202</v>
      </c>
      <c r="D13">
        <v>391.4153</v>
      </c>
      <c r="E13" cm="1">
        <f t="array" ref="E1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391.4153</v>
      </c>
      <c r="F13" s="9">
        <f>Tabela_Tabela_Minha_Carteira_Watchlist_23052023__4[[#This Row],[Posição]]*Tabela_Tabela_Minha_Carteira_Watchlist_23052023__4[[#This Row],[Preço de Compra em EUR]]</f>
        <v>510.57002390906001</v>
      </c>
      <c r="G13" s="2">
        <f>Tabela_Tabela_Minha_Carteira_Watchlist_23052023__4[[#This Row],[Valor da Posição]]/Tabela_Tabela_Minha_Carteira_Watchlist_23052023__4[[#Totals],[Valor da Posição]]</f>
        <v>8.2326949260311061E-2</v>
      </c>
    </row>
    <row r="14" spans="1:7" x14ac:dyDescent="0.3">
      <c r="A14" t="s">
        <v>231</v>
      </c>
      <c r="B14" t="s">
        <v>232</v>
      </c>
      <c r="C14">
        <v>1.2044514900000001</v>
      </c>
      <c r="D14">
        <v>24946.418000000001</v>
      </c>
      <c r="E14" cm="1">
        <f t="array" ref="E1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286.93369983600002</v>
      </c>
      <c r="F14" s="9">
        <f>Tabela_Tabela_Minha_Carteira_Watchlist_23052023__4[[#This Row],[Posição]]*Tabela_Tabela_Minha_Carteira_Watchlist_23052023__4[[#This Row],[Preço de Compra em EUR]]</f>
        <v>345.59772229868298</v>
      </c>
      <c r="G14" s="2">
        <f>Tabela_Tabela_Minha_Carteira_Watchlist_23052023__4[[#This Row],[Valor da Posição]]/Tabela_Tabela_Minha_Carteira_Watchlist_23052023__4[[#Totals],[Valor da Posição]]</f>
        <v>5.5725962778477696E-2</v>
      </c>
    </row>
    <row r="15" spans="1:7" x14ac:dyDescent="0.3">
      <c r="A15" t="s">
        <v>244</v>
      </c>
      <c r="B15" t="s">
        <v>245</v>
      </c>
      <c r="C15">
        <v>19</v>
      </c>
      <c r="D15">
        <v>6.2969999999999997</v>
      </c>
      <c r="E15" cm="1">
        <f t="array" ref="E1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6.2969999999999997</v>
      </c>
      <c r="F15" s="9">
        <f>Tabela_Tabela_Minha_Carteira_Watchlist_23052023__4[[#This Row],[Posição]]*Tabela_Tabela_Minha_Carteira_Watchlist_23052023__4[[#This Row],[Preço de Compra em EUR]]</f>
        <v>119.643</v>
      </c>
      <c r="G15" s="2">
        <f>Tabela_Tabela_Minha_Carteira_Watchlist_23052023__4[[#This Row],[Valor da Posição]]/Tabela_Tabela_Minha_Carteira_Watchlist_23052023__4[[#Totals],[Valor da Posição]]</f>
        <v>1.9291855630180509E-2</v>
      </c>
    </row>
    <row r="16" spans="1:7" x14ac:dyDescent="0.3">
      <c r="A16" t="s">
        <v>259</v>
      </c>
      <c r="B16" t="s">
        <v>260</v>
      </c>
      <c r="C16">
        <v>6</v>
      </c>
      <c r="D16">
        <v>9.1120000000000001</v>
      </c>
      <c r="E16" cm="1">
        <f t="array" ref="E1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9.1120000000000001</v>
      </c>
      <c r="F16" s="9">
        <f>Tabela_Tabela_Minha_Carteira_Watchlist_23052023__4[[#This Row],[Posição]]*Tabela_Tabela_Minha_Carteira_Watchlist_23052023__4[[#This Row],[Preço de Compra em EUR]]</f>
        <v>54.671999999999997</v>
      </c>
      <c r="G16" s="2">
        <f>Tabela_Tabela_Minha_Carteira_Watchlist_23052023__4[[#This Row],[Valor da Posição]]/Tabela_Tabela_Minha_Carteira_Watchlist_23052023__4[[#Totals],[Valor da Posição]]</f>
        <v>8.8155958226827195E-3</v>
      </c>
    </row>
    <row r="17" spans="1:7" x14ac:dyDescent="0.3">
      <c r="A17" t="s">
        <v>274</v>
      </c>
      <c r="B17" t="s">
        <v>275</v>
      </c>
      <c r="C17">
        <v>3</v>
      </c>
      <c r="D17">
        <v>40.659999999999997</v>
      </c>
      <c r="E17" cm="1">
        <f t="array" ref="E1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37.708083999999999</v>
      </c>
      <c r="F17" s="9">
        <f>Tabela_Tabela_Minha_Carteira_Watchlist_23052023__4[[#This Row],[Posição]]*Tabela_Tabela_Minha_Carteira_Watchlist_23052023__4[[#This Row],[Preço de Compra em EUR]]</f>
        <v>113.124252</v>
      </c>
      <c r="G17" s="2">
        <f>Tabela_Tabela_Minha_Carteira_Watchlist_23052023__4[[#This Row],[Valor da Posição]]/Tabela_Tabela_Minha_Carteira_Watchlist_23052023__4[[#Totals],[Valor da Posição]]</f>
        <v>1.8240739014034741E-2</v>
      </c>
    </row>
    <row r="18" spans="1:7" x14ac:dyDescent="0.3">
      <c r="A18" t="s">
        <v>292</v>
      </c>
      <c r="B18" t="s">
        <v>293</v>
      </c>
      <c r="C18">
        <v>18.83652</v>
      </c>
      <c r="D18">
        <v>3.5720000000000001</v>
      </c>
      <c r="E18" cm="1">
        <f t="array" ref="E1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3.5720000000000001</v>
      </c>
      <c r="F18" s="9">
        <f>Tabela_Tabela_Minha_Carteira_Watchlist_23052023__4[[#This Row],[Posição]]*Tabela_Tabela_Minha_Carteira_Watchlist_23052023__4[[#This Row],[Preço de Compra em EUR]]</f>
        <v>67.284049440000004</v>
      </c>
      <c r="G18" s="2">
        <f>Tabela_Tabela_Minha_Carteira_Watchlist_23052023__4[[#This Row],[Valor da Posição]]/Tabela_Tabela_Minha_Carteira_Watchlist_23052023__4[[#Totals],[Valor da Posição]]</f>
        <v>1.0849227852949256E-2</v>
      </c>
    </row>
    <row r="19" spans="1:7" x14ac:dyDescent="0.3">
      <c r="A19" t="s">
        <v>309</v>
      </c>
      <c r="B19" t="s">
        <v>310</v>
      </c>
      <c r="C19">
        <v>4</v>
      </c>
      <c r="D19">
        <v>213.83</v>
      </c>
      <c r="E19" cm="1">
        <f t="array" ref="E1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198.30594200000002</v>
      </c>
      <c r="F19" s="9">
        <f>Tabela_Tabela_Minha_Carteira_Watchlist_23052023__4[[#This Row],[Posição]]*Tabela_Tabela_Minha_Carteira_Watchlist_23052023__4[[#This Row],[Preço de Compra em EUR]]</f>
        <v>793.22376800000006</v>
      </c>
      <c r="G19" s="2">
        <f>Tabela_Tabela_Minha_Carteira_Watchlist_23052023__4[[#This Row],[Valor da Posição]]/Tabela_Tabela_Minha_Carteira_Watchlist_23052023__4[[#Totals],[Valor da Posição]]</f>
        <v>0.12790349970064108</v>
      </c>
    </row>
    <row r="20" spans="1:7" x14ac:dyDescent="0.3">
      <c r="A20" t="s">
        <v>327</v>
      </c>
      <c r="B20" t="s">
        <v>328</v>
      </c>
      <c r="C20">
        <v>2</v>
      </c>
      <c r="D20">
        <v>78.22</v>
      </c>
      <c r="E20" cm="1">
        <f t="array" ref="E2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78.22</v>
      </c>
      <c r="F20" s="9">
        <f>Tabela_Tabela_Minha_Carteira_Watchlist_23052023__4[[#This Row],[Posição]]*Tabela_Tabela_Minha_Carteira_Watchlist_23052023__4[[#This Row],[Preço de Compra em EUR]]</f>
        <v>156.44</v>
      </c>
      <c r="G20" s="2">
        <f>Tabela_Tabela_Minha_Carteira_Watchlist_23052023__4[[#This Row],[Valor da Posição]]/Tabela_Tabela_Minha_Carteira_Watchlist_23052023__4[[#Totals],[Valor da Posição]]</f>
        <v>2.5225194075586859E-2</v>
      </c>
    </row>
    <row r="21" spans="1:7" x14ac:dyDescent="0.3">
      <c r="A21" t="s">
        <v>343</v>
      </c>
      <c r="B21" t="s">
        <v>344</v>
      </c>
      <c r="C21">
        <v>68.885581099999996</v>
      </c>
      <c r="D21">
        <v>168.59</v>
      </c>
      <c r="E21" cm="1">
        <f t="array" ref="E2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1.9391221799999998</v>
      </c>
      <c r="F21" s="9">
        <f>Tabela_Tabela_Minha_Carteira_Watchlist_23052023__4[[#This Row],[Posição]]*Tabela_Tabela_Minha_Carteira_Watchlist_23052023__4[[#This Row],[Preço de Compra em EUR]]</f>
        <v>133.57755819319877</v>
      </c>
      <c r="G21" s="2">
        <f>Tabela_Tabela_Minha_Carteira_Watchlist_23052023__4[[#This Row],[Valor da Posição]]/Tabela_Tabela_Minha_Carteira_Watchlist_23052023__4[[#Totals],[Valor da Posição]]</f>
        <v>2.1538735806484511E-2</v>
      </c>
    </row>
    <row r="22" spans="1:7" x14ac:dyDescent="0.3">
      <c r="A22" t="s">
        <v>360</v>
      </c>
      <c r="B22" t="s">
        <v>361</v>
      </c>
      <c r="C22">
        <v>19</v>
      </c>
      <c r="D22">
        <v>230.75</v>
      </c>
      <c r="E22" cm="1">
        <f t="array" ref="E2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2.6540865</v>
      </c>
      <c r="F22" s="9">
        <f>Tabela_Tabela_Minha_Carteira_Watchlist_23052023__4[[#This Row],[Posição]]*Tabela_Tabela_Minha_Carteira_Watchlist_23052023__4[[#This Row],[Preço de Compra em EUR]]</f>
        <v>50.427643500000002</v>
      </c>
      <c r="G22" s="2">
        <f>Tabela_Tabela_Minha_Carteira_Watchlist_23052023__4[[#This Row],[Valor da Posição]]/Tabela_Tabela_Minha_Carteira_Watchlist_23052023__4[[#Totals],[Valor da Posição]]</f>
        <v>8.1312138459601526E-3</v>
      </c>
    </row>
    <row r="23" spans="1:7" x14ac:dyDescent="0.3">
      <c r="A23" t="s">
        <v>374</v>
      </c>
      <c r="B23" t="s">
        <v>375</v>
      </c>
      <c r="C23">
        <v>5</v>
      </c>
      <c r="D23">
        <v>18.41</v>
      </c>
      <c r="E23" cm="1">
        <f t="array" ref="E2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17.073433999999999</v>
      </c>
      <c r="F23" s="9">
        <f>Tabela_Tabela_Minha_Carteira_Watchlist_23052023__4[[#This Row],[Posição]]*Tabela_Tabela_Minha_Carteira_Watchlist_23052023__4[[#This Row],[Preço de Compra em EUR]]</f>
        <v>85.367169999999987</v>
      </c>
      <c r="G23" s="2">
        <f>Tabela_Tabela_Minha_Carteira_Watchlist_23052023__4[[#This Row],[Valor da Posição]]/Tabela_Tabela_Minha_Carteira_Watchlist_23052023__4[[#Totals],[Valor da Posição]]</f>
        <v>1.376504366487865E-2</v>
      </c>
    </row>
    <row r="24" spans="1:7" x14ac:dyDescent="0.3">
      <c r="A24" t="s">
        <v>391</v>
      </c>
      <c r="B24" t="s">
        <v>392</v>
      </c>
      <c r="C24">
        <v>3</v>
      </c>
      <c r="D24">
        <v>44.61</v>
      </c>
      <c r="E24" cm="1">
        <f t="array" ref="E2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41.371313999999998</v>
      </c>
      <c r="F24" s="9">
        <f>Tabela_Tabela_Minha_Carteira_Watchlist_23052023__4[[#This Row],[Posição]]*Tabela_Tabela_Minha_Carteira_Watchlist_23052023__4[[#This Row],[Preço de Compra em EUR]]</f>
        <v>124.11394199999999</v>
      </c>
      <c r="G24" s="2">
        <f>Tabela_Tabela_Minha_Carteira_Watchlist_23052023__4[[#This Row],[Valor da Posição]]/Tabela_Tabela_Minha_Carteira_Watchlist_23052023__4[[#Totals],[Valor da Posição]]</f>
        <v>2.0012773423907768E-2</v>
      </c>
    </row>
    <row r="25" spans="1:7" x14ac:dyDescent="0.3">
      <c r="A25" t="s">
        <v>407</v>
      </c>
      <c r="B25" t="s">
        <v>408</v>
      </c>
      <c r="C25">
        <v>13.15</v>
      </c>
      <c r="D25">
        <v>35.729999999999997</v>
      </c>
      <c r="E25" cm="1">
        <f t="array" ref="E2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33.136001999999998</v>
      </c>
      <c r="F25" s="9">
        <f>Tabela_Tabela_Minha_Carteira_Watchlist_23052023__4[[#This Row],[Posição]]*Tabela_Tabela_Minha_Carteira_Watchlist_23052023__4[[#This Row],[Preço de Compra em EUR]]</f>
        <v>435.73842629999996</v>
      </c>
      <c r="G25" s="2">
        <f>Tabela_Tabela_Minha_Carteira_Watchlist_23052023__4[[#This Row],[Valor da Posição]]/Tabela_Tabela_Minha_Carteira_Watchlist_23052023__4[[#Totals],[Valor da Posição]]</f>
        <v>7.0260715735159171E-2</v>
      </c>
    </row>
    <row r="26" spans="1:7" x14ac:dyDescent="0.3">
      <c r="A26" t="s">
        <v>422</v>
      </c>
      <c r="B26" t="s">
        <v>423</v>
      </c>
      <c r="C26">
        <v>13</v>
      </c>
      <c r="D26">
        <v>15.1</v>
      </c>
      <c r="E26" cm="1">
        <f t="array" ref="E2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14.003740000000001</v>
      </c>
      <c r="F26" s="9">
        <f>Tabela_Tabela_Minha_Carteira_Watchlist_23052023__4[[#This Row],[Posição]]*Tabela_Tabela_Minha_Carteira_Watchlist_23052023__4[[#This Row],[Preço de Compra em EUR]]</f>
        <v>182.04862</v>
      </c>
      <c r="G26" s="2">
        <f>Tabela_Tabela_Minha_Carteira_Watchlist_23052023__4[[#This Row],[Valor da Posição]]/Tabela_Tabela_Minha_Carteira_Watchlist_23052023__4[[#Totals],[Valor da Posição]]</f>
        <v>2.9354460308698309E-2</v>
      </c>
    </row>
    <row r="27" spans="1:7" x14ac:dyDescent="0.3">
      <c r="A27" t="s">
        <v>437</v>
      </c>
      <c r="B27" t="s">
        <v>438</v>
      </c>
      <c r="C27">
        <v>6.6700689999999998</v>
      </c>
      <c r="D27">
        <v>36.28</v>
      </c>
      <c r="E27" cm="1">
        <f t="array" ref="E2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33.646072000000004</v>
      </c>
      <c r="F27" s="9">
        <f>Tabela_Tabela_Minha_Carteira_Watchlist_23052023__4[[#This Row],[Posição]]*Tabela_Tabela_Minha_Carteira_Watchlist_23052023__4[[#This Row],[Preço de Compra em EUR]]</f>
        <v>224.42162181896802</v>
      </c>
      <c r="G27" s="2">
        <f>Tabela_Tabela_Minha_Carteira_Watchlist_23052023__4[[#This Row],[Valor da Posição]]/Tabela_Tabela_Minha_Carteira_Watchlist_23052023__4[[#Totals],[Valor da Posição]]</f>
        <v>3.6186902103946733E-2</v>
      </c>
    </row>
    <row r="28" spans="1:7" x14ac:dyDescent="0.3">
      <c r="A28" t="s">
        <v>454</v>
      </c>
      <c r="B28" t="s">
        <v>455</v>
      </c>
      <c r="C28">
        <v>1.2386219999999999</v>
      </c>
      <c r="D28">
        <v>71.510000000000005</v>
      </c>
      <c r="E28" cm="1">
        <f t="array" ref="E2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66.318374000000006</v>
      </c>
      <c r="F28" s="9">
        <f>Tabela_Tabela_Minha_Carteira_Watchlist_23052023__4[[#This Row],[Posição]]*Tabela_Tabela_Minha_Carteira_Watchlist_23052023__4[[#This Row],[Preço de Compra em EUR]]</f>
        <v>82.143397040628003</v>
      </c>
      <c r="G28" s="2">
        <f>Tabela_Tabela_Minha_Carteira_Watchlist_23052023__4[[#This Row],[Valor da Posição]]/Tabela_Tabela_Minha_Carteira_Watchlist_23052023__4[[#Totals],[Valor da Posição]]</f>
        <v>1.3245225852581364E-2</v>
      </c>
    </row>
    <row r="29" spans="1:7" x14ac:dyDescent="0.3">
      <c r="A29" t="s">
        <v>469</v>
      </c>
      <c r="B29" t="s">
        <v>470</v>
      </c>
      <c r="C29">
        <v>1.00569</v>
      </c>
      <c r="D29">
        <v>121.75</v>
      </c>
      <c r="E29" cm="1">
        <f t="array" ref="E2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112.91095</v>
      </c>
      <c r="F29" s="9">
        <f>Tabela_Tabela_Minha_Carteira_Watchlist_23052023__4[[#This Row],[Posição]]*Tabela_Tabela_Minha_Carteira_Watchlist_23052023__4[[#This Row],[Preço de Compra em EUR]]</f>
        <v>113.5534133055</v>
      </c>
      <c r="G29" s="2">
        <f>Tabela_Tabela_Minha_Carteira_Watchlist_23052023__4[[#This Row],[Valor da Posição]]/Tabela_Tabela_Minha_Carteira_Watchlist_23052023__4[[#Totals],[Valor da Posição]]</f>
        <v>1.8309939200821815E-2</v>
      </c>
    </row>
    <row r="30" spans="1:7" x14ac:dyDescent="0.3">
      <c r="A30" t="s">
        <v>486</v>
      </c>
      <c r="B30" t="s">
        <v>487</v>
      </c>
      <c r="C30">
        <v>0.21</v>
      </c>
      <c r="D30">
        <v>140.59</v>
      </c>
      <c r="E30" cm="1">
        <f t="array" ref="E3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130.38316600000002</v>
      </c>
      <c r="F30" s="9">
        <f>Tabela_Tabela_Minha_Carteira_Watchlist_23052023__4[[#This Row],[Posição]]*Tabela_Tabela_Minha_Carteira_Watchlist_23052023__4[[#This Row],[Preço de Compra em EUR]]</f>
        <v>27.380464860000004</v>
      </c>
      <c r="G30" s="2">
        <f>Tabela_Tabela_Minha_Carteira_Watchlist_23052023__4[[#This Row],[Valor da Posição]]/Tabela_Tabela_Minha_Carteira_Watchlist_23052023__4[[#Totals],[Valor da Posição]]</f>
        <v>4.4149676551603571E-3</v>
      </c>
    </row>
    <row r="31" spans="1:7" x14ac:dyDescent="0.3">
      <c r="A31" t="s">
        <v>501</v>
      </c>
      <c r="B31" t="s">
        <v>502</v>
      </c>
      <c r="C31">
        <v>5</v>
      </c>
      <c r="D31">
        <v>13.856</v>
      </c>
      <c r="E31" cm="1">
        <f t="array" ref="E3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14.2259552</v>
      </c>
      <c r="F31" s="9">
        <f>Tabela_Tabela_Minha_Carteira_Watchlist_23052023__4[[#This Row],[Posição]]*Tabela_Tabela_Minha_Carteira_Watchlist_23052023__4[[#This Row],[Preço de Compra em EUR]]</f>
        <v>71.129775999999993</v>
      </c>
      <c r="G31" s="2">
        <f>Tabela_Tabela_Minha_Carteira_Watchlist_23052023__4[[#This Row],[Valor da Posição]]/Tabela_Tabela_Minha_Carteira_Watchlist_23052023__4[[#Totals],[Valor da Posição]]</f>
        <v>1.1469332678042829E-2</v>
      </c>
    </row>
    <row r="32" spans="1:7" x14ac:dyDescent="0.3">
      <c r="E32" t="s">
        <v>5</v>
      </c>
      <c r="F32" s="9">
        <f>SUM(Tabela_Tabela_Minha_Carteira_Watchlist_23052023__4[Valor da Posição])</f>
        <v>6201.7362297086884</v>
      </c>
      <c r="G32" s="10">
        <f>SUBTOTAL(109,Tabela_Tabela_Minha_Carteira_Watchlist_23052023__4[Posição na Carteira em %])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0EF-8588-445E-A8FE-C0025A2413AF}">
  <sheetPr>
    <tabColor rgb="FF7030A0"/>
  </sheetPr>
  <dimension ref="A1:H31"/>
  <sheetViews>
    <sheetView workbookViewId="0">
      <selection activeCell="D33" sqref="D33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0.109375" customWidth="1"/>
    <col min="4" max="4" width="17.77734375" customWidth="1"/>
    <col min="5" max="5" width="9.33203125" customWidth="1"/>
    <col min="6" max="6" width="8.33203125" customWidth="1"/>
    <col min="7" max="7" width="16.77734375" customWidth="1"/>
    <col min="9" max="9" width="14.109375" customWidth="1"/>
    <col min="10" max="10" width="27.88671875" customWidth="1"/>
    <col min="12" max="12" width="12.109375" bestFit="1" customWidth="1"/>
    <col min="13" max="13" width="28.21875" customWidth="1"/>
  </cols>
  <sheetData>
    <row r="1" spans="1:8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</row>
    <row r="2" spans="1:8" x14ac:dyDescent="0.3">
      <c r="A2" t="s">
        <v>35</v>
      </c>
      <c r="B2" t="s">
        <v>36</v>
      </c>
      <c r="C2" t="s">
        <v>47</v>
      </c>
      <c r="D2" t="s">
        <v>48</v>
      </c>
      <c r="E2" s="7" t="s">
        <v>49</v>
      </c>
      <c r="F2" s="7">
        <f>IF(Tabela_Carteira_Vollátilidade_e_Lucros[[#This Row],[LPA]]="-",0,_xlfn.NUMBERVALUE(Tabela_Carteira_Vollátilidade_e_Lucros[[#This Row],[LPA]],","))</f>
        <v>-3.35</v>
      </c>
      <c r="G2" s="7">
        <f>IF(Tabela_Carteira_Vollátilidade_e_Lucros[[#This Row],[Preço/Result.]]="-",0,_xlfn.NUMBERVALUE(Tabela_Carteira_Vollátilidade_e_Lucros[[#This Row],[Preço/Result.]],","))</f>
        <v>-5.56</v>
      </c>
      <c r="H2" s="8">
        <f>IF(Tabela_Carteira_Vollátilidade_e_Lucros[[#This Row],[Beta]]="-",0,_xlfn.NUMBERVALUE(Tabela_Carteira_Vollátilidade_e_Lucros[[#This Row],[Beta]],","))</f>
        <v>0.77400000000000002</v>
      </c>
    </row>
    <row r="3" spans="1:8" x14ac:dyDescent="0.3">
      <c r="A3" t="s">
        <v>57</v>
      </c>
      <c r="B3" t="s">
        <v>58</v>
      </c>
      <c r="C3" t="s">
        <v>68</v>
      </c>
      <c r="D3" t="s">
        <v>69</v>
      </c>
      <c r="E3" s="3" t="s">
        <v>70</v>
      </c>
      <c r="F3" s="3">
        <f>IF(Tabela_Carteira_Vollátilidade_e_Lucros[[#This Row],[LPA]]="-",0,_xlfn.NUMBERVALUE(Tabela_Carteira_Vollátilidade_e_Lucros[[#This Row],[LPA]],","))</f>
        <v>24.94</v>
      </c>
      <c r="G3" s="3">
        <f>IF(Tabela_Carteira_Vollátilidade_e_Lucros[[#This Row],[Preço/Result.]]="-",0,_xlfn.NUMBERVALUE(Tabela_Carteira_Vollátilidade_e_Lucros[[#This Row],[Preço/Result.]],","))</f>
        <v>6.06</v>
      </c>
      <c r="H3" s="6">
        <f>IF(Tabela_Carteira_Vollátilidade_e_Lucros[[#This Row],[Beta]]="-",0,_xlfn.NUMBERVALUE(Tabela_Carteira_Vollátilidade_e_Lucros[[#This Row],[Beta]],","))</f>
        <v>1.29</v>
      </c>
    </row>
    <row r="4" spans="1:8" x14ac:dyDescent="0.3">
      <c r="A4" t="s">
        <v>74</v>
      </c>
      <c r="B4" t="s">
        <v>75</v>
      </c>
      <c r="C4" t="s">
        <v>68</v>
      </c>
      <c r="D4" t="s">
        <v>82</v>
      </c>
      <c r="E4" s="3" t="s">
        <v>70</v>
      </c>
      <c r="F4" s="3">
        <f>IF(Tabela_Carteira_Vollátilidade_e_Lucros[[#This Row],[LPA]]="-",0,_xlfn.NUMBERVALUE(Tabela_Carteira_Vollátilidade_e_Lucros[[#This Row],[LPA]],","))</f>
        <v>24.94</v>
      </c>
      <c r="G4" s="3">
        <f>IF(Tabela_Carteira_Vollátilidade_e_Lucros[[#This Row],[Preço/Result.]]="-",0,_xlfn.NUMBERVALUE(Tabela_Carteira_Vollátilidade_e_Lucros[[#This Row],[Preço/Result.]],","))</f>
        <v>4.8499999999999996</v>
      </c>
      <c r="H4" s="6">
        <f>IF(Tabela_Carteira_Vollátilidade_e_Lucros[[#This Row],[Beta]]="-",0,_xlfn.NUMBERVALUE(Tabela_Carteira_Vollátilidade_e_Lucros[[#This Row],[Beta]],","))</f>
        <v>1.29</v>
      </c>
    </row>
    <row r="5" spans="1:8" x14ac:dyDescent="0.3">
      <c r="A5" t="s">
        <v>87</v>
      </c>
      <c r="B5" t="s">
        <v>88</v>
      </c>
      <c r="C5" t="s">
        <v>100</v>
      </c>
      <c r="D5" t="s">
        <v>101</v>
      </c>
      <c r="E5" s="3" t="s">
        <v>102</v>
      </c>
      <c r="F5" s="3">
        <f>IF(Tabela_Carteira_Vollátilidade_e_Lucros[[#This Row],[LPA]]="-",0,_xlfn.NUMBERVALUE(Tabela_Carteira_Vollátilidade_e_Lucros[[#This Row],[LPA]],","))</f>
        <v>5.14</v>
      </c>
      <c r="G5" s="3">
        <f>IF(Tabela_Carteira_Vollátilidade_e_Lucros[[#This Row],[Preço/Result.]]="-",0,_xlfn.NUMBERVALUE(Tabela_Carteira_Vollátilidade_e_Lucros[[#This Row],[Preço/Result.]],","))</f>
        <v>7.08</v>
      </c>
      <c r="H5" s="6">
        <f>IF(Tabela_Carteira_Vollátilidade_e_Lucros[[#This Row],[Beta]]="-",0,_xlfn.NUMBERVALUE(Tabela_Carteira_Vollátilidade_e_Lucros[[#This Row],[Beta]],","))</f>
        <v>0.33900000000000002</v>
      </c>
    </row>
    <row r="6" spans="1:8" x14ac:dyDescent="0.3">
      <c r="A6" t="s">
        <v>106</v>
      </c>
      <c r="B6" t="s">
        <v>107</v>
      </c>
      <c r="C6" t="s">
        <v>115</v>
      </c>
      <c r="D6" t="s">
        <v>115</v>
      </c>
      <c r="E6" s="3" t="s">
        <v>115</v>
      </c>
      <c r="F6" s="3">
        <f>IF(Tabela_Carteira_Vollátilidade_e_Lucros[[#This Row],[LPA]]="-",0,_xlfn.NUMBERVALUE(Tabela_Carteira_Vollátilidade_e_Lucros[[#This Row],[LPA]],","))</f>
        <v>0</v>
      </c>
      <c r="G6" s="3">
        <f>IF(Tabela_Carteira_Vollátilidade_e_Lucros[[#This Row],[Preço/Result.]]="-",0,_xlfn.NUMBERVALUE(Tabela_Carteira_Vollátilidade_e_Lucros[[#This Row],[Preço/Result.]],","))</f>
        <v>0</v>
      </c>
      <c r="H6" s="6">
        <f>IF(Tabela_Carteira_Vollátilidade_e_Lucros[[#This Row],[Beta]]="-",0,_xlfn.NUMBERVALUE(Tabela_Carteira_Vollátilidade_e_Lucros[[#This Row],[Beta]],","))</f>
        <v>0</v>
      </c>
    </row>
    <row r="7" spans="1:8" x14ac:dyDescent="0.3">
      <c r="A7" t="s">
        <v>121</v>
      </c>
      <c r="B7" t="s">
        <v>122</v>
      </c>
      <c r="C7" t="s">
        <v>115</v>
      </c>
      <c r="D7" t="s">
        <v>115</v>
      </c>
      <c r="E7" s="3" t="s">
        <v>115</v>
      </c>
      <c r="F7" s="3">
        <f>IF(Tabela_Carteira_Vollátilidade_e_Lucros[[#This Row],[LPA]]="-",0,_xlfn.NUMBERVALUE(Tabela_Carteira_Vollátilidade_e_Lucros[[#This Row],[LPA]],","))</f>
        <v>0</v>
      </c>
      <c r="G7" s="3">
        <f>IF(Tabela_Carteira_Vollátilidade_e_Lucros[[#This Row],[Preço/Result.]]="-",0,_xlfn.NUMBERVALUE(Tabela_Carteira_Vollátilidade_e_Lucros[[#This Row],[Preço/Result.]],","))</f>
        <v>0</v>
      </c>
      <c r="H7" s="6">
        <f>IF(Tabela_Carteira_Vollátilidade_e_Lucros[[#This Row],[Beta]]="-",0,_xlfn.NUMBERVALUE(Tabela_Carteira_Vollátilidade_e_Lucros[[#This Row],[Beta]],","))</f>
        <v>0</v>
      </c>
    </row>
    <row r="8" spans="1:8" x14ac:dyDescent="0.3">
      <c r="A8" t="s">
        <v>133</v>
      </c>
      <c r="B8" t="s">
        <v>134</v>
      </c>
      <c r="C8" t="s">
        <v>144</v>
      </c>
      <c r="D8" t="s">
        <v>145</v>
      </c>
      <c r="E8" s="3" t="s">
        <v>146</v>
      </c>
      <c r="F8" s="3">
        <f>IF(Tabela_Carteira_Vollátilidade_e_Lucros[[#This Row],[LPA]]="-",0,_xlfn.NUMBERVALUE(Tabela_Carteira_Vollátilidade_e_Lucros[[#This Row],[LPA]],","))</f>
        <v>7.9000000000000001E-2</v>
      </c>
      <c r="G8" s="3">
        <f>IF(Tabela_Carteira_Vollátilidade_e_Lucros[[#This Row],[Preço/Result.]]="-",0,_xlfn.NUMBERVALUE(Tabela_Carteira_Vollátilidade_e_Lucros[[#This Row],[Preço/Result.]],","))</f>
        <v>34.97</v>
      </c>
      <c r="H8" s="6">
        <f>IF(Tabela_Carteira_Vollátilidade_e_Lucros[[#This Row],[Beta]]="-",0,_xlfn.NUMBERVALUE(Tabela_Carteira_Vollátilidade_e_Lucros[[#This Row],[Beta]],","))</f>
        <v>0.53700000000000003</v>
      </c>
    </row>
    <row r="9" spans="1:8" x14ac:dyDescent="0.3">
      <c r="A9" t="s">
        <v>150</v>
      </c>
      <c r="B9" t="s">
        <v>151</v>
      </c>
      <c r="C9" t="s">
        <v>162</v>
      </c>
      <c r="D9" t="s">
        <v>163</v>
      </c>
      <c r="E9" s="3" t="s">
        <v>164</v>
      </c>
      <c r="F9" s="3">
        <f>IF(Tabela_Carteira_Vollátilidade_e_Lucros[[#This Row],[LPA]]="-",0,_xlfn.NUMBERVALUE(Tabela_Carteira_Vollátilidade_e_Lucros[[#This Row],[LPA]],","))</f>
        <v>6.12</v>
      </c>
      <c r="G9" s="3">
        <f>IF(Tabela_Carteira_Vollátilidade_e_Lucros[[#This Row],[Preço/Result.]]="-",0,_xlfn.NUMBERVALUE(Tabela_Carteira_Vollátilidade_e_Lucros[[#This Row],[Preço/Result.]],","))</f>
        <v>17.39</v>
      </c>
      <c r="H9" s="6">
        <f>IF(Tabela_Carteira_Vollátilidade_e_Lucros[[#This Row],[Beta]]="-",0,_xlfn.NUMBERVALUE(Tabela_Carteira_Vollátilidade_e_Lucros[[#This Row],[Beta]],","))</f>
        <v>1.31</v>
      </c>
    </row>
    <row r="10" spans="1:8" x14ac:dyDescent="0.3">
      <c r="A10" t="s">
        <v>168</v>
      </c>
      <c r="B10" t="s">
        <v>169</v>
      </c>
      <c r="C10" t="s">
        <v>181</v>
      </c>
      <c r="D10" t="s">
        <v>182</v>
      </c>
      <c r="E10" s="3" t="s">
        <v>183</v>
      </c>
      <c r="F10" s="3">
        <f>IF(Tabela_Carteira_Vollátilidade_e_Lucros[[#This Row],[LPA]]="-",0,_xlfn.NUMBERVALUE(Tabela_Carteira_Vollátilidade_e_Lucros[[#This Row],[LPA]],","))</f>
        <v>15.63</v>
      </c>
      <c r="G10" s="3">
        <f>IF(Tabela_Carteira_Vollátilidade_e_Lucros[[#This Row],[Preço/Result.]]="-",0,_xlfn.NUMBERVALUE(Tabela_Carteira_Vollátilidade_e_Lucros[[#This Row],[Preço/Result.]],","))</f>
        <v>3.55</v>
      </c>
      <c r="H10" s="6">
        <f>IF(Tabela_Carteira_Vollátilidade_e_Lucros[[#This Row],[Beta]]="-",0,_xlfn.NUMBERVALUE(Tabela_Carteira_Vollátilidade_e_Lucros[[#This Row],[Beta]],","))</f>
        <v>1.38</v>
      </c>
    </row>
    <row r="11" spans="1:8" x14ac:dyDescent="0.3">
      <c r="A11" t="s">
        <v>187</v>
      </c>
      <c r="B11" t="s">
        <v>188</v>
      </c>
      <c r="C11" t="s">
        <v>199</v>
      </c>
      <c r="D11" t="s">
        <v>200</v>
      </c>
      <c r="E11" s="3" t="s">
        <v>201</v>
      </c>
      <c r="F11" s="3">
        <f>IF(Tabela_Carteira_Vollátilidade_e_Lucros[[#This Row],[LPA]]="-",0,_xlfn.NUMBERVALUE(Tabela_Carteira_Vollátilidade_e_Lucros[[#This Row],[LPA]],","))</f>
        <v>-8.89</v>
      </c>
      <c r="G11" s="3">
        <f>IF(Tabela_Carteira_Vollátilidade_e_Lucros[[#This Row],[Preço/Result.]]="-",0,_xlfn.NUMBERVALUE(Tabela_Carteira_Vollátilidade_e_Lucros[[#This Row],[Preço/Result.]],","))</f>
        <v>-6.6</v>
      </c>
      <c r="H11" s="6">
        <f>IF(Tabela_Carteira_Vollátilidade_e_Lucros[[#This Row],[Beta]]="-",0,_xlfn.NUMBERVALUE(Tabela_Carteira_Vollátilidade_e_Lucros[[#This Row],[Beta]],","))</f>
        <v>1.91</v>
      </c>
    </row>
    <row r="12" spans="1:8" x14ac:dyDescent="0.3">
      <c r="A12" t="s">
        <v>203</v>
      </c>
      <c r="B12" t="s">
        <v>204</v>
      </c>
      <c r="C12" t="s">
        <v>214</v>
      </c>
      <c r="D12" t="s">
        <v>215</v>
      </c>
      <c r="E12" s="3" t="s">
        <v>216</v>
      </c>
      <c r="F12" s="3">
        <f>IF(Tabela_Carteira_Vollátilidade_e_Lucros[[#This Row],[LPA]]="-",0,_xlfn.NUMBERVALUE(Tabela_Carteira_Vollátilidade_e_Lucros[[#This Row],[LPA]],","))</f>
        <v>9.26</v>
      </c>
      <c r="G12" s="3">
        <f>IF(Tabela_Carteira_Vollátilidade_e_Lucros[[#This Row],[Preço/Result.]]="-",0,_xlfn.NUMBERVALUE(Tabela_Carteira_Vollátilidade_e_Lucros[[#This Row],[Preço/Result.]],","))</f>
        <v>34.130000000000003</v>
      </c>
      <c r="H12" s="6">
        <f>IF(Tabela_Carteira_Vollátilidade_e_Lucros[[#This Row],[Beta]]="-",0,_xlfn.NUMBERVALUE(Tabela_Carteira_Vollátilidade_e_Lucros[[#This Row],[Beta]],","))</f>
        <v>0.93</v>
      </c>
    </row>
    <row r="13" spans="1:8" x14ac:dyDescent="0.3">
      <c r="A13" t="s">
        <v>220</v>
      </c>
      <c r="B13" t="s">
        <v>221</v>
      </c>
      <c r="C13" t="s">
        <v>115</v>
      </c>
      <c r="D13" t="s">
        <v>115</v>
      </c>
      <c r="E13" s="3" t="s">
        <v>115</v>
      </c>
      <c r="F13" s="3">
        <f>IF(Tabela_Carteira_Vollátilidade_e_Lucros[[#This Row],[LPA]]="-",0,_xlfn.NUMBERVALUE(Tabela_Carteira_Vollátilidade_e_Lucros[[#This Row],[LPA]],","))</f>
        <v>0</v>
      </c>
      <c r="G13" s="3">
        <f>IF(Tabela_Carteira_Vollátilidade_e_Lucros[[#This Row],[Preço/Result.]]="-",0,_xlfn.NUMBERVALUE(Tabela_Carteira_Vollátilidade_e_Lucros[[#This Row],[Preço/Result.]],","))</f>
        <v>0</v>
      </c>
      <c r="H13" s="6">
        <f>IF(Tabela_Carteira_Vollátilidade_e_Lucros[[#This Row],[Beta]]="-",0,_xlfn.NUMBERVALUE(Tabela_Carteira_Vollátilidade_e_Lucros[[#This Row],[Beta]],","))</f>
        <v>0</v>
      </c>
    </row>
    <row r="14" spans="1:8" x14ac:dyDescent="0.3">
      <c r="A14" t="s">
        <v>231</v>
      </c>
      <c r="B14" t="s">
        <v>232</v>
      </c>
      <c r="C14" t="s">
        <v>115</v>
      </c>
      <c r="D14" t="s">
        <v>115</v>
      </c>
      <c r="E14" s="3" t="s">
        <v>115</v>
      </c>
      <c r="F14" s="3">
        <f>IF(Tabela_Carteira_Vollátilidade_e_Lucros[[#This Row],[LPA]]="-",0,_xlfn.NUMBERVALUE(Tabela_Carteira_Vollátilidade_e_Lucros[[#This Row],[LPA]],","))</f>
        <v>0</v>
      </c>
      <c r="G14" s="3">
        <f>IF(Tabela_Carteira_Vollátilidade_e_Lucros[[#This Row],[Preço/Result.]]="-",0,_xlfn.NUMBERVALUE(Tabela_Carteira_Vollátilidade_e_Lucros[[#This Row],[Preço/Result.]],","))</f>
        <v>0</v>
      </c>
      <c r="H14" s="6">
        <f>IF(Tabela_Carteira_Vollátilidade_e_Lucros[[#This Row],[Beta]]="-",0,_xlfn.NUMBERVALUE(Tabela_Carteira_Vollátilidade_e_Lucros[[#This Row],[Beta]],","))</f>
        <v>0</v>
      </c>
    </row>
    <row r="15" spans="1:8" x14ac:dyDescent="0.3">
      <c r="A15" t="s">
        <v>244</v>
      </c>
      <c r="B15" t="s">
        <v>245</v>
      </c>
      <c r="C15" t="s">
        <v>255</v>
      </c>
      <c r="D15" t="s">
        <v>256</v>
      </c>
      <c r="E15" s="3" t="s">
        <v>257</v>
      </c>
      <c r="F15" s="3">
        <f>IF(Tabela_Carteira_Vollátilidade_e_Lucros[[#This Row],[LPA]]="-",0,_xlfn.NUMBERVALUE(Tabela_Carteira_Vollátilidade_e_Lucros[[#This Row],[LPA]],","))</f>
        <v>0.76</v>
      </c>
      <c r="G15" s="3">
        <f>IF(Tabela_Carteira_Vollátilidade_e_Lucros[[#This Row],[Preço/Result.]]="-",0,_xlfn.NUMBERVALUE(Tabela_Carteira_Vollátilidade_e_Lucros[[#This Row],[Preço/Result.]],","))</f>
        <v>12.52</v>
      </c>
      <c r="H15" s="6">
        <f>IF(Tabela_Carteira_Vollátilidade_e_Lucros[[#This Row],[Beta]]="-",0,_xlfn.NUMBERVALUE(Tabela_Carteira_Vollátilidade_e_Lucros[[#This Row],[Beta]],","))</f>
        <v>1.55</v>
      </c>
    </row>
    <row r="16" spans="1:8" x14ac:dyDescent="0.3">
      <c r="A16" t="s">
        <v>259</v>
      </c>
      <c r="B16" t="s">
        <v>260</v>
      </c>
      <c r="C16" t="s">
        <v>269</v>
      </c>
      <c r="D16" t="s">
        <v>270</v>
      </c>
      <c r="E16" s="3" t="s">
        <v>183</v>
      </c>
      <c r="F16" s="3">
        <f>IF(Tabela_Carteira_Vollátilidade_e_Lucros[[#This Row],[LPA]]="-",0,_xlfn.NUMBERVALUE(Tabela_Carteira_Vollátilidade_e_Lucros[[#This Row],[LPA]],","))</f>
        <v>2.48</v>
      </c>
      <c r="G16" s="3">
        <f>IF(Tabela_Carteira_Vollátilidade_e_Lucros[[#This Row],[Preço/Result.]]="-",0,_xlfn.NUMBERVALUE(Tabela_Carteira_Vollátilidade_e_Lucros[[#This Row],[Preço/Result.]],","))</f>
        <v>3.98</v>
      </c>
      <c r="H16" s="6">
        <f>IF(Tabela_Carteira_Vollátilidade_e_Lucros[[#This Row],[Beta]]="-",0,_xlfn.NUMBERVALUE(Tabela_Carteira_Vollátilidade_e_Lucros[[#This Row],[Beta]],","))</f>
        <v>1.38</v>
      </c>
    </row>
    <row r="17" spans="1:8" x14ac:dyDescent="0.3">
      <c r="A17" t="s">
        <v>274</v>
      </c>
      <c r="B17" t="s">
        <v>275</v>
      </c>
      <c r="C17" t="s">
        <v>286</v>
      </c>
      <c r="D17" t="s">
        <v>287</v>
      </c>
      <c r="E17" s="3" t="s">
        <v>288</v>
      </c>
      <c r="F17" s="3">
        <f>IF(Tabela_Carteira_Vollátilidade_e_Lucros[[#This Row],[LPA]]="-",0,_xlfn.NUMBERVALUE(Tabela_Carteira_Vollátilidade_e_Lucros[[#This Row],[LPA]],","))</f>
        <v>2.79</v>
      </c>
      <c r="G17" s="3">
        <f>IF(Tabela_Carteira_Vollátilidade_e_Lucros[[#This Row],[Preço/Result.]]="-",0,_xlfn.NUMBERVALUE(Tabela_Carteira_Vollátilidade_e_Lucros[[#This Row],[Preço/Result.]],","))</f>
        <v>17.510000000000002</v>
      </c>
      <c r="H17" s="6">
        <f>IF(Tabela_Carteira_Vollátilidade_e_Lucros[[#This Row],[Beta]]="-",0,_xlfn.NUMBERVALUE(Tabela_Carteira_Vollátilidade_e_Lucros[[#This Row],[Beta]],","))</f>
        <v>0.98499999999999999</v>
      </c>
    </row>
    <row r="18" spans="1:8" x14ac:dyDescent="0.3">
      <c r="A18" t="s">
        <v>292</v>
      </c>
      <c r="B18" t="s">
        <v>293</v>
      </c>
      <c r="C18" t="s">
        <v>304</v>
      </c>
      <c r="D18" t="s">
        <v>305</v>
      </c>
      <c r="E18" s="3" t="s">
        <v>216</v>
      </c>
      <c r="F18" s="3">
        <f>IF(Tabela_Carteira_Vollátilidade_e_Lucros[[#This Row],[LPA]]="-",0,_xlfn.NUMBERVALUE(Tabela_Carteira_Vollátilidade_e_Lucros[[#This Row],[LPA]],","))</f>
        <v>0.40500000000000003</v>
      </c>
      <c r="G18" s="3">
        <f>IF(Tabela_Carteira_Vollátilidade_e_Lucros[[#This Row],[Preço/Result.]]="-",0,_xlfn.NUMBERVALUE(Tabela_Carteira_Vollátilidade_e_Lucros[[#This Row],[Preço/Result.]],","))</f>
        <v>8.6300000000000008</v>
      </c>
      <c r="H18" s="6">
        <f>IF(Tabela_Carteira_Vollátilidade_e_Lucros[[#This Row],[Beta]]="-",0,_xlfn.NUMBERVALUE(Tabela_Carteira_Vollátilidade_e_Lucros[[#This Row],[Beta]],","))</f>
        <v>0.93</v>
      </c>
    </row>
    <row r="19" spans="1:8" x14ac:dyDescent="0.3">
      <c r="A19" t="s">
        <v>309</v>
      </c>
      <c r="B19" t="s">
        <v>310</v>
      </c>
      <c r="C19" t="s">
        <v>321</v>
      </c>
      <c r="D19" t="s">
        <v>322</v>
      </c>
      <c r="E19" s="3" t="s">
        <v>323</v>
      </c>
      <c r="F19" s="3">
        <f>IF(Tabela_Carteira_Vollátilidade_e_Lucros[[#This Row],[LPA]]="-",0,_xlfn.NUMBERVALUE(Tabela_Carteira_Vollátilidade_e_Lucros[[#This Row],[LPA]],","))</f>
        <v>25.69</v>
      </c>
      <c r="G19" s="3">
        <f>IF(Tabela_Carteira_Vollátilidade_e_Lucros[[#This Row],[Preço/Result.]]="-",0,_xlfn.NUMBERVALUE(Tabela_Carteira_Vollátilidade_e_Lucros[[#This Row],[Preço/Result.]],","))</f>
        <v>4.3</v>
      </c>
      <c r="H19" s="6">
        <f>IF(Tabela_Carteira_Vollátilidade_e_Lucros[[#This Row],[Beta]]="-",0,_xlfn.NUMBERVALUE(Tabela_Carteira_Vollátilidade_e_Lucros[[#This Row],[Beta]],","))</f>
        <v>0.21</v>
      </c>
    </row>
    <row r="20" spans="1:8" x14ac:dyDescent="0.3">
      <c r="A20" t="s">
        <v>327</v>
      </c>
      <c r="B20" t="s">
        <v>328</v>
      </c>
      <c r="C20" t="s">
        <v>337</v>
      </c>
      <c r="D20" t="s">
        <v>338</v>
      </c>
      <c r="E20" s="3" t="s">
        <v>339</v>
      </c>
      <c r="F20" s="3">
        <f>IF(Tabela_Carteira_Vollátilidade_e_Lucros[[#This Row],[LPA]]="-",0,_xlfn.NUMBERVALUE(Tabela_Carteira_Vollátilidade_e_Lucros[[#This Row],[LPA]],","))</f>
        <v>17.489999999999998</v>
      </c>
      <c r="G20" s="3">
        <f>IF(Tabela_Carteira_Vollátilidade_e_Lucros[[#This Row],[Preço/Result.]]="-",0,_xlfn.NUMBERVALUE(Tabela_Carteira_Vollátilidade_e_Lucros[[#This Row],[Preço/Result.]],","))</f>
        <v>5.61</v>
      </c>
      <c r="H20" s="6">
        <f>IF(Tabela_Carteira_Vollátilidade_e_Lucros[[#This Row],[Beta]]="-",0,_xlfn.NUMBERVALUE(Tabela_Carteira_Vollátilidade_e_Lucros[[#This Row],[Beta]],","))</f>
        <v>1.1299999999999999</v>
      </c>
    </row>
    <row r="21" spans="1:8" x14ac:dyDescent="0.3">
      <c r="A21" t="s">
        <v>343</v>
      </c>
      <c r="B21" t="s">
        <v>344</v>
      </c>
      <c r="C21" t="s">
        <v>354</v>
      </c>
      <c r="D21" t="s">
        <v>355</v>
      </c>
      <c r="E21" s="3" t="s">
        <v>356</v>
      </c>
      <c r="F21" s="3">
        <f>IF(Tabela_Carteira_Vollátilidade_e_Lucros[[#This Row],[LPA]]="-",0,_xlfn.NUMBERVALUE(Tabela_Carteira_Vollátilidade_e_Lucros[[#This Row],[LPA]],","))</f>
        <v>0.33500000000000002</v>
      </c>
      <c r="G21" s="3">
        <f>IF(Tabela_Carteira_Vollátilidade_e_Lucros[[#This Row],[Preço/Result.]]="-",0,_xlfn.NUMBERVALUE(Tabela_Carteira_Vollátilidade_e_Lucros[[#This Row],[Preço/Result.]],","))</f>
        <v>4.87</v>
      </c>
      <c r="H21" s="6">
        <f>IF(Tabela_Carteira_Vollátilidade_e_Lucros[[#This Row],[Beta]]="-",0,_xlfn.NUMBERVALUE(Tabela_Carteira_Vollátilidade_e_Lucros[[#This Row],[Beta]],","))</f>
        <v>1.35</v>
      </c>
    </row>
    <row r="22" spans="1:8" x14ac:dyDescent="0.3">
      <c r="A22" t="s">
        <v>360</v>
      </c>
      <c r="B22" t="s">
        <v>361</v>
      </c>
      <c r="C22" t="s">
        <v>369</v>
      </c>
      <c r="D22" t="s">
        <v>370</v>
      </c>
      <c r="E22" s="3" t="s">
        <v>183</v>
      </c>
      <c r="F22" s="3">
        <f>IF(Tabela_Carteira_Vollátilidade_e_Lucros[[#This Row],[LPA]]="-",0,_xlfn.NUMBERVALUE(Tabela_Carteira_Vollátilidade_e_Lucros[[#This Row],[LPA]],","))</f>
        <v>0.54800000000000004</v>
      </c>
      <c r="G22" s="3">
        <f>IF(Tabela_Carteira_Vollátilidade_e_Lucros[[#This Row],[Preço/Result.]]="-",0,_xlfn.NUMBERVALUE(Tabela_Carteira_Vollátilidade_e_Lucros[[#This Row],[Preço/Result.]],","))</f>
        <v>5.89</v>
      </c>
      <c r="H22" s="6">
        <f>IF(Tabela_Carteira_Vollátilidade_e_Lucros[[#This Row],[Beta]]="-",0,_xlfn.NUMBERVALUE(Tabela_Carteira_Vollátilidade_e_Lucros[[#This Row],[Beta]],","))</f>
        <v>1.38</v>
      </c>
    </row>
    <row r="23" spans="1:8" x14ac:dyDescent="0.3">
      <c r="A23" t="s">
        <v>374</v>
      </c>
      <c r="B23" t="s">
        <v>375</v>
      </c>
      <c r="C23" t="s">
        <v>385</v>
      </c>
      <c r="D23" t="s">
        <v>386</v>
      </c>
      <c r="E23" s="3" t="s">
        <v>387</v>
      </c>
      <c r="F23" s="3">
        <f>IF(Tabela_Carteira_Vollátilidade_e_Lucros[[#This Row],[LPA]]="-",0,_xlfn.NUMBERVALUE(Tabela_Carteira_Vollátilidade_e_Lucros[[#This Row],[LPA]],","))</f>
        <v>-1.21</v>
      </c>
      <c r="G23" s="3">
        <f>IF(Tabela_Carteira_Vollátilidade_e_Lucros[[#This Row],[Preço/Result.]]="-",0,_xlfn.NUMBERVALUE(Tabela_Carteira_Vollátilidade_e_Lucros[[#This Row],[Preço/Result.]],","))</f>
        <v>-13.36</v>
      </c>
      <c r="H23" s="6">
        <f>IF(Tabela_Carteira_Vollátilidade_e_Lucros[[#This Row],[Beta]]="-",0,_xlfn.NUMBERVALUE(Tabela_Carteira_Vollátilidade_e_Lucros[[#This Row],[Beta]],","))</f>
        <v>0.76600000000000001</v>
      </c>
    </row>
    <row r="24" spans="1:8" x14ac:dyDescent="0.3">
      <c r="A24" t="s">
        <v>391</v>
      </c>
      <c r="B24" t="s">
        <v>392</v>
      </c>
      <c r="C24" t="s">
        <v>403</v>
      </c>
      <c r="D24" t="s">
        <v>404</v>
      </c>
      <c r="E24" s="3" t="s">
        <v>405</v>
      </c>
      <c r="F24" s="3">
        <f>IF(Tabela_Carteira_Vollátilidade_e_Lucros[[#This Row],[LPA]]="-",0,_xlfn.NUMBERVALUE(Tabela_Carteira_Vollátilidade_e_Lucros[[#This Row],[LPA]],","))</f>
        <v>7.1</v>
      </c>
      <c r="G24" s="3">
        <f>IF(Tabela_Carteira_Vollátilidade_e_Lucros[[#This Row],[Preço/Result.]]="-",0,_xlfn.NUMBERVALUE(Tabela_Carteira_Vollátilidade_e_Lucros[[#This Row],[Preço/Result.]],","))</f>
        <v>8.35</v>
      </c>
      <c r="H24" s="6">
        <f>IF(Tabela_Carteira_Vollátilidade_e_Lucros[[#This Row],[Beta]]="-",0,_xlfn.NUMBERVALUE(Tabela_Carteira_Vollátilidade_e_Lucros[[#This Row],[Beta]],","))</f>
        <v>2</v>
      </c>
    </row>
    <row r="25" spans="1:8" x14ac:dyDescent="0.3">
      <c r="A25" t="s">
        <v>407</v>
      </c>
      <c r="B25" t="s">
        <v>408</v>
      </c>
      <c r="C25" t="s">
        <v>418</v>
      </c>
      <c r="D25" t="s">
        <v>419</v>
      </c>
      <c r="E25" s="3" t="s">
        <v>420</v>
      </c>
      <c r="F25" s="3">
        <f>IF(Tabela_Carteira_Vollátilidade_e_Lucros[[#This Row],[LPA]]="-",0,_xlfn.NUMBERVALUE(Tabela_Carteira_Vollátilidade_e_Lucros[[#This Row],[LPA]],","))</f>
        <v>-15.07</v>
      </c>
      <c r="G25" s="3">
        <f>IF(Tabela_Carteira_Vollátilidade_e_Lucros[[#This Row],[Preço/Result.]]="-",0,_xlfn.NUMBERVALUE(Tabela_Carteira_Vollátilidade_e_Lucros[[#This Row],[Preço/Result.]],","))</f>
        <v>-0.1</v>
      </c>
      <c r="H25" s="6">
        <f>IF(Tabela_Carteira_Vollátilidade_e_Lucros[[#This Row],[Beta]]="-",0,_xlfn.NUMBERVALUE(Tabela_Carteira_Vollátilidade_e_Lucros[[#This Row],[Beta]],","))</f>
        <v>1.42</v>
      </c>
    </row>
    <row r="26" spans="1:8" x14ac:dyDescent="0.3">
      <c r="A26" t="s">
        <v>422</v>
      </c>
      <c r="B26" t="s">
        <v>423</v>
      </c>
      <c r="C26" t="s">
        <v>434</v>
      </c>
      <c r="D26" t="s">
        <v>435</v>
      </c>
      <c r="E26" s="3" t="s">
        <v>436</v>
      </c>
      <c r="F26" s="3">
        <f>IF(Tabela_Carteira_Vollátilidade_e_Lucros[[#This Row],[LPA]]="-",0,_xlfn.NUMBERVALUE(Tabela_Carteira_Vollátilidade_e_Lucros[[#This Row],[LPA]],","))</f>
        <v>-0.123</v>
      </c>
      <c r="G26" s="3">
        <f>IF(Tabela_Carteira_Vollátilidade_e_Lucros[[#This Row],[Preço/Result.]]="-",0,_xlfn.NUMBERVALUE(Tabela_Carteira_Vollátilidade_e_Lucros[[#This Row],[Preço/Result.]],","))</f>
        <v>-102.93</v>
      </c>
      <c r="H26" s="6">
        <f>IF(Tabela_Carteira_Vollátilidade_e_Lucros[[#This Row],[Beta]]="-",0,_xlfn.NUMBERVALUE(Tabela_Carteira_Vollátilidade_e_Lucros[[#This Row],[Beta]],","))</f>
        <v>2.84</v>
      </c>
    </row>
    <row r="27" spans="1:8" x14ac:dyDescent="0.3">
      <c r="A27" t="s">
        <v>437</v>
      </c>
      <c r="B27" t="s">
        <v>438</v>
      </c>
      <c r="C27" t="s">
        <v>448</v>
      </c>
      <c r="D27" t="s">
        <v>449</v>
      </c>
      <c r="E27" s="3" t="s">
        <v>450</v>
      </c>
      <c r="F27" s="3">
        <f>IF(Tabela_Carteira_Vollátilidade_e_Lucros[[#This Row],[LPA]]="-",0,_xlfn.NUMBERVALUE(Tabela_Carteira_Vollátilidade_e_Lucros[[#This Row],[LPA]],","))</f>
        <v>5.18</v>
      </c>
      <c r="G27" s="3">
        <f>IF(Tabela_Carteira_Vollátilidade_e_Lucros[[#This Row],[Preço/Result.]]="-",0,_xlfn.NUMBERVALUE(Tabela_Carteira_Vollátilidade_e_Lucros[[#This Row],[Preço/Result.]],","))</f>
        <v>7.7</v>
      </c>
      <c r="H27" s="6">
        <f>IF(Tabela_Carteira_Vollátilidade_e_Lucros[[#This Row],[Beta]]="-",0,_xlfn.NUMBERVALUE(Tabela_Carteira_Vollátilidade_e_Lucros[[#This Row],[Beta]],","))</f>
        <v>0.58599999999999997</v>
      </c>
    </row>
    <row r="28" spans="1:8" x14ac:dyDescent="0.3">
      <c r="A28" t="s">
        <v>454</v>
      </c>
      <c r="B28" t="s">
        <v>455</v>
      </c>
      <c r="C28" t="s">
        <v>465</v>
      </c>
      <c r="D28" t="s">
        <v>466</v>
      </c>
      <c r="E28" s="3" t="s">
        <v>467</v>
      </c>
      <c r="F28" s="3">
        <f>IF(Tabela_Carteira_Vollátilidade_e_Lucros[[#This Row],[LPA]]="-",0,_xlfn.NUMBERVALUE(Tabela_Carteira_Vollátilidade_e_Lucros[[#This Row],[LPA]],","))</f>
        <v>0.245</v>
      </c>
      <c r="G28" s="3">
        <f>IF(Tabela_Carteira_Vollátilidade_e_Lucros[[#This Row],[Preço/Result.]]="-",0,_xlfn.NUMBERVALUE(Tabela_Carteira_Vollátilidade_e_Lucros[[#This Row],[Preço/Result.]],","))</f>
        <v>440.98</v>
      </c>
      <c r="H28" s="6">
        <f>IF(Tabela_Carteira_Vollátilidade_e_Lucros[[#This Row],[Beta]]="-",0,_xlfn.NUMBERVALUE(Tabela_Carteira_Vollátilidade_e_Lucros[[#This Row],[Beta]],","))</f>
        <v>1.94</v>
      </c>
    </row>
    <row r="29" spans="1:8" x14ac:dyDescent="0.3">
      <c r="A29" t="s">
        <v>469</v>
      </c>
      <c r="B29" t="s">
        <v>470</v>
      </c>
      <c r="C29" t="s">
        <v>481</v>
      </c>
      <c r="D29" t="s">
        <v>482</v>
      </c>
      <c r="E29" s="3" t="s">
        <v>481</v>
      </c>
      <c r="F29" s="3">
        <f>IF(Tabela_Carteira_Vollátilidade_e_Lucros[[#This Row],[LPA]]="-",0,_xlfn.NUMBERVALUE(Tabela_Carteira_Vollátilidade_e_Lucros[[#This Row],[LPA]],","))</f>
        <v>1.76</v>
      </c>
      <c r="G29" s="3">
        <f>IF(Tabela_Carteira_Vollátilidade_e_Lucros[[#This Row],[Preço/Result.]]="-",0,_xlfn.NUMBERVALUE(Tabela_Carteira_Vollátilidade_e_Lucros[[#This Row],[Preço/Result.]],","))</f>
        <v>174.52</v>
      </c>
      <c r="H29" s="6">
        <f>IF(Tabela_Carteira_Vollátilidade_e_Lucros[[#This Row],[Beta]]="-",0,_xlfn.NUMBERVALUE(Tabela_Carteira_Vollátilidade_e_Lucros[[#This Row],[Beta]],","))</f>
        <v>1.76</v>
      </c>
    </row>
    <row r="30" spans="1:8" x14ac:dyDescent="0.3">
      <c r="A30" t="s">
        <v>486</v>
      </c>
      <c r="B30" t="s">
        <v>487</v>
      </c>
      <c r="C30" t="s">
        <v>497</v>
      </c>
      <c r="D30" t="s">
        <v>498</v>
      </c>
      <c r="E30" s="3" t="s">
        <v>499</v>
      </c>
      <c r="F30" s="3">
        <f>IF(Tabela_Carteira_Vollátilidade_e_Lucros[[#This Row],[LPA]]="-",0,_xlfn.NUMBERVALUE(Tabela_Carteira_Vollátilidade_e_Lucros[[#This Row],[LPA]],","))</f>
        <v>12.27</v>
      </c>
      <c r="G30" s="3">
        <f>IF(Tabela_Carteira_Vollátilidade_e_Lucros[[#This Row],[Preço/Result.]]="-",0,_xlfn.NUMBERVALUE(Tabela_Carteira_Vollátilidade_e_Lucros[[#This Row],[Preço/Result.]],","))</f>
        <v>11.32</v>
      </c>
      <c r="H30" s="6">
        <f>IF(Tabela_Carteira_Vollátilidade_e_Lucros[[#This Row],[Beta]]="-",0,_xlfn.NUMBERVALUE(Tabela_Carteira_Vollátilidade_e_Lucros[[#This Row],[Beta]],","))</f>
        <v>1.69</v>
      </c>
    </row>
    <row r="31" spans="1:8" x14ac:dyDescent="0.3">
      <c r="A31" t="s">
        <v>501</v>
      </c>
      <c r="B31" t="s">
        <v>502</v>
      </c>
      <c r="C31" t="s">
        <v>512</v>
      </c>
      <c r="D31" t="s">
        <v>513</v>
      </c>
      <c r="E31" s="3" t="s">
        <v>514</v>
      </c>
      <c r="F31" s="3">
        <f>IF(Tabela_Carteira_Vollátilidade_e_Lucros[[#This Row],[LPA]]="-",0,_xlfn.NUMBERVALUE(Tabela_Carteira_Vollátilidade_e_Lucros[[#This Row],[LPA]],","))</f>
        <v>2.0499999999999998</v>
      </c>
      <c r="G31" s="3">
        <f>IF(Tabela_Carteira_Vollátilidade_e_Lucros[[#This Row],[Preço/Result.]]="-",0,_xlfn.NUMBERVALUE(Tabela_Carteira_Vollátilidade_e_Lucros[[#This Row],[Preço/Result.]],","))</f>
        <v>9.73</v>
      </c>
      <c r="H31" s="6">
        <f>IF(Tabela_Carteira_Vollátilidade_e_Lucros[[#This Row],[Beta]]="-",0,_xlfn.NUMBERVALUE(Tabela_Carteira_Vollátilidade_e_Lucros[[#This Row],[Beta]],","))</f>
        <v>1.0900000000000001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80C9-6444-4426-B757-501FF96365F3}">
  <sheetPr>
    <tabColor theme="5"/>
  </sheetPr>
  <dimension ref="A1:C31"/>
  <sheetViews>
    <sheetView workbookViewId="0">
      <selection activeCell="E19" sqref="E19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</cols>
  <sheetData>
    <row r="1" spans="1:3" x14ac:dyDescent="0.3">
      <c r="A1" t="s">
        <v>6</v>
      </c>
      <c r="B1" t="s">
        <v>520</v>
      </c>
      <c r="C1" t="s">
        <v>526</v>
      </c>
    </row>
    <row r="2" spans="1:3" x14ac:dyDescent="0.3">
      <c r="A2" t="s">
        <v>35</v>
      </c>
      <c r="B2" t="s">
        <v>521</v>
      </c>
      <c r="C2" t="s">
        <v>527</v>
      </c>
    </row>
    <row r="3" spans="1:3" x14ac:dyDescent="0.3">
      <c r="A3" t="s">
        <v>57</v>
      </c>
      <c r="B3" t="s">
        <v>521</v>
      </c>
      <c r="C3" t="s">
        <v>527</v>
      </c>
    </row>
    <row r="4" spans="1:3" x14ac:dyDescent="0.3">
      <c r="A4" t="s">
        <v>74</v>
      </c>
      <c r="B4" t="s">
        <v>521</v>
      </c>
      <c r="C4" t="s">
        <v>527</v>
      </c>
    </row>
    <row r="5" spans="1:3" x14ac:dyDescent="0.3">
      <c r="A5" t="s">
        <v>87</v>
      </c>
      <c r="B5" t="s">
        <v>523</v>
      </c>
      <c r="C5" t="s">
        <v>528</v>
      </c>
    </row>
    <row r="6" spans="1:3" x14ac:dyDescent="0.3">
      <c r="A6" t="s">
        <v>106</v>
      </c>
      <c r="B6" t="s">
        <v>525</v>
      </c>
      <c r="C6" t="s">
        <v>528</v>
      </c>
    </row>
    <row r="7" spans="1:3" x14ac:dyDescent="0.3">
      <c r="A7" t="s">
        <v>121</v>
      </c>
      <c r="B7" t="s">
        <v>525</v>
      </c>
      <c r="C7" t="s">
        <v>530</v>
      </c>
    </row>
    <row r="8" spans="1:3" x14ac:dyDescent="0.3">
      <c r="A8" t="s">
        <v>133</v>
      </c>
      <c r="B8" t="s">
        <v>521</v>
      </c>
      <c r="C8" t="s">
        <v>527</v>
      </c>
    </row>
    <row r="9" spans="1:3" x14ac:dyDescent="0.3">
      <c r="A9" t="s">
        <v>150</v>
      </c>
      <c r="B9" t="s">
        <v>523</v>
      </c>
      <c r="C9" t="s">
        <v>528</v>
      </c>
    </row>
    <row r="10" spans="1:3" x14ac:dyDescent="0.3">
      <c r="A10" t="s">
        <v>168</v>
      </c>
      <c r="B10" t="s">
        <v>521</v>
      </c>
      <c r="C10" t="s">
        <v>527</v>
      </c>
    </row>
    <row r="11" spans="1:3" x14ac:dyDescent="0.3">
      <c r="A11" t="s">
        <v>187</v>
      </c>
      <c r="B11" t="s">
        <v>523</v>
      </c>
      <c r="C11" t="s">
        <v>528</v>
      </c>
    </row>
    <row r="12" spans="1:3" x14ac:dyDescent="0.3">
      <c r="A12" t="s">
        <v>203</v>
      </c>
      <c r="B12" t="s">
        <v>523</v>
      </c>
      <c r="C12" t="s">
        <v>528</v>
      </c>
    </row>
    <row r="13" spans="1:3" x14ac:dyDescent="0.3">
      <c r="A13" t="s">
        <v>220</v>
      </c>
      <c r="B13" t="s">
        <v>521</v>
      </c>
      <c r="C13" t="s">
        <v>527</v>
      </c>
    </row>
    <row r="14" spans="1:3" x14ac:dyDescent="0.3">
      <c r="A14" t="s">
        <v>231</v>
      </c>
      <c r="B14" t="s">
        <v>525</v>
      </c>
      <c r="C14" t="s">
        <v>558</v>
      </c>
    </row>
    <row r="15" spans="1:3" x14ac:dyDescent="0.3">
      <c r="A15" t="s">
        <v>244</v>
      </c>
      <c r="B15" t="s">
        <v>521</v>
      </c>
      <c r="C15" t="s">
        <v>527</v>
      </c>
    </row>
    <row r="16" spans="1:3" x14ac:dyDescent="0.3">
      <c r="A16" t="s">
        <v>259</v>
      </c>
      <c r="B16" t="s">
        <v>521</v>
      </c>
      <c r="C16" t="s">
        <v>527</v>
      </c>
    </row>
    <row r="17" spans="1:3" x14ac:dyDescent="0.3">
      <c r="A17" t="s">
        <v>274</v>
      </c>
      <c r="B17" t="s">
        <v>523</v>
      </c>
      <c r="C17" t="s">
        <v>528</v>
      </c>
    </row>
    <row r="18" spans="1:3" x14ac:dyDescent="0.3">
      <c r="A18" t="s">
        <v>292</v>
      </c>
      <c r="B18" t="s">
        <v>522</v>
      </c>
      <c r="C18" t="s">
        <v>527</v>
      </c>
    </row>
    <row r="19" spans="1:3" x14ac:dyDescent="0.3">
      <c r="A19" t="s">
        <v>309</v>
      </c>
      <c r="B19" t="s">
        <v>523</v>
      </c>
      <c r="C19" t="s">
        <v>528</v>
      </c>
    </row>
    <row r="20" spans="1:3" x14ac:dyDescent="0.3">
      <c r="A20" t="s">
        <v>327</v>
      </c>
      <c r="B20" t="s">
        <v>521</v>
      </c>
      <c r="C20" t="s">
        <v>527</v>
      </c>
    </row>
    <row r="21" spans="1:3" x14ac:dyDescent="0.3">
      <c r="A21" t="s">
        <v>343</v>
      </c>
      <c r="B21" t="s">
        <v>525</v>
      </c>
      <c r="C21" t="s">
        <v>558</v>
      </c>
    </row>
    <row r="22" spans="1:3" x14ac:dyDescent="0.3">
      <c r="A22" t="s">
        <v>360</v>
      </c>
      <c r="B22" t="s">
        <v>525</v>
      </c>
      <c r="C22" t="s">
        <v>558</v>
      </c>
    </row>
    <row r="23" spans="1:3" x14ac:dyDescent="0.3">
      <c r="A23" t="s">
        <v>374</v>
      </c>
      <c r="B23" t="s">
        <v>523</v>
      </c>
      <c r="C23" t="s">
        <v>528</v>
      </c>
    </row>
    <row r="24" spans="1:3" x14ac:dyDescent="0.3">
      <c r="A24" t="s">
        <v>391</v>
      </c>
      <c r="B24" t="s">
        <v>523</v>
      </c>
      <c r="C24" t="s">
        <v>528</v>
      </c>
    </row>
    <row r="25" spans="1:3" x14ac:dyDescent="0.3">
      <c r="A25" t="s">
        <v>407</v>
      </c>
      <c r="B25" t="s">
        <v>523</v>
      </c>
      <c r="C25" t="s">
        <v>528</v>
      </c>
    </row>
    <row r="26" spans="1:3" x14ac:dyDescent="0.3">
      <c r="A26" t="s">
        <v>422</v>
      </c>
      <c r="B26" t="s">
        <v>523</v>
      </c>
      <c r="C26" t="s">
        <v>528</v>
      </c>
    </row>
    <row r="27" spans="1:3" x14ac:dyDescent="0.3">
      <c r="A27" t="s">
        <v>437</v>
      </c>
      <c r="B27" t="s">
        <v>523</v>
      </c>
      <c r="C27" t="s">
        <v>528</v>
      </c>
    </row>
    <row r="28" spans="1:3" x14ac:dyDescent="0.3">
      <c r="A28" t="s">
        <v>454</v>
      </c>
      <c r="B28" t="s">
        <v>523</v>
      </c>
      <c r="C28" t="s">
        <v>528</v>
      </c>
    </row>
    <row r="29" spans="1:3" x14ac:dyDescent="0.3">
      <c r="A29" t="s">
        <v>469</v>
      </c>
      <c r="B29" t="s">
        <v>523</v>
      </c>
      <c r="C29" t="s">
        <v>528</v>
      </c>
    </row>
    <row r="30" spans="1:3" x14ac:dyDescent="0.3">
      <c r="A30" t="s">
        <v>486</v>
      </c>
      <c r="B30" t="s">
        <v>523</v>
      </c>
      <c r="C30" t="s">
        <v>528</v>
      </c>
    </row>
    <row r="31" spans="1:3" x14ac:dyDescent="0.3">
      <c r="A31" t="s">
        <v>501</v>
      </c>
      <c r="B31" t="s">
        <v>524</v>
      </c>
      <c r="C31" t="s">
        <v>529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4F2-4AF1-451F-A965-4BCFD3888CA8}">
  <sheetPr>
    <tabColor theme="5"/>
  </sheetPr>
  <dimension ref="A1:D31"/>
  <sheetViews>
    <sheetView workbookViewId="0">
      <selection activeCell="F16" sqref="F16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  <col min="4" max="4" width="12.109375" bestFit="1" customWidth="1"/>
    <col min="5" max="5" width="19.33203125" bestFit="1" customWidth="1"/>
    <col min="6" max="6" width="17.44140625" bestFit="1" customWidth="1"/>
    <col min="7" max="7" width="10.109375" customWidth="1"/>
    <col min="8" max="8" width="10.33203125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6.44140625" bestFit="1" customWidth="1"/>
    <col min="16" max="16" width="15" bestFit="1" customWidth="1"/>
    <col min="17" max="17" width="15" customWidth="1"/>
    <col min="18" max="18" width="12.109375" bestFit="1" customWidth="1"/>
    <col min="19" max="19" width="13.88671875" bestFit="1" customWidth="1"/>
    <col min="20" max="20" width="11.21875" customWidth="1"/>
  </cols>
  <sheetData>
    <row r="1" spans="1:4" x14ac:dyDescent="0.3">
      <c r="A1" t="s">
        <v>6</v>
      </c>
      <c r="B1" t="s">
        <v>19</v>
      </c>
      <c r="C1" t="s">
        <v>563</v>
      </c>
      <c r="D1" t="s">
        <v>531</v>
      </c>
    </row>
    <row r="2" spans="1:4" x14ac:dyDescent="0.3">
      <c r="A2" t="s">
        <v>35</v>
      </c>
      <c r="B2" s="12" t="s">
        <v>50</v>
      </c>
      <c r="C2" s="13">
        <v>4.3999999999999997E-2</v>
      </c>
      <c r="D2" t="str">
        <f>IF(Tabela_Tabela_de_Ativos_que_Pagam_Dividendos[[#This Row],[Dividendo]]="-","Não Paga","Paga")</f>
        <v>Paga</v>
      </c>
    </row>
    <row r="3" spans="1:4" x14ac:dyDescent="0.3">
      <c r="A3" t="s">
        <v>57</v>
      </c>
      <c r="B3" s="12" t="s">
        <v>71</v>
      </c>
      <c r="C3" s="13">
        <v>5.6899999999999999E-2</v>
      </c>
      <c r="D3" t="str">
        <f>IF(Tabela_Tabela_de_Ativos_que_Pagam_Dividendos[[#This Row],[Dividendo]]="-","Não Paga","Paga")</f>
        <v>Paga</v>
      </c>
    </row>
    <row r="4" spans="1:4" x14ac:dyDescent="0.3">
      <c r="A4" t="s">
        <v>74</v>
      </c>
      <c r="B4" s="12" t="s">
        <v>83</v>
      </c>
      <c r="C4" s="13">
        <v>7.0999999999999994E-2</v>
      </c>
      <c r="D4" t="str">
        <f>IF(Tabela_Tabela_de_Ativos_que_Pagam_Dividendos[[#This Row],[Dividendo]]="-","Não Paga","Paga")</f>
        <v>Paga</v>
      </c>
    </row>
    <row r="5" spans="1:4" x14ac:dyDescent="0.3">
      <c r="A5" t="s">
        <v>87</v>
      </c>
      <c r="B5" s="12" t="s">
        <v>103</v>
      </c>
      <c r="C5" s="13">
        <v>7.1999999999999995E-2</v>
      </c>
      <c r="D5" t="str">
        <f>IF(Tabela_Tabela_de_Ativos_que_Pagam_Dividendos[[#This Row],[Dividendo]]="-","Não Paga","Paga")</f>
        <v>Paga</v>
      </c>
    </row>
    <row r="6" spans="1:4" x14ac:dyDescent="0.3">
      <c r="A6" t="s">
        <v>106</v>
      </c>
      <c r="B6" s="12" t="s">
        <v>118</v>
      </c>
      <c r="C6" s="13" t="s">
        <v>115</v>
      </c>
      <c r="D6" t="str">
        <f>IF(Tabela_Tabela_de_Ativos_que_Pagam_Dividendos[[#This Row],[Dividendo]]="-","Não Paga","Paga")</f>
        <v>Paga</v>
      </c>
    </row>
    <row r="7" spans="1:4" x14ac:dyDescent="0.3">
      <c r="A7" t="s">
        <v>121</v>
      </c>
      <c r="B7" s="12" t="s">
        <v>130</v>
      </c>
      <c r="C7" s="13">
        <v>2.7699999999999999E-2</v>
      </c>
      <c r="D7" t="str">
        <f>IF(Tabela_Tabela_de_Ativos_que_Pagam_Dividendos[[#This Row],[Dividendo]]="-","Não Paga","Paga")</f>
        <v>Paga</v>
      </c>
    </row>
    <row r="8" spans="1:4" x14ac:dyDescent="0.3">
      <c r="A8" t="s">
        <v>133</v>
      </c>
      <c r="B8" s="12" t="s">
        <v>147</v>
      </c>
      <c r="C8" s="13">
        <v>6.5100000000000005E-2</v>
      </c>
      <c r="D8" t="str">
        <f>IF(Tabela_Tabela_de_Ativos_que_Pagam_Dividendos[[#This Row],[Dividendo]]="-","Não Paga","Paga")</f>
        <v>Paga</v>
      </c>
    </row>
    <row r="9" spans="1:4" x14ac:dyDescent="0.3">
      <c r="A9" t="s">
        <v>150</v>
      </c>
      <c r="B9" s="12" t="s">
        <v>165</v>
      </c>
      <c r="C9" s="13">
        <v>4.5999999999999999E-2</v>
      </c>
      <c r="D9" t="str">
        <f>IF(Tabela_Tabela_de_Ativos_que_Pagam_Dividendos[[#This Row],[Dividendo]]="-","Não Paga","Paga")</f>
        <v>Paga</v>
      </c>
    </row>
    <row r="10" spans="1:4" x14ac:dyDescent="0.3">
      <c r="A10" t="s">
        <v>168</v>
      </c>
      <c r="B10" s="12" t="s">
        <v>184</v>
      </c>
      <c r="C10" s="13">
        <v>4.8500000000000001E-2</v>
      </c>
      <c r="D10" t="str">
        <f>IF(Tabela_Tabela_de_Ativos_que_Pagam_Dividendos[[#This Row],[Dividendo]]="-","Não Paga","Paga")</f>
        <v>Paga</v>
      </c>
    </row>
    <row r="11" spans="1:4" x14ac:dyDescent="0.3">
      <c r="A11" t="s">
        <v>187</v>
      </c>
      <c r="B11" s="12" t="s">
        <v>115</v>
      </c>
      <c r="C11" s="13" t="s">
        <v>115</v>
      </c>
      <c r="D11" t="str">
        <f>IF(Tabela_Tabela_de_Ativos_que_Pagam_Dividendos[[#This Row],[Dividendo]]="-","Não Paga","Paga")</f>
        <v>Não Paga</v>
      </c>
    </row>
    <row r="12" spans="1:4" x14ac:dyDescent="0.3">
      <c r="A12" t="s">
        <v>203</v>
      </c>
      <c r="B12" s="12" t="s">
        <v>217</v>
      </c>
      <c r="C12" s="13">
        <v>8.6E-3</v>
      </c>
      <c r="D12" t="str">
        <f>IF(Tabela_Tabela_de_Ativos_que_Pagam_Dividendos[[#This Row],[Dividendo]]="-","Não Paga","Paga")</f>
        <v>Paga</v>
      </c>
    </row>
    <row r="13" spans="1:4" x14ac:dyDescent="0.3">
      <c r="A13" t="s">
        <v>220</v>
      </c>
      <c r="B13" s="12" t="s">
        <v>115</v>
      </c>
      <c r="C13" s="13" t="s">
        <v>115</v>
      </c>
      <c r="D13" t="str">
        <f>IF(Tabela_Tabela_de_Ativos_que_Pagam_Dividendos[[#This Row],[Dividendo]]="-","Não Paga","Paga")</f>
        <v>Não Paga</v>
      </c>
    </row>
    <row r="14" spans="1:4" x14ac:dyDescent="0.3">
      <c r="A14" t="s">
        <v>231</v>
      </c>
      <c r="B14" s="12" t="s">
        <v>241</v>
      </c>
      <c r="C14" s="13">
        <v>4.4000000000000003E-3</v>
      </c>
      <c r="D14" t="str">
        <f>IF(Tabela_Tabela_de_Ativos_que_Pagam_Dividendos[[#This Row],[Dividendo]]="-","Não Paga","Paga")</f>
        <v>Paga</v>
      </c>
    </row>
    <row r="15" spans="1:4" x14ac:dyDescent="0.3">
      <c r="A15" t="s">
        <v>244</v>
      </c>
      <c r="B15" s="12" t="s">
        <v>115</v>
      </c>
      <c r="C15" s="13" t="s">
        <v>115</v>
      </c>
      <c r="D15" t="str">
        <f>IF(Tabela_Tabela_de_Ativos_que_Pagam_Dividendos[[#This Row],[Dividendo]]="-","Não Paga","Paga")</f>
        <v>Não Paga</v>
      </c>
    </row>
    <row r="16" spans="1:4" x14ac:dyDescent="0.3">
      <c r="A16" t="s">
        <v>259</v>
      </c>
      <c r="B16" s="12" t="s">
        <v>271</v>
      </c>
      <c r="C16" s="13">
        <v>3.5099999999999999E-2</v>
      </c>
      <c r="D16" t="str">
        <f>IF(Tabela_Tabela_de_Ativos_que_Pagam_Dividendos[[#This Row],[Dividendo]]="-","Não Paga","Paga")</f>
        <v>Paga</v>
      </c>
    </row>
    <row r="17" spans="1:4" x14ac:dyDescent="0.3">
      <c r="A17" t="s">
        <v>274</v>
      </c>
      <c r="B17" s="12" t="s">
        <v>289</v>
      </c>
      <c r="C17" s="13">
        <v>3.1899999999999998E-2</v>
      </c>
      <c r="D17" t="str">
        <f>IF(Tabela_Tabela_de_Ativos_que_Pagam_Dividendos[[#This Row],[Dividendo]]="-","Não Paga","Paga")</f>
        <v>Paga</v>
      </c>
    </row>
    <row r="18" spans="1:4" x14ac:dyDescent="0.3">
      <c r="A18" t="s">
        <v>292</v>
      </c>
      <c r="B18" s="12" t="s">
        <v>306</v>
      </c>
      <c r="C18" s="13">
        <v>5.1799999999999999E-2</v>
      </c>
      <c r="D18" t="str">
        <f>IF(Tabela_Tabela_de_Ativos_que_Pagam_Dividendos[[#This Row],[Dividendo]]="-","Não Paga","Paga")</f>
        <v>Paga</v>
      </c>
    </row>
    <row r="19" spans="1:4" x14ac:dyDescent="0.3">
      <c r="A19" t="s">
        <v>309</v>
      </c>
      <c r="B19" s="12" t="s">
        <v>324</v>
      </c>
      <c r="C19" s="13">
        <v>1.44E-2</v>
      </c>
      <c r="D19" t="str">
        <f>IF(Tabela_Tabela_de_Ativos_que_Pagam_Dividendos[[#This Row],[Dividendo]]="-","Não Paga","Paga")</f>
        <v>Paga</v>
      </c>
    </row>
    <row r="20" spans="1:4" x14ac:dyDescent="0.3">
      <c r="A20" t="s">
        <v>327</v>
      </c>
      <c r="B20" s="12" t="s">
        <v>340</v>
      </c>
      <c r="C20" s="13">
        <v>8.6199999999999999E-2</v>
      </c>
      <c r="D20" t="str">
        <f>IF(Tabela_Tabela_de_Ativos_que_Pagam_Dividendos[[#This Row],[Dividendo]]="-","Não Paga","Paga")</f>
        <v>Paga</v>
      </c>
    </row>
    <row r="21" spans="1:4" x14ac:dyDescent="0.3">
      <c r="A21" t="s">
        <v>343</v>
      </c>
      <c r="B21" s="12" t="s">
        <v>357</v>
      </c>
      <c r="C21" s="13">
        <v>4.53E-2</v>
      </c>
      <c r="D21" t="str">
        <f>IF(Tabela_Tabela_de_Ativos_que_Pagam_Dividendos[[#This Row],[Dividendo]]="-","Não Paga","Paga")</f>
        <v>Paga</v>
      </c>
    </row>
    <row r="22" spans="1:4" x14ac:dyDescent="0.3">
      <c r="A22" t="s">
        <v>360</v>
      </c>
      <c r="B22" s="12" t="s">
        <v>371</v>
      </c>
      <c r="C22" s="13">
        <v>2.92E-2</v>
      </c>
      <c r="D22" t="str">
        <f>IF(Tabela_Tabela_de_Ativos_que_Pagam_Dividendos[[#This Row],[Dividendo]]="-","Não Paga","Paga")</f>
        <v>Paga</v>
      </c>
    </row>
    <row r="23" spans="1:4" x14ac:dyDescent="0.3">
      <c r="A23" t="s">
        <v>374</v>
      </c>
      <c r="B23" s="12" t="s">
        <v>388</v>
      </c>
      <c r="C23" s="13">
        <v>6.8900000000000003E-2</v>
      </c>
      <c r="D23" t="str">
        <f>IF(Tabela_Tabela_de_Ativos_que_Pagam_Dividendos[[#This Row],[Dividendo]]="-","Não Paga","Paga")</f>
        <v>Paga</v>
      </c>
    </row>
    <row r="24" spans="1:4" x14ac:dyDescent="0.3">
      <c r="A24" t="s">
        <v>391</v>
      </c>
      <c r="B24" s="12" t="s">
        <v>115</v>
      </c>
      <c r="C24" s="13" t="s">
        <v>115</v>
      </c>
      <c r="D24" t="str">
        <f>IF(Tabela_Tabela_de_Ativos_que_Pagam_Dividendos[[#This Row],[Dividendo]]="-","Não Paga","Paga")</f>
        <v>Não Paga</v>
      </c>
    </row>
    <row r="25" spans="1:4" x14ac:dyDescent="0.3">
      <c r="A25" t="s">
        <v>407</v>
      </c>
      <c r="B25" s="12" t="s">
        <v>115</v>
      </c>
      <c r="C25" s="13" t="s">
        <v>115</v>
      </c>
      <c r="D25" t="str">
        <f>IF(Tabela_Tabela_de_Ativos_que_Pagam_Dividendos[[#This Row],[Dividendo]]="-","Não Paga","Paga")</f>
        <v>Não Paga</v>
      </c>
    </row>
    <row r="26" spans="1:4" x14ac:dyDescent="0.3">
      <c r="A26" t="s">
        <v>422</v>
      </c>
      <c r="B26" s="12" t="s">
        <v>115</v>
      </c>
      <c r="C26" s="13" t="s">
        <v>115</v>
      </c>
      <c r="D26" t="str">
        <f>IF(Tabela_Tabela_de_Ativos_que_Pagam_Dividendos[[#This Row],[Dividendo]]="-","Não Paga","Paga")</f>
        <v>Não Paga</v>
      </c>
    </row>
    <row r="27" spans="1:4" x14ac:dyDescent="0.3">
      <c r="A27" t="s">
        <v>437</v>
      </c>
      <c r="B27" s="12" t="s">
        <v>451</v>
      </c>
      <c r="C27" s="13">
        <v>4.1399999999999999E-2</v>
      </c>
      <c r="D27" t="str">
        <f>IF(Tabela_Tabela_de_Ativos_que_Pagam_Dividendos[[#This Row],[Dividendo]]="-","Não Paga","Paga")</f>
        <v>Paga</v>
      </c>
    </row>
    <row r="28" spans="1:4" x14ac:dyDescent="0.3">
      <c r="A28" t="s">
        <v>454</v>
      </c>
      <c r="B28" s="12" t="s">
        <v>115</v>
      </c>
      <c r="C28" s="13" t="s">
        <v>115</v>
      </c>
      <c r="D28" t="str">
        <f>IF(Tabela_Tabela_de_Ativos_que_Pagam_Dividendos[[#This Row],[Dividendo]]="-","Não Paga","Paga")</f>
        <v>Não Paga</v>
      </c>
    </row>
    <row r="29" spans="1:4" x14ac:dyDescent="0.3">
      <c r="A29" t="s">
        <v>469</v>
      </c>
      <c r="B29" s="12" t="s">
        <v>483</v>
      </c>
      <c r="C29" s="13">
        <v>5.0000000000000001E-4</v>
      </c>
      <c r="D29" t="str">
        <f>IF(Tabela_Tabela_de_Ativos_que_Pagam_Dividendos[[#This Row],[Dividendo]]="-","Não Paga","Paga")</f>
        <v>Paga</v>
      </c>
    </row>
    <row r="30" spans="1:4" x14ac:dyDescent="0.3">
      <c r="A30" t="s">
        <v>486</v>
      </c>
      <c r="B30" s="12" t="s">
        <v>115</v>
      </c>
      <c r="C30" s="13" t="s">
        <v>115</v>
      </c>
      <c r="D30" t="str">
        <f>IF(Tabela_Tabela_de_Ativos_que_Pagam_Dividendos[[#This Row],[Dividendo]]="-","Não Paga","Paga")</f>
        <v>Não Paga</v>
      </c>
    </row>
    <row r="31" spans="1:4" x14ac:dyDescent="0.3">
      <c r="A31" t="s">
        <v>501</v>
      </c>
      <c r="B31" s="12" t="s">
        <v>515</v>
      </c>
      <c r="C31" s="13">
        <v>1.2999999999999999E-2</v>
      </c>
      <c r="D31" t="str">
        <f>IF(Tabela_Tabela_de_Ativos_que_Pagam_Dividendos[[#This Row],[Dividendo]]="-","Não Paga","Paga")</f>
        <v>Paga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26FA-8885-49C1-BEF3-ADF0C116A9A0}">
  <sheetPr>
    <tabColor theme="5"/>
  </sheetPr>
  <dimension ref="A1:E31"/>
  <sheetViews>
    <sheetView workbookViewId="0">
      <selection activeCell="J13" sqref="J13"/>
    </sheetView>
  </sheetViews>
  <sheetFormatPr defaultRowHeight="14.4" x14ac:dyDescent="0.3"/>
  <cols>
    <col min="1" max="1" width="49.44140625" customWidth="1"/>
    <col min="4" max="4" width="16.21875" customWidth="1"/>
    <col min="5" max="5" width="27.44140625" customWidth="1"/>
    <col min="6" max="6" width="9.44140625" customWidth="1"/>
    <col min="7" max="7" width="16.6640625" customWidth="1"/>
    <col min="8" max="8" width="10.6640625" customWidth="1"/>
    <col min="9" max="9" width="14.77734375" customWidth="1"/>
    <col min="10" max="10" width="28" customWidth="1"/>
  </cols>
  <sheetData>
    <row r="1" spans="1:5" x14ac:dyDescent="0.3">
      <c r="A1" t="s">
        <v>6</v>
      </c>
      <c r="B1" t="s">
        <v>7</v>
      </c>
      <c r="C1" t="s">
        <v>16</v>
      </c>
      <c r="D1" t="s">
        <v>536</v>
      </c>
      <c r="E1" s="5" t="s">
        <v>546</v>
      </c>
    </row>
    <row r="2" spans="1:5" x14ac:dyDescent="0.3">
      <c r="A2" t="s">
        <v>35</v>
      </c>
      <c r="B2" t="s">
        <v>36</v>
      </c>
      <c r="C2" t="s">
        <v>47</v>
      </c>
      <c r="D2">
        <v>-3.35</v>
      </c>
      <c r="E2" s="16" t="s">
        <v>549</v>
      </c>
    </row>
    <row r="3" spans="1:5" x14ac:dyDescent="0.3">
      <c r="A3" t="s">
        <v>57</v>
      </c>
      <c r="B3" t="s">
        <v>58</v>
      </c>
      <c r="C3" t="s">
        <v>68</v>
      </c>
      <c r="D3">
        <v>24.94</v>
      </c>
      <c r="E3" s="16" t="s">
        <v>548</v>
      </c>
    </row>
    <row r="4" spans="1:5" x14ac:dyDescent="0.3">
      <c r="A4" t="s">
        <v>74</v>
      </c>
      <c r="B4" t="s">
        <v>75</v>
      </c>
      <c r="C4" t="s">
        <v>68</v>
      </c>
      <c r="D4">
        <v>24.94</v>
      </c>
      <c r="E4" s="16" t="s">
        <v>548</v>
      </c>
    </row>
    <row r="5" spans="1:5" x14ac:dyDescent="0.3">
      <c r="A5" t="s">
        <v>87</v>
      </c>
      <c r="B5" t="s">
        <v>88</v>
      </c>
      <c r="C5" t="s">
        <v>100</v>
      </c>
      <c r="D5">
        <v>5.14</v>
      </c>
      <c r="E5" s="16" t="s">
        <v>548</v>
      </c>
    </row>
    <row r="6" spans="1:5" x14ac:dyDescent="0.3">
      <c r="A6" t="s">
        <v>106</v>
      </c>
      <c r="B6" t="s">
        <v>107</v>
      </c>
      <c r="C6" t="s">
        <v>115</v>
      </c>
      <c r="D6">
        <v>0</v>
      </c>
      <c r="E6" s="16" t="s">
        <v>542</v>
      </c>
    </row>
    <row r="7" spans="1:5" x14ac:dyDescent="0.3">
      <c r="A7" t="s">
        <v>121</v>
      </c>
      <c r="B7" t="s">
        <v>122</v>
      </c>
      <c r="C7" t="s">
        <v>115</v>
      </c>
      <c r="D7">
        <v>0</v>
      </c>
      <c r="E7" s="16" t="s">
        <v>542</v>
      </c>
    </row>
    <row r="8" spans="1:5" x14ac:dyDescent="0.3">
      <c r="A8" t="s">
        <v>133</v>
      </c>
      <c r="B8" t="s">
        <v>134</v>
      </c>
      <c r="C8" t="s">
        <v>144</v>
      </c>
      <c r="D8">
        <v>7.9000000000000001E-2</v>
      </c>
      <c r="E8" s="16" t="s">
        <v>548</v>
      </c>
    </row>
    <row r="9" spans="1:5" x14ac:dyDescent="0.3">
      <c r="A9" t="s">
        <v>150</v>
      </c>
      <c r="B9" t="s">
        <v>151</v>
      </c>
      <c r="C9" t="s">
        <v>162</v>
      </c>
      <c r="D9">
        <v>6.12</v>
      </c>
      <c r="E9" s="16" t="s">
        <v>548</v>
      </c>
    </row>
    <row r="10" spans="1:5" x14ac:dyDescent="0.3">
      <c r="A10" t="s">
        <v>168</v>
      </c>
      <c r="B10" t="s">
        <v>169</v>
      </c>
      <c r="C10" t="s">
        <v>181</v>
      </c>
      <c r="D10">
        <v>15.63</v>
      </c>
      <c r="E10" s="16" t="s">
        <v>548</v>
      </c>
    </row>
    <row r="11" spans="1:5" x14ac:dyDescent="0.3">
      <c r="A11" t="s">
        <v>187</v>
      </c>
      <c r="B11" t="s">
        <v>188</v>
      </c>
      <c r="C11" t="s">
        <v>199</v>
      </c>
      <c r="D11">
        <v>-8.89</v>
      </c>
      <c r="E11" s="16" t="s">
        <v>549</v>
      </c>
    </row>
    <row r="12" spans="1:5" x14ac:dyDescent="0.3">
      <c r="A12" t="s">
        <v>203</v>
      </c>
      <c r="B12" t="s">
        <v>204</v>
      </c>
      <c r="C12" t="s">
        <v>214</v>
      </c>
      <c r="D12">
        <v>9.26</v>
      </c>
      <c r="E12" s="16" t="s">
        <v>548</v>
      </c>
    </row>
    <row r="13" spans="1:5" x14ac:dyDescent="0.3">
      <c r="A13" t="s">
        <v>220</v>
      </c>
      <c r="B13" t="s">
        <v>221</v>
      </c>
      <c r="C13" t="s">
        <v>115</v>
      </c>
      <c r="D13">
        <v>0</v>
      </c>
      <c r="E13" s="16" t="s">
        <v>542</v>
      </c>
    </row>
    <row r="14" spans="1:5" x14ac:dyDescent="0.3">
      <c r="A14" t="s">
        <v>231</v>
      </c>
      <c r="B14" t="s">
        <v>232</v>
      </c>
      <c r="C14" t="s">
        <v>115</v>
      </c>
      <c r="D14">
        <v>0</v>
      </c>
      <c r="E14" s="16" t="s">
        <v>542</v>
      </c>
    </row>
    <row r="15" spans="1:5" x14ac:dyDescent="0.3">
      <c r="A15" t="s">
        <v>244</v>
      </c>
      <c r="B15" t="s">
        <v>245</v>
      </c>
      <c r="C15" t="s">
        <v>255</v>
      </c>
      <c r="D15">
        <v>0.76</v>
      </c>
      <c r="E15" s="16" t="s">
        <v>548</v>
      </c>
    </row>
    <row r="16" spans="1:5" x14ac:dyDescent="0.3">
      <c r="A16" t="s">
        <v>259</v>
      </c>
      <c r="B16" t="s">
        <v>260</v>
      </c>
      <c r="C16" t="s">
        <v>269</v>
      </c>
      <c r="D16">
        <v>2.48</v>
      </c>
      <c r="E16" s="16" t="s">
        <v>548</v>
      </c>
    </row>
    <row r="17" spans="1:5" x14ac:dyDescent="0.3">
      <c r="A17" t="s">
        <v>274</v>
      </c>
      <c r="B17" t="s">
        <v>275</v>
      </c>
      <c r="C17" t="s">
        <v>286</v>
      </c>
      <c r="D17">
        <v>2.79</v>
      </c>
      <c r="E17" s="16" t="s">
        <v>548</v>
      </c>
    </row>
    <row r="18" spans="1:5" x14ac:dyDescent="0.3">
      <c r="A18" t="s">
        <v>292</v>
      </c>
      <c r="B18" t="s">
        <v>293</v>
      </c>
      <c r="C18" t="s">
        <v>304</v>
      </c>
      <c r="D18">
        <v>0.40500000000000003</v>
      </c>
      <c r="E18" s="16" t="s">
        <v>548</v>
      </c>
    </row>
    <row r="19" spans="1:5" x14ac:dyDescent="0.3">
      <c r="A19" t="s">
        <v>309</v>
      </c>
      <c r="B19" t="s">
        <v>310</v>
      </c>
      <c r="C19" t="s">
        <v>321</v>
      </c>
      <c r="D19">
        <v>25.69</v>
      </c>
      <c r="E19" s="16" t="s">
        <v>548</v>
      </c>
    </row>
    <row r="20" spans="1:5" x14ac:dyDescent="0.3">
      <c r="A20" t="s">
        <v>327</v>
      </c>
      <c r="B20" t="s">
        <v>328</v>
      </c>
      <c r="C20" t="s">
        <v>337</v>
      </c>
      <c r="D20">
        <v>17.489999999999998</v>
      </c>
      <c r="E20" s="16" t="s">
        <v>548</v>
      </c>
    </row>
    <row r="21" spans="1:5" x14ac:dyDescent="0.3">
      <c r="A21" t="s">
        <v>343</v>
      </c>
      <c r="B21" t="s">
        <v>344</v>
      </c>
      <c r="C21" t="s">
        <v>354</v>
      </c>
      <c r="D21">
        <v>0.33500000000000002</v>
      </c>
      <c r="E21" s="16" t="s">
        <v>548</v>
      </c>
    </row>
    <row r="22" spans="1:5" x14ac:dyDescent="0.3">
      <c r="A22" t="s">
        <v>360</v>
      </c>
      <c r="B22" t="s">
        <v>361</v>
      </c>
      <c r="C22" t="s">
        <v>369</v>
      </c>
      <c r="D22">
        <v>0.54800000000000004</v>
      </c>
      <c r="E22" s="16" t="s">
        <v>548</v>
      </c>
    </row>
    <row r="23" spans="1:5" x14ac:dyDescent="0.3">
      <c r="A23" t="s">
        <v>374</v>
      </c>
      <c r="B23" t="s">
        <v>375</v>
      </c>
      <c r="C23" t="s">
        <v>385</v>
      </c>
      <c r="D23">
        <v>-1.21</v>
      </c>
      <c r="E23" s="16" t="s">
        <v>549</v>
      </c>
    </row>
    <row r="24" spans="1:5" x14ac:dyDescent="0.3">
      <c r="A24" t="s">
        <v>391</v>
      </c>
      <c r="B24" t="s">
        <v>392</v>
      </c>
      <c r="C24" t="s">
        <v>403</v>
      </c>
      <c r="D24">
        <v>7.1</v>
      </c>
      <c r="E24" s="16" t="s">
        <v>548</v>
      </c>
    </row>
    <row r="25" spans="1:5" x14ac:dyDescent="0.3">
      <c r="A25" t="s">
        <v>407</v>
      </c>
      <c r="B25" t="s">
        <v>408</v>
      </c>
      <c r="C25" t="s">
        <v>418</v>
      </c>
      <c r="D25">
        <v>-15.07</v>
      </c>
      <c r="E25" s="16" t="s">
        <v>549</v>
      </c>
    </row>
    <row r="26" spans="1:5" x14ac:dyDescent="0.3">
      <c r="A26" t="s">
        <v>422</v>
      </c>
      <c r="B26" t="s">
        <v>423</v>
      </c>
      <c r="C26" t="s">
        <v>434</v>
      </c>
      <c r="D26">
        <v>-0.123</v>
      </c>
      <c r="E26" s="16" t="s">
        <v>549</v>
      </c>
    </row>
    <row r="27" spans="1:5" x14ac:dyDescent="0.3">
      <c r="A27" t="s">
        <v>437</v>
      </c>
      <c r="B27" t="s">
        <v>438</v>
      </c>
      <c r="C27" t="s">
        <v>448</v>
      </c>
      <c r="D27">
        <v>5.18</v>
      </c>
      <c r="E27" s="16" t="s">
        <v>548</v>
      </c>
    </row>
    <row r="28" spans="1:5" x14ac:dyDescent="0.3">
      <c r="A28" t="s">
        <v>454</v>
      </c>
      <c r="B28" t="s">
        <v>455</v>
      </c>
      <c r="C28" t="s">
        <v>465</v>
      </c>
      <c r="D28">
        <v>0.245</v>
      </c>
      <c r="E28" s="16" t="s">
        <v>548</v>
      </c>
    </row>
    <row r="29" spans="1:5" x14ac:dyDescent="0.3">
      <c r="A29" t="s">
        <v>469</v>
      </c>
      <c r="B29" t="s">
        <v>470</v>
      </c>
      <c r="C29" t="s">
        <v>481</v>
      </c>
      <c r="D29">
        <v>1.76</v>
      </c>
      <c r="E29" s="16" t="s">
        <v>548</v>
      </c>
    </row>
    <row r="30" spans="1:5" x14ac:dyDescent="0.3">
      <c r="A30" t="s">
        <v>486</v>
      </c>
      <c r="B30" t="s">
        <v>487</v>
      </c>
      <c r="C30" t="s">
        <v>497</v>
      </c>
      <c r="D30">
        <v>12.27</v>
      </c>
      <c r="E30" s="16" t="s">
        <v>548</v>
      </c>
    </row>
    <row r="31" spans="1:5" x14ac:dyDescent="0.3">
      <c r="A31" t="s">
        <v>501</v>
      </c>
      <c r="B31" t="s">
        <v>502</v>
      </c>
      <c r="C31" t="s">
        <v>512</v>
      </c>
      <c r="D31">
        <v>2.0499999999999998</v>
      </c>
      <c r="E31" s="16" t="s">
        <v>548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D22-077A-450A-AB5C-60B963BB58C0}">
  <sheetPr>
    <tabColor theme="5"/>
  </sheetPr>
  <dimension ref="A1:E31"/>
  <sheetViews>
    <sheetView workbookViewId="0">
      <selection activeCell="J7" sqref="J7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6.44140625" bestFit="1" customWidth="1"/>
    <col min="4" max="4" width="15" bestFit="1" customWidth="1"/>
    <col min="5" max="5" width="14.33203125" customWidth="1"/>
    <col min="6" max="6" width="8.21875" bestFit="1" customWidth="1"/>
    <col min="7" max="7" width="16.33203125" bestFit="1" customWidth="1"/>
    <col min="9" max="9" width="13.77734375" bestFit="1" customWidth="1"/>
    <col min="10" max="10" width="27.33203125" bestFit="1" customWidth="1"/>
  </cols>
  <sheetData>
    <row r="1" spans="1:5" x14ac:dyDescent="0.3">
      <c r="A1" t="s">
        <v>6</v>
      </c>
      <c r="B1" t="s">
        <v>7</v>
      </c>
      <c r="C1" t="s">
        <v>18</v>
      </c>
      <c r="D1" t="s">
        <v>538</v>
      </c>
      <c r="E1" t="s">
        <v>540</v>
      </c>
    </row>
    <row r="2" spans="1:5" x14ac:dyDescent="0.3">
      <c r="A2" t="s">
        <v>35</v>
      </c>
      <c r="B2" t="s">
        <v>36</v>
      </c>
      <c r="C2" t="s">
        <v>49</v>
      </c>
      <c r="D2">
        <v>0.77400000000000002</v>
      </c>
      <c r="E2" s="16" t="s">
        <v>543</v>
      </c>
    </row>
    <row r="3" spans="1:5" x14ac:dyDescent="0.3">
      <c r="A3" t="s">
        <v>57</v>
      </c>
      <c r="B3" t="s">
        <v>58</v>
      </c>
      <c r="C3" t="s">
        <v>70</v>
      </c>
      <c r="D3">
        <v>1.29</v>
      </c>
      <c r="E3" s="16" t="s">
        <v>539</v>
      </c>
    </row>
    <row r="4" spans="1:5" x14ac:dyDescent="0.3">
      <c r="A4" t="s">
        <v>74</v>
      </c>
      <c r="B4" t="s">
        <v>75</v>
      </c>
      <c r="C4" t="s">
        <v>70</v>
      </c>
      <c r="D4">
        <v>1.29</v>
      </c>
      <c r="E4" s="16" t="s">
        <v>539</v>
      </c>
    </row>
    <row r="5" spans="1:5" x14ac:dyDescent="0.3">
      <c r="A5" t="s">
        <v>87</v>
      </c>
      <c r="B5" t="s">
        <v>88</v>
      </c>
      <c r="C5" t="s">
        <v>102</v>
      </c>
      <c r="D5">
        <v>0.33900000000000002</v>
      </c>
      <c r="E5" s="16" t="s">
        <v>543</v>
      </c>
    </row>
    <row r="6" spans="1:5" x14ac:dyDescent="0.3">
      <c r="A6" t="s">
        <v>106</v>
      </c>
      <c r="B6" t="s">
        <v>107</v>
      </c>
      <c r="C6" t="s">
        <v>115</v>
      </c>
      <c r="D6">
        <v>0</v>
      </c>
      <c r="E6" s="16" t="s">
        <v>542</v>
      </c>
    </row>
    <row r="7" spans="1:5" x14ac:dyDescent="0.3">
      <c r="A7" t="s">
        <v>121</v>
      </c>
      <c r="B7" t="s">
        <v>122</v>
      </c>
      <c r="C7" t="s">
        <v>115</v>
      </c>
      <c r="D7">
        <v>0</v>
      </c>
      <c r="E7" s="16" t="s">
        <v>542</v>
      </c>
    </row>
    <row r="8" spans="1:5" x14ac:dyDescent="0.3">
      <c r="A8" t="s">
        <v>133</v>
      </c>
      <c r="B8" t="s">
        <v>134</v>
      </c>
      <c r="C8" t="s">
        <v>146</v>
      </c>
      <c r="D8">
        <v>0.53700000000000003</v>
      </c>
      <c r="E8" s="16" t="s">
        <v>543</v>
      </c>
    </row>
    <row r="9" spans="1:5" x14ac:dyDescent="0.3">
      <c r="A9" t="s">
        <v>150</v>
      </c>
      <c r="B9" t="s">
        <v>151</v>
      </c>
      <c r="C9" t="s">
        <v>164</v>
      </c>
      <c r="D9">
        <v>1.31</v>
      </c>
      <c r="E9" s="16" t="s">
        <v>539</v>
      </c>
    </row>
    <row r="10" spans="1:5" x14ac:dyDescent="0.3">
      <c r="A10" t="s">
        <v>168</v>
      </c>
      <c r="B10" t="s">
        <v>169</v>
      </c>
      <c r="C10" t="s">
        <v>183</v>
      </c>
      <c r="D10">
        <v>1.38</v>
      </c>
      <c r="E10" s="16" t="s">
        <v>539</v>
      </c>
    </row>
    <row r="11" spans="1:5" x14ac:dyDescent="0.3">
      <c r="A11" t="s">
        <v>187</v>
      </c>
      <c r="B11" t="s">
        <v>188</v>
      </c>
      <c r="C11" t="s">
        <v>201</v>
      </c>
      <c r="D11">
        <v>1.91</v>
      </c>
      <c r="E11" s="16" t="s">
        <v>539</v>
      </c>
    </row>
    <row r="12" spans="1:5" x14ac:dyDescent="0.3">
      <c r="A12" t="s">
        <v>203</v>
      </c>
      <c r="B12" t="s">
        <v>204</v>
      </c>
      <c r="C12" t="s">
        <v>216</v>
      </c>
      <c r="D12">
        <v>0.93</v>
      </c>
      <c r="E12" s="16" t="s">
        <v>543</v>
      </c>
    </row>
    <row r="13" spans="1:5" x14ac:dyDescent="0.3">
      <c r="A13" t="s">
        <v>220</v>
      </c>
      <c r="B13" t="s">
        <v>221</v>
      </c>
      <c r="C13" t="s">
        <v>115</v>
      </c>
      <c r="D13">
        <v>0</v>
      </c>
      <c r="E13" s="16" t="s">
        <v>542</v>
      </c>
    </row>
    <row r="14" spans="1:5" x14ac:dyDescent="0.3">
      <c r="A14" t="s">
        <v>231</v>
      </c>
      <c r="B14" t="s">
        <v>232</v>
      </c>
      <c r="C14" t="s">
        <v>115</v>
      </c>
      <c r="D14">
        <v>0</v>
      </c>
      <c r="E14" s="16" t="s">
        <v>542</v>
      </c>
    </row>
    <row r="15" spans="1:5" x14ac:dyDescent="0.3">
      <c r="A15" t="s">
        <v>244</v>
      </c>
      <c r="B15" t="s">
        <v>245</v>
      </c>
      <c r="C15" t="s">
        <v>257</v>
      </c>
      <c r="D15">
        <v>1.55</v>
      </c>
      <c r="E15" s="16" t="s">
        <v>539</v>
      </c>
    </row>
    <row r="16" spans="1:5" x14ac:dyDescent="0.3">
      <c r="A16" t="s">
        <v>259</v>
      </c>
      <c r="B16" t="s">
        <v>260</v>
      </c>
      <c r="C16" t="s">
        <v>183</v>
      </c>
      <c r="D16">
        <v>1.38</v>
      </c>
      <c r="E16" s="16" t="s">
        <v>539</v>
      </c>
    </row>
    <row r="17" spans="1:5" x14ac:dyDescent="0.3">
      <c r="A17" t="s">
        <v>274</v>
      </c>
      <c r="B17" t="s">
        <v>275</v>
      </c>
      <c r="C17" t="s">
        <v>288</v>
      </c>
      <c r="D17">
        <v>0.98499999999999999</v>
      </c>
      <c r="E17" s="16" t="s">
        <v>543</v>
      </c>
    </row>
    <row r="18" spans="1:5" x14ac:dyDescent="0.3">
      <c r="A18" t="s">
        <v>292</v>
      </c>
      <c r="B18" t="s">
        <v>293</v>
      </c>
      <c r="C18" t="s">
        <v>216</v>
      </c>
      <c r="D18">
        <v>0.93</v>
      </c>
      <c r="E18" s="16" t="s">
        <v>543</v>
      </c>
    </row>
    <row r="19" spans="1:5" x14ac:dyDescent="0.3">
      <c r="A19" t="s">
        <v>309</v>
      </c>
      <c r="B19" t="s">
        <v>310</v>
      </c>
      <c r="C19" t="s">
        <v>323</v>
      </c>
      <c r="D19">
        <v>0.21</v>
      </c>
      <c r="E19" s="16" t="s">
        <v>543</v>
      </c>
    </row>
    <row r="20" spans="1:5" x14ac:dyDescent="0.3">
      <c r="A20" t="s">
        <v>327</v>
      </c>
      <c r="B20" t="s">
        <v>328</v>
      </c>
      <c r="C20" t="s">
        <v>339</v>
      </c>
      <c r="D20">
        <v>1.1299999999999999</v>
      </c>
      <c r="E20" s="16" t="s">
        <v>539</v>
      </c>
    </row>
    <row r="21" spans="1:5" x14ac:dyDescent="0.3">
      <c r="A21" t="s">
        <v>343</v>
      </c>
      <c r="B21" t="s">
        <v>344</v>
      </c>
      <c r="C21" t="s">
        <v>356</v>
      </c>
      <c r="D21">
        <v>1.35</v>
      </c>
      <c r="E21" s="16" t="s">
        <v>539</v>
      </c>
    </row>
    <row r="22" spans="1:5" x14ac:dyDescent="0.3">
      <c r="A22" t="s">
        <v>360</v>
      </c>
      <c r="B22" t="s">
        <v>361</v>
      </c>
      <c r="C22" t="s">
        <v>183</v>
      </c>
      <c r="D22">
        <v>1.38</v>
      </c>
      <c r="E22" s="16" t="s">
        <v>539</v>
      </c>
    </row>
    <row r="23" spans="1:5" x14ac:dyDescent="0.3">
      <c r="A23" t="s">
        <v>374</v>
      </c>
      <c r="B23" t="s">
        <v>375</v>
      </c>
      <c r="C23" t="s">
        <v>387</v>
      </c>
      <c r="D23">
        <v>0.76600000000000001</v>
      </c>
      <c r="E23" s="16" t="s">
        <v>543</v>
      </c>
    </row>
    <row r="24" spans="1:5" x14ac:dyDescent="0.3">
      <c r="A24" t="s">
        <v>391</v>
      </c>
      <c r="B24" t="s">
        <v>392</v>
      </c>
      <c r="C24" t="s">
        <v>405</v>
      </c>
      <c r="D24">
        <v>2</v>
      </c>
      <c r="E24" s="16" t="s">
        <v>539</v>
      </c>
    </row>
    <row r="25" spans="1:5" x14ac:dyDescent="0.3">
      <c r="A25" t="s">
        <v>407</v>
      </c>
      <c r="B25" t="s">
        <v>408</v>
      </c>
      <c r="C25" t="s">
        <v>420</v>
      </c>
      <c r="D25">
        <v>1.42</v>
      </c>
      <c r="E25" s="16" t="s">
        <v>539</v>
      </c>
    </row>
    <row r="26" spans="1:5" x14ac:dyDescent="0.3">
      <c r="A26" t="s">
        <v>422</v>
      </c>
      <c r="B26" t="s">
        <v>423</v>
      </c>
      <c r="C26" t="s">
        <v>436</v>
      </c>
      <c r="D26">
        <v>2.84</v>
      </c>
      <c r="E26" s="16" t="s">
        <v>539</v>
      </c>
    </row>
    <row r="27" spans="1:5" x14ac:dyDescent="0.3">
      <c r="A27" t="s">
        <v>437</v>
      </c>
      <c r="B27" t="s">
        <v>438</v>
      </c>
      <c r="C27" t="s">
        <v>450</v>
      </c>
      <c r="D27">
        <v>0.58599999999999997</v>
      </c>
      <c r="E27" s="16" t="s">
        <v>543</v>
      </c>
    </row>
    <row r="28" spans="1:5" x14ac:dyDescent="0.3">
      <c r="A28" t="s">
        <v>454</v>
      </c>
      <c r="B28" t="s">
        <v>455</v>
      </c>
      <c r="C28" t="s">
        <v>467</v>
      </c>
      <c r="D28">
        <v>1.94</v>
      </c>
      <c r="E28" s="16" t="s">
        <v>539</v>
      </c>
    </row>
    <row r="29" spans="1:5" x14ac:dyDescent="0.3">
      <c r="A29" t="s">
        <v>469</v>
      </c>
      <c r="B29" t="s">
        <v>470</v>
      </c>
      <c r="C29" t="s">
        <v>481</v>
      </c>
      <c r="D29">
        <v>1.76</v>
      </c>
      <c r="E29" s="16" t="s">
        <v>539</v>
      </c>
    </row>
    <row r="30" spans="1:5" x14ac:dyDescent="0.3">
      <c r="A30" t="s">
        <v>486</v>
      </c>
      <c r="B30" t="s">
        <v>487</v>
      </c>
      <c r="C30" t="s">
        <v>499</v>
      </c>
      <c r="D30">
        <v>1.69</v>
      </c>
      <c r="E30" s="16" t="s">
        <v>539</v>
      </c>
    </row>
    <row r="31" spans="1:5" x14ac:dyDescent="0.3">
      <c r="A31" t="s">
        <v>501</v>
      </c>
      <c r="B31" t="s">
        <v>502</v>
      </c>
      <c r="C31" t="s">
        <v>514</v>
      </c>
      <c r="D31">
        <v>1.0900000000000001</v>
      </c>
      <c r="E31" s="16" t="s">
        <v>539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B78C-E39A-4426-A3E1-1D3D34084045}">
  <sheetPr>
    <tabColor theme="5"/>
  </sheetPr>
  <dimension ref="A1:D31"/>
  <sheetViews>
    <sheetView workbookViewId="0">
      <selection activeCell="Q30" sqref="Q30"/>
    </sheetView>
  </sheetViews>
  <sheetFormatPr defaultRowHeight="14.4" x14ac:dyDescent="0.3"/>
  <cols>
    <col min="1" max="1" width="49.44140625" customWidth="1"/>
    <col min="2" max="2" width="12.88671875" customWidth="1"/>
    <col min="3" max="3" width="15.44140625" customWidth="1"/>
    <col min="4" max="4" width="17.21875" customWidth="1"/>
    <col min="5" max="5" width="15.77734375" customWidth="1"/>
    <col min="8" max="8" width="13.6640625" customWidth="1"/>
  </cols>
  <sheetData>
    <row r="1" spans="1:4" x14ac:dyDescent="0.3">
      <c r="A1" t="s">
        <v>6</v>
      </c>
      <c r="B1" t="s">
        <v>7</v>
      </c>
      <c r="C1" t="s">
        <v>17</v>
      </c>
      <c r="D1" t="s">
        <v>537</v>
      </c>
    </row>
    <row r="2" spans="1:4" x14ac:dyDescent="0.3">
      <c r="A2" t="s">
        <v>422</v>
      </c>
      <c r="B2" t="s">
        <v>423</v>
      </c>
      <c r="C2" s="16" t="s">
        <v>435</v>
      </c>
      <c r="D2" s="3">
        <f>IF(Tabela_Carteira_Vollátilidade_e_Lucros8[[#This Row],[Preço/Result.]]="-",0,_xlfn.NUMBERVALUE(Tabela_Carteira_Vollátilidade_e_Lucros8[[#This Row],[Preço/Result.]],","))</f>
        <v>-102.93</v>
      </c>
    </row>
    <row r="3" spans="1:4" x14ac:dyDescent="0.3">
      <c r="A3" t="s">
        <v>374</v>
      </c>
      <c r="B3" t="s">
        <v>375</v>
      </c>
      <c r="C3" s="16" t="s">
        <v>386</v>
      </c>
      <c r="D3" s="3">
        <f>IF(Tabela_Carteira_Vollátilidade_e_Lucros8[[#This Row],[Preço/Result.]]="-",0,_xlfn.NUMBERVALUE(Tabela_Carteira_Vollátilidade_e_Lucros8[[#This Row],[Preço/Result.]],","))</f>
        <v>-13.36</v>
      </c>
    </row>
    <row r="4" spans="1:4" x14ac:dyDescent="0.3">
      <c r="A4" t="s">
        <v>187</v>
      </c>
      <c r="B4" t="s">
        <v>188</v>
      </c>
      <c r="C4" s="16" t="s">
        <v>200</v>
      </c>
      <c r="D4" s="3">
        <f>IF(Tabela_Carteira_Vollátilidade_e_Lucros8[[#This Row],[Preço/Result.]]="-",0,_xlfn.NUMBERVALUE(Tabela_Carteira_Vollátilidade_e_Lucros8[[#This Row],[Preço/Result.]],","))</f>
        <v>-6.6</v>
      </c>
    </row>
    <row r="5" spans="1:4" x14ac:dyDescent="0.3">
      <c r="A5" t="s">
        <v>35</v>
      </c>
      <c r="B5" t="s">
        <v>36</v>
      </c>
      <c r="C5" s="16" t="s">
        <v>48</v>
      </c>
      <c r="D5" s="7">
        <f>IF(Tabela_Carteira_Vollátilidade_e_Lucros8[[#This Row],[Preço/Result.]]="-",0,_xlfn.NUMBERVALUE(Tabela_Carteira_Vollátilidade_e_Lucros8[[#This Row],[Preço/Result.]],","))</f>
        <v>-5.56</v>
      </c>
    </row>
    <row r="6" spans="1:4" x14ac:dyDescent="0.3">
      <c r="A6" t="s">
        <v>407</v>
      </c>
      <c r="B6" t="s">
        <v>408</v>
      </c>
      <c r="C6" s="16" t="s">
        <v>419</v>
      </c>
      <c r="D6" s="3">
        <f>IF(Tabela_Carteira_Vollátilidade_e_Lucros8[[#This Row],[Preço/Result.]]="-",0,_xlfn.NUMBERVALUE(Tabela_Carteira_Vollátilidade_e_Lucros8[[#This Row],[Preço/Result.]],","))</f>
        <v>-0.1</v>
      </c>
    </row>
    <row r="7" spans="1:4" x14ac:dyDescent="0.3">
      <c r="A7" t="s">
        <v>106</v>
      </c>
      <c r="B7" t="s">
        <v>107</v>
      </c>
      <c r="C7" s="16" t="s">
        <v>115</v>
      </c>
      <c r="D7" s="3">
        <f>IF(Tabela_Carteira_Vollátilidade_e_Lucros8[[#This Row],[Preço/Result.]]="-",0,_xlfn.NUMBERVALUE(Tabela_Carteira_Vollátilidade_e_Lucros8[[#This Row],[Preço/Result.]],","))</f>
        <v>0</v>
      </c>
    </row>
    <row r="8" spans="1:4" x14ac:dyDescent="0.3">
      <c r="A8" t="s">
        <v>121</v>
      </c>
      <c r="B8" t="s">
        <v>122</v>
      </c>
      <c r="C8" s="16" t="s">
        <v>115</v>
      </c>
      <c r="D8" s="3">
        <f>IF(Tabela_Carteira_Vollátilidade_e_Lucros8[[#This Row],[Preço/Result.]]="-",0,_xlfn.NUMBERVALUE(Tabela_Carteira_Vollátilidade_e_Lucros8[[#This Row],[Preço/Result.]],","))</f>
        <v>0</v>
      </c>
    </row>
    <row r="9" spans="1:4" x14ac:dyDescent="0.3">
      <c r="A9" t="s">
        <v>220</v>
      </c>
      <c r="B9" t="s">
        <v>221</v>
      </c>
      <c r="C9" s="16" t="s">
        <v>115</v>
      </c>
      <c r="D9" s="3">
        <f>IF(Tabela_Carteira_Vollátilidade_e_Lucros8[[#This Row],[Preço/Result.]]="-",0,_xlfn.NUMBERVALUE(Tabela_Carteira_Vollátilidade_e_Lucros8[[#This Row],[Preço/Result.]],","))</f>
        <v>0</v>
      </c>
    </row>
    <row r="10" spans="1:4" x14ac:dyDescent="0.3">
      <c r="A10" t="s">
        <v>231</v>
      </c>
      <c r="B10" t="s">
        <v>232</v>
      </c>
      <c r="C10" s="16" t="s">
        <v>115</v>
      </c>
      <c r="D10" s="3">
        <f>IF(Tabela_Carteira_Vollátilidade_e_Lucros8[[#This Row],[Preço/Result.]]="-",0,_xlfn.NUMBERVALUE(Tabela_Carteira_Vollátilidade_e_Lucros8[[#This Row],[Preço/Result.]],","))</f>
        <v>0</v>
      </c>
    </row>
    <row r="11" spans="1:4" x14ac:dyDescent="0.3">
      <c r="A11" t="s">
        <v>168</v>
      </c>
      <c r="B11" t="s">
        <v>169</v>
      </c>
      <c r="C11" s="16" t="s">
        <v>182</v>
      </c>
      <c r="D11" s="3">
        <f>IF(Tabela_Carteira_Vollátilidade_e_Lucros8[[#This Row],[Preço/Result.]]="-",0,_xlfn.NUMBERVALUE(Tabela_Carteira_Vollátilidade_e_Lucros8[[#This Row],[Preço/Result.]],","))</f>
        <v>3.55</v>
      </c>
    </row>
    <row r="12" spans="1:4" x14ac:dyDescent="0.3">
      <c r="A12" t="s">
        <v>259</v>
      </c>
      <c r="B12" t="s">
        <v>260</v>
      </c>
      <c r="C12" s="16" t="s">
        <v>270</v>
      </c>
      <c r="D12" s="3">
        <f>IF(Tabela_Carteira_Vollátilidade_e_Lucros8[[#This Row],[Preço/Result.]]="-",0,_xlfn.NUMBERVALUE(Tabela_Carteira_Vollátilidade_e_Lucros8[[#This Row],[Preço/Result.]],","))</f>
        <v>3.98</v>
      </c>
    </row>
    <row r="13" spans="1:4" x14ac:dyDescent="0.3">
      <c r="A13" t="s">
        <v>309</v>
      </c>
      <c r="B13" t="s">
        <v>310</v>
      </c>
      <c r="C13" s="16" t="s">
        <v>322</v>
      </c>
      <c r="D13" s="3">
        <f>IF(Tabela_Carteira_Vollátilidade_e_Lucros8[[#This Row],[Preço/Result.]]="-",0,_xlfn.NUMBERVALUE(Tabela_Carteira_Vollátilidade_e_Lucros8[[#This Row],[Preço/Result.]],","))</f>
        <v>4.3</v>
      </c>
    </row>
    <row r="14" spans="1:4" x14ac:dyDescent="0.3">
      <c r="A14" t="s">
        <v>74</v>
      </c>
      <c r="B14" t="s">
        <v>75</v>
      </c>
      <c r="C14" s="16" t="s">
        <v>82</v>
      </c>
      <c r="D14" s="3">
        <f>IF(Tabela_Carteira_Vollátilidade_e_Lucros8[[#This Row],[Preço/Result.]]="-",0,_xlfn.NUMBERVALUE(Tabela_Carteira_Vollátilidade_e_Lucros8[[#This Row],[Preço/Result.]],","))</f>
        <v>4.8499999999999996</v>
      </c>
    </row>
    <row r="15" spans="1:4" x14ac:dyDescent="0.3">
      <c r="A15" t="s">
        <v>343</v>
      </c>
      <c r="B15" t="s">
        <v>344</v>
      </c>
      <c r="C15" s="16" t="s">
        <v>355</v>
      </c>
      <c r="D15" s="3">
        <f>IF(Tabela_Carteira_Vollátilidade_e_Lucros8[[#This Row],[Preço/Result.]]="-",0,_xlfn.NUMBERVALUE(Tabela_Carteira_Vollátilidade_e_Lucros8[[#This Row],[Preço/Result.]],","))</f>
        <v>4.87</v>
      </c>
    </row>
    <row r="16" spans="1:4" x14ac:dyDescent="0.3">
      <c r="A16" t="s">
        <v>327</v>
      </c>
      <c r="B16" t="s">
        <v>328</v>
      </c>
      <c r="C16" s="16" t="s">
        <v>338</v>
      </c>
      <c r="D16" s="3">
        <f>IF(Tabela_Carteira_Vollátilidade_e_Lucros8[[#This Row],[Preço/Result.]]="-",0,_xlfn.NUMBERVALUE(Tabela_Carteira_Vollátilidade_e_Lucros8[[#This Row],[Preço/Result.]],","))</f>
        <v>5.61</v>
      </c>
    </row>
    <row r="17" spans="1:4" x14ac:dyDescent="0.3">
      <c r="A17" t="s">
        <v>360</v>
      </c>
      <c r="B17" t="s">
        <v>361</v>
      </c>
      <c r="C17" s="16" t="s">
        <v>370</v>
      </c>
      <c r="D17" s="3">
        <f>IF(Tabela_Carteira_Vollátilidade_e_Lucros8[[#This Row],[Preço/Result.]]="-",0,_xlfn.NUMBERVALUE(Tabela_Carteira_Vollátilidade_e_Lucros8[[#This Row],[Preço/Result.]],","))</f>
        <v>5.89</v>
      </c>
    </row>
    <row r="18" spans="1:4" x14ac:dyDescent="0.3">
      <c r="A18" t="s">
        <v>57</v>
      </c>
      <c r="B18" t="s">
        <v>58</v>
      </c>
      <c r="C18" s="16" t="s">
        <v>69</v>
      </c>
      <c r="D18" s="3">
        <f>IF(Tabela_Carteira_Vollátilidade_e_Lucros8[[#This Row],[Preço/Result.]]="-",0,_xlfn.NUMBERVALUE(Tabela_Carteira_Vollátilidade_e_Lucros8[[#This Row],[Preço/Result.]],","))</f>
        <v>6.06</v>
      </c>
    </row>
    <row r="19" spans="1:4" x14ac:dyDescent="0.3">
      <c r="A19" t="s">
        <v>87</v>
      </c>
      <c r="B19" t="s">
        <v>88</v>
      </c>
      <c r="C19" s="16" t="s">
        <v>101</v>
      </c>
      <c r="D19" s="3">
        <f>IF(Tabela_Carteira_Vollátilidade_e_Lucros8[[#This Row],[Preço/Result.]]="-",0,_xlfn.NUMBERVALUE(Tabela_Carteira_Vollátilidade_e_Lucros8[[#This Row],[Preço/Result.]],","))</f>
        <v>7.08</v>
      </c>
    </row>
    <row r="20" spans="1:4" x14ac:dyDescent="0.3">
      <c r="A20" t="s">
        <v>437</v>
      </c>
      <c r="B20" t="s">
        <v>438</v>
      </c>
      <c r="C20" s="16" t="s">
        <v>449</v>
      </c>
      <c r="D20" s="3">
        <f>IF(Tabela_Carteira_Vollátilidade_e_Lucros8[[#This Row],[Preço/Result.]]="-",0,_xlfn.NUMBERVALUE(Tabela_Carteira_Vollátilidade_e_Lucros8[[#This Row],[Preço/Result.]],","))</f>
        <v>7.7</v>
      </c>
    </row>
    <row r="21" spans="1:4" x14ac:dyDescent="0.3">
      <c r="A21" t="s">
        <v>391</v>
      </c>
      <c r="B21" t="s">
        <v>392</v>
      </c>
      <c r="C21" s="16" t="s">
        <v>404</v>
      </c>
      <c r="D21" s="3">
        <f>IF(Tabela_Carteira_Vollátilidade_e_Lucros8[[#This Row],[Preço/Result.]]="-",0,_xlfn.NUMBERVALUE(Tabela_Carteira_Vollátilidade_e_Lucros8[[#This Row],[Preço/Result.]],","))</f>
        <v>8.35</v>
      </c>
    </row>
    <row r="22" spans="1:4" x14ac:dyDescent="0.3">
      <c r="A22" t="s">
        <v>292</v>
      </c>
      <c r="B22" t="s">
        <v>293</v>
      </c>
      <c r="C22" s="16" t="s">
        <v>305</v>
      </c>
      <c r="D22" s="3">
        <f>IF(Tabela_Carteira_Vollátilidade_e_Lucros8[[#This Row],[Preço/Result.]]="-",0,_xlfn.NUMBERVALUE(Tabela_Carteira_Vollátilidade_e_Lucros8[[#This Row],[Preço/Result.]],","))</f>
        <v>8.6300000000000008</v>
      </c>
    </row>
    <row r="23" spans="1:4" x14ac:dyDescent="0.3">
      <c r="A23" t="s">
        <v>501</v>
      </c>
      <c r="B23" t="s">
        <v>502</v>
      </c>
      <c r="C23" s="16" t="s">
        <v>513</v>
      </c>
      <c r="D23" s="3">
        <f>IF(Tabela_Carteira_Vollátilidade_e_Lucros8[[#This Row],[Preço/Result.]]="-",0,_xlfn.NUMBERVALUE(Tabela_Carteira_Vollátilidade_e_Lucros8[[#This Row],[Preço/Result.]],","))</f>
        <v>9.73</v>
      </c>
    </row>
    <row r="24" spans="1:4" x14ac:dyDescent="0.3">
      <c r="A24" t="s">
        <v>486</v>
      </c>
      <c r="B24" t="s">
        <v>487</v>
      </c>
      <c r="C24" s="16" t="s">
        <v>498</v>
      </c>
      <c r="D24" s="3">
        <f>IF(Tabela_Carteira_Vollátilidade_e_Lucros8[[#This Row],[Preço/Result.]]="-",0,_xlfn.NUMBERVALUE(Tabela_Carteira_Vollátilidade_e_Lucros8[[#This Row],[Preço/Result.]],","))</f>
        <v>11.32</v>
      </c>
    </row>
    <row r="25" spans="1:4" x14ac:dyDescent="0.3">
      <c r="A25" t="s">
        <v>244</v>
      </c>
      <c r="B25" t="s">
        <v>245</v>
      </c>
      <c r="C25" s="16" t="s">
        <v>256</v>
      </c>
      <c r="D25" s="3">
        <f>IF(Tabela_Carteira_Vollátilidade_e_Lucros8[[#This Row],[Preço/Result.]]="-",0,_xlfn.NUMBERVALUE(Tabela_Carteira_Vollátilidade_e_Lucros8[[#This Row],[Preço/Result.]],","))</f>
        <v>12.52</v>
      </c>
    </row>
    <row r="26" spans="1:4" x14ac:dyDescent="0.3">
      <c r="A26" t="s">
        <v>150</v>
      </c>
      <c r="B26" t="s">
        <v>151</v>
      </c>
      <c r="C26" s="16" t="s">
        <v>163</v>
      </c>
      <c r="D26" s="3">
        <f>IF(Tabela_Carteira_Vollátilidade_e_Lucros8[[#This Row],[Preço/Result.]]="-",0,_xlfn.NUMBERVALUE(Tabela_Carteira_Vollátilidade_e_Lucros8[[#This Row],[Preço/Result.]],","))</f>
        <v>17.39</v>
      </c>
    </row>
    <row r="27" spans="1:4" x14ac:dyDescent="0.3">
      <c r="A27" t="s">
        <v>274</v>
      </c>
      <c r="B27" t="s">
        <v>275</v>
      </c>
      <c r="C27" s="16" t="s">
        <v>287</v>
      </c>
      <c r="D27" s="3">
        <f>IF(Tabela_Carteira_Vollátilidade_e_Lucros8[[#This Row],[Preço/Result.]]="-",0,_xlfn.NUMBERVALUE(Tabela_Carteira_Vollátilidade_e_Lucros8[[#This Row],[Preço/Result.]],","))</f>
        <v>17.510000000000002</v>
      </c>
    </row>
    <row r="28" spans="1:4" x14ac:dyDescent="0.3">
      <c r="A28" t="s">
        <v>203</v>
      </c>
      <c r="B28" t="s">
        <v>204</v>
      </c>
      <c r="C28" s="16" t="s">
        <v>215</v>
      </c>
      <c r="D28" s="3">
        <f>IF(Tabela_Carteira_Vollátilidade_e_Lucros8[[#This Row],[Preço/Result.]]="-",0,_xlfn.NUMBERVALUE(Tabela_Carteira_Vollátilidade_e_Lucros8[[#This Row],[Preço/Result.]],","))</f>
        <v>34.130000000000003</v>
      </c>
    </row>
    <row r="29" spans="1:4" x14ac:dyDescent="0.3">
      <c r="A29" t="s">
        <v>133</v>
      </c>
      <c r="B29" t="s">
        <v>134</v>
      </c>
      <c r="C29" s="16" t="s">
        <v>145</v>
      </c>
      <c r="D29" s="3">
        <f>IF(Tabela_Carteira_Vollátilidade_e_Lucros8[[#This Row],[Preço/Result.]]="-",0,_xlfn.NUMBERVALUE(Tabela_Carteira_Vollátilidade_e_Lucros8[[#This Row],[Preço/Result.]],","))</f>
        <v>34.97</v>
      </c>
    </row>
    <row r="30" spans="1:4" x14ac:dyDescent="0.3">
      <c r="A30" t="s">
        <v>469</v>
      </c>
      <c r="B30" t="s">
        <v>470</v>
      </c>
      <c r="C30" s="16" t="s">
        <v>482</v>
      </c>
      <c r="D30" s="3">
        <f>IF(Tabela_Carteira_Vollátilidade_e_Lucros8[[#This Row],[Preço/Result.]]="-",0,_xlfn.NUMBERVALUE(Tabela_Carteira_Vollátilidade_e_Lucros8[[#This Row],[Preço/Result.]],","))</f>
        <v>174.52</v>
      </c>
    </row>
    <row r="31" spans="1:4" x14ac:dyDescent="0.3">
      <c r="A31" t="s">
        <v>454</v>
      </c>
      <c r="B31" t="s">
        <v>455</v>
      </c>
      <c r="C31" s="16" t="s">
        <v>466</v>
      </c>
      <c r="D31" s="3">
        <f>IF(Tabela_Carteira_Vollátilidade_e_Lucros8[[#This Row],[Preço/Result.]]="-",0,_xlfn.NUMBERVALUE(Tabela_Carteira_Vollátilidade_e_Lucros8[[#This Row],[Preço/Result.]],","))</f>
        <v>440.98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E1E4-174F-46DB-91BE-44BB2A8CAE75}">
  <sheetPr>
    <tabColor rgb="FFFFFF00"/>
  </sheetPr>
  <dimension ref="A1:J32"/>
  <sheetViews>
    <sheetView workbookViewId="0">
      <selection activeCell="F32" sqref="F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3.88671875" customWidth="1"/>
    <col min="4" max="4" width="8.44140625" customWidth="1"/>
    <col min="5" max="5" width="13.77734375" bestFit="1" customWidth="1"/>
    <col min="6" max="6" width="27.33203125" bestFit="1" customWidth="1"/>
    <col min="7" max="7" width="14.77734375" customWidth="1"/>
    <col min="8" max="8" width="24.33203125" customWidth="1"/>
    <col min="9" max="9" width="20.5546875" customWidth="1"/>
    <col min="10" max="10" width="20.6640625" customWidth="1"/>
  </cols>
  <sheetData>
    <row r="1" spans="1:10" x14ac:dyDescent="0.3">
      <c r="A1" t="s">
        <v>6</v>
      </c>
      <c r="B1" t="s">
        <v>7</v>
      </c>
      <c r="C1" t="s">
        <v>520</v>
      </c>
      <c r="D1" t="s">
        <v>526</v>
      </c>
      <c r="E1" t="s">
        <v>540</v>
      </c>
      <c r="F1" t="s">
        <v>546</v>
      </c>
      <c r="G1" t="s">
        <v>531</v>
      </c>
      <c r="H1" t="s">
        <v>561</v>
      </c>
      <c r="I1" t="s">
        <v>564</v>
      </c>
      <c r="J1" t="s">
        <v>563</v>
      </c>
    </row>
    <row r="2" spans="1:10" x14ac:dyDescent="0.3">
      <c r="A2" t="s">
        <v>35</v>
      </c>
      <c r="B2" t="s">
        <v>36</v>
      </c>
      <c r="C2" t="s">
        <v>521</v>
      </c>
      <c r="D2" t="s">
        <v>527</v>
      </c>
      <c r="E2" t="s">
        <v>543</v>
      </c>
      <c r="F2" t="s">
        <v>549</v>
      </c>
      <c r="G2" t="s">
        <v>533</v>
      </c>
      <c r="H2" s="2">
        <v>2.9282122501448314E-3</v>
      </c>
      <c r="I2" s="14" t="s">
        <v>50</v>
      </c>
      <c r="J2" s="15">
        <v>4.3999999999999997E-2</v>
      </c>
    </row>
    <row r="3" spans="1:10" x14ac:dyDescent="0.3">
      <c r="A3" t="s">
        <v>57</v>
      </c>
      <c r="B3" t="s">
        <v>58</v>
      </c>
      <c r="C3" t="s">
        <v>521</v>
      </c>
      <c r="D3" t="s">
        <v>527</v>
      </c>
      <c r="E3" t="s">
        <v>539</v>
      </c>
      <c r="F3" t="s">
        <v>548</v>
      </c>
      <c r="G3" t="s">
        <v>533</v>
      </c>
      <c r="H3" s="2">
        <v>7.6036771402989894E-2</v>
      </c>
      <c r="I3" s="14" t="s">
        <v>71</v>
      </c>
      <c r="J3" s="15">
        <v>5.6899999999999999E-2</v>
      </c>
    </row>
    <row r="4" spans="1:10" x14ac:dyDescent="0.3">
      <c r="A4" t="s">
        <v>74</v>
      </c>
      <c r="B4" t="s">
        <v>75</v>
      </c>
      <c r="C4" t="s">
        <v>521</v>
      </c>
      <c r="D4" t="s">
        <v>527</v>
      </c>
      <c r="E4" t="s">
        <v>539</v>
      </c>
      <c r="F4" t="s">
        <v>548</v>
      </c>
      <c r="G4" t="s">
        <v>533</v>
      </c>
      <c r="H4" s="2">
        <v>7.71413008035126E-2</v>
      </c>
      <c r="I4" s="14" t="s">
        <v>83</v>
      </c>
      <c r="J4" s="15">
        <v>7.0999999999999994E-2</v>
      </c>
    </row>
    <row r="5" spans="1:10" x14ac:dyDescent="0.3">
      <c r="A5" t="s">
        <v>87</v>
      </c>
      <c r="B5" t="s">
        <v>88</v>
      </c>
      <c r="C5" t="s">
        <v>523</v>
      </c>
      <c r="D5" t="s">
        <v>528</v>
      </c>
      <c r="E5" t="s">
        <v>543</v>
      </c>
      <c r="F5" t="s">
        <v>548</v>
      </c>
      <c r="G5" t="s">
        <v>533</v>
      </c>
      <c r="H5" s="2">
        <v>2.347758669620802E-2</v>
      </c>
      <c r="I5" s="14" t="s">
        <v>103</v>
      </c>
      <c r="J5" s="15">
        <v>7.1999999999999995E-2</v>
      </c>
    </row>
    <row r="6" spans="1:10" x14ac:dyDescent="0.3">
      <c r="A6" t="s">
        <v>106</v>
      </c>
      <c r="B6" t="s">
        <v>107</v>
      </c>
      <c r="C6" t="s">
        <v>525</v>
      </c>
      <c r="D6" t="s">
        <v>528</v>
      </c>
      <c r="E6" t="s">
        <v>542</v>
      </c>
      <c r="F6" t="s">
        <v>542</v>
      </c>
      <c r="G6" t="s">
        <v>533</v>
      </c>
      <c r="H6" s="2">
        <v>9.0728366190041945E-2</v>
      </c>
      <c r="I6" s="14" t="s">
        <v>118</v>
      </c>
      <c r="J6" s="15" t="s">
        <v>115</v>
      </c>
    </row>
    <row r="7" spans="1:10" x14ac:dyDescent="0.3">
      <c r="A7" t="s">
        <v>121</v>
      </c>
      <c r="B7" t="s">
        <v>122</v>
      </c>
      <c r="C7" t="s">
        <v>525</v>
      </c>
      <c r="D7" t="s">
        <v>528</v>
      </c>
      <c r="E7" t="s">
        <v>542</v>
      </c>
      <c r="F7" t="s">
        <v>542</v>
      </c>
      <c r="G7" t="s">
        <v>533</v>
      </c>
      <c r="H7" s="2">
        <v>3.1322551850728519E-2</v>
      </c>
      <c r="I7" s="14" t="s">
        <v>130</v>
      </c>
      <c r="J7" s="15">
        <v>2.7699999999999999E-2</v>
      </c>
    </row>
    <row r="8" spans="1:10" x14ac:dyDescent="0.3">
      <c r="A8" t="s">
        <v>133</v>
      </c>
      <c r="B8" t="s">
        <v>134</v>
      </c>
      <c r="C8" t="s">
        <v>521</v>
      </c>
      <c r="D8" t="s">
        <v>527</v>
      </c>
      <c r="E8" t="s">
        <v>543</v>
      </c>
      <c r="F8" t="s">
        <v>548</v>
      </c>
      <c r="G8" t="s">
        <v>533</v>
      </c>
      <c r="H8" s="2">
        <v>2.461020030630507E-2</v>
      </c>
      <c r="I8" s="14" t="s">
        <v>147</v>
      </c>
      <c r="J8" s="15">
        <v>6.5100000000000005E-2</v>
      </c>
    </row>
    <row r="9" spans="1:10" x14ac:dyDescent="0.3">
      <c r="A9" t="s">
        <v>150</v>
      </c>
      <c r="B9" t="s">
        <v>151</v>
      </c>
      <c r="C9" t="s">
        <v>523</v>
      </c>
      <c r="D9" t="s">
        <v>528</v>
      </c>
      <c r="E9" t="s">
        <v>539</v>
      </c>
      <c r="F9" t="s">
        <v>548</v>
      </c>
      <c r="G9" t="s">
        <v>533</v>
      </c>
      <c r="H9" s="2">
        <v>5.2923265653853375E-3</v>
      </c>
      <c r="I9" s="14" t="s">
        <v>165</v>
      </c>
      <c r="J9" s="15">
        <v>4.5999999999999999E-2</v>
      </c>
    </row>
    <row r="10" spans="1:10" x14ac:dyDescent="0.3">
      <c r="A10" t="s">
        <v>168</v>
      </c>
      <c r="B10" t="s">
        <v>169</v>
      </c>
      <c r="C10" t="s">
        <v>521</v>
      </c>
      <c r="D10" t="s">
        <v>527</v>
      </c>
      <c r="E10" t="s">
        <v>539</v>
      </c>
      <c r="F10" t="s">
        <v>548</v>
      </c>
      <c r="G10" t="s">
        <v>533</v>
      </c>
      <c r="H10" s="2">
        <v>2.2868190333638516E-2</v>
      </c>
      <c r="I10" s="14" t="s">
        <v>184</v>
      </c>
      <c r="J10" s="15">
        <v>4.8500000000000001E-2</v>
      </c>
    </row>
    <row r="11" spans="1:10" x14ac:dyDescent="0.3">
      <c r="A11" t="s">
        <v>187</v>
      </c>
      <c r="B11" t="s">
        <v>188</v>
      </c>
      <c r="C11" t="s">
        <v>523</v>
      </c>
      <c r="D11" t="s">
        <v>528</v>
      </c>
      <c r="E11" t="s">
        <v>539</v>
      </c>
      <c r="F11" t="s">
        <v>549</v>
      </c>
      <c r="G11" t="s">
        <v>532</v>
      </c>
      <c r="H11" s="2">
        <v>1.5109397196081903E-2</v>
      </c>
      <c r="I11" s="14" t="s">
        <v>115</v>
      </c>
      <c r="J11" s="15" t="s">
        <v>115</v>
      </c>
    </row>
    <row r="12" spans="1:10" x14ac:dyDescent="0.3">
      <c r="A12" t="s">
        <v>203</v>
      </c>
      <c r="B12" t="s">
        <v>204</v>
      </c>
      <c r="C12" t="s">
        <v>523</v>
      </c>
      <c r="D12" t="s">
        <v>528</v>
      </c>
      <c r="E12" t="s">
        <v>543</v>
      </c>
      <c r="F12" t="s">
        <v>548</v>
      </c>
      <c r="G12" t="s">
        <v>533</v>
      </c>
      <c r="H12" s="2">
        <v>3.5416761994458014E-2</v>
      </c>
      <c r="I12" s="14" t="s">
        <v>217</v>
      </c>
      <c r="J12" s="15">
        <v>8.6E-3</v>
      </c>
    </row>
    <row r="13" spans="1:10" x14ac:dyDescent="0.3">
      <c r="A13" t="s">
        <v>220</v>
      </c>
      <c r="B13" t="s">
        <v>221</v>
      </c>
      <c r="C13" t="s">
        <v>521</v>
      </c>
      <c r="D13" t="s">
        <v>527</v>
      </c>
      <c r="E13" t="s">
        <v>542</v>
      </c>
      <c r="F13" t="s">
        <v>542</v>
      </c>
      <c r="G13" t="s">
        <v>532</v>
      </c>
      <c r="H13" s="2">
        <v>8.2326949260311061E-2</v>
      </c>
      <c r="I13" s="14" t="s">
        <v>115</v>
      </c>
      <c r="J13" s="15" t="s">
        <v>115</v>
      </c>
    </row>
    <row r="14" spans="1:10" x14ac:dyDescent="0.3">
      <c r="A14" t="s">
        <v>231</v>
      </c>
      <c r="B14" t="s">
        <v>232</v>
      </c>
      <c r="C14" t="s">
        <v>525</v>
      </c>
      <c r="D14" t="s">
        <v>530</v>
      </c>
      <c r="E14" t="s">
        <v>542</v>
      </c>
      <c r="F14" t="s">
        <v>542</v>
      </c>
      <c r="G14" t="s">
        <v>533</v>
      </c>
      <c r="H14" s="2">
        <v>5.5725962778477696E-2</v>
      </c>
      <c r="I14" s="14" t="s">
        <v>241</v>
      </c>
      <c r="J14" s="15">
        <v>4.4000000000000003E-3</v>
      </c>
    </row>
    <row r="15" spans="1:10" x14ac:dyDescent="0.3">
      <c r="A15" t="s">
        <v>244</v>
      </c>
      <c r="B15" t="s">
        <v>245</v>
      </c>
      <c r="C15" t="s">
        <v>521</v>
      </c>
      <c r="D15" t="s">
        <v>527</v>
      </c>
      <c r="E15" t="s">
        <v>539</v>
      </c>
      <c r="F15" t="s">
        <v>548</v>
      </c>
      <c r="G15" t="s">
        <v>532</v>
      </c>
      <c r="H15" s="2">
        <v>1.9291855630180509E-2</v>
      </c>
      <c r="I15" s="14" t="s">
        <v>115</v>
      </c>
      <c r="J15" s="15" t="s">
        <v>115</v>
      </c>
    </row>
    <row r="16" spans="1:10" x14ac:dyDescent="0.3">
      <c r="A16" t="s">
        <v>259</v>
      </c>
      <c r="B16" t="s">
        <v>260</v>
      </c>
      <c r="C16" t="s">
        <v>521</v>
      </c>
      <c r="D16" t="s">
        <v>527</v>
      </c>
      <c r="E16" t="s">
        <v>539</v>
      </c>
      <c r="F16" t="s">
        <v>548</v>
      </c>
      <c r="G16" t="s">
        <v>533</v>
      </c>
      <c r="H16" s="2">
        <v>8.8155958226827195E-3</v>
      </c>
      <c r="I16" s="14" t="s">
        <v>271</v>
      </c>
      <c r="J16" s="15">
        <v>3.5099999999999999E-2</v>
      </c>
    </row>
    <row r="17" spans="1:10" x14ac:dyDescent="0.3">
      <c r="A17" t="s">
        <v>274</v>
      </c>
      <c r="B17" t="s">
        <v>275</v>
      </c>
      <c r="C17" t="s">
        <v>523</v>
      </c>
      <c r="D17" t="s">
        <v>528</v>
      </c>
      <c r="E17" t="s">
        <v>543</v>
      </c>
      <c r="F17" t="s">
        <v>548</v>
      </c>
      <c r="G17" t="s">
        <v>533</v>
      </c>
      <c r="H17" s="2">
        <v>1.8240739014034741E-2</v>
      </c>
      <c r="I17" s="14" t="s">
        <v>289</v>
      </c>
      <c r="J17" s="15">
        <v>3.1899999999999998E-2</v>
      </c>
    </row>
    <row r="18" spans="1:10" x14ac:dyDescent="0.3">
      <c r="A18" t="s">
        <v>292</v>
      </c>
      <c r="B18" t="s">
        <v>293</v>
      </c>
      <c r="C18" t="s">
        <v>522</v>
      </c>
      <c r="D18" t="s">
        <v>527</v>
      </c>
      <c r="E18" t="s">
        <v>543</v>
      </c>
      <c r="F18" t="s">
        <v>548</v>
      </c>
      <c r="G18" t="s">
        <v>533</v>
      </c>
      <c r="H18" s="2">
        <v>1.0849227852949256E-2</v>
      </c>
      <c r="I18" s="14" t="s">
        <v>306</v>
      </c>
      <c r="J18" s="15">
        <v>5.1799999999999999E-2</v>
      </c>
    </row>
    <row r="19" spans="1:10" x14ac:dyDescent="0.3">
      <c r="A19" t="s">
        <v>309</v>
      </c>
      <c r="B19" t="s">
        <v>310</v>
      </c>
      <c r="C19" t="s">
        <v>523</v>
      </c>
      <c r="D19" t="s">
        <v>528</v>
      </c>
      <c r="E19" t="s">
        <v>543</v>
      </c>
      <c r="F19" t="s">
        <v>548</v>
      </c>
      <c r="G19" t="s">
        <v>533</v>
      </c>
      <c r="H19" s="2">
        <v>0.12790349970064108</v>
      </c>
      <c r="I19" s="14" t="s">
        <v>324</v>
      </c>
      <c r="J19" s="15">
        <v>1.44E-2</v>
      </c>
    </row>
    <row r="20" spans="1:10" x14ac:dyDescent="0.3">
      <c r="A20" t="s">
        <v>327</v>
      </c>
      <c r="B20" t="s">
        <v>328</v>
      </c>
      <c r="C20" t="s">
        <v>521</v>
      </c>
      <c r="D20" t="s">
        <v>527</v>
      </c>
      <c r="E20" t="s">
        <v>539</v>
      </c>
      <c r="F20" t="s">
        <v>548</v>
      </c>
      <c r="G20" t="s">
        <v>533</v>
      </c>
      <c r="H20" s="2">
        <v>2.5225194075586859E-2</v>
      </c>
      <c r="I20" s="14" t="s">
        <v>340</v>
      </c>
      <c r="J20" s="15">
        <v>8.6199999999999999E-2</v>
      </c>
    </row>
    <row r="21" spans="1:10" x14ac:dyDescent="0.3">
      <c r="A21" t="s">
        <v>343</v>
      </c>
      <c r="B21" t="s">
        <v>344</v>
      </c>
      <c r="C21" t="s">
        <v>525</v>
      </c>
      <c r="D21" t="s">
        <v>530</v>
      </c>
      <c r="E21" t="s">
        <v>539</v>
      </c>
      <c r="F21" t="s">
        <v>548</v>
      </c>
      <c r="G21" t="s">
        <v>533</v>
      </c>
      <c r="H21" s="2">
        <v>2.1538735806484511E-2</v>
      </c>
      <c r="I21" s="14" t="s">
        <v>357</v>
      </c>
      <c r="J21" s="15">
        <v>4.53E-2</v>
      </c>
    </row>
    <row r="22" spans="1:10" x14ac:dyDescent="0.3">
      <c r="A22" t="s">
        <v>360</v>
      </c>
      <c r="B22" t="s">
        <v>361</v>
      </c>
      <c r="C22" t="s">
        <v>525</v>
      </c>
      <c r="D22" t="s">
        <v>530</v>
      </c>
      <c r="E22" t="s">
        <v>539</v>
      </c>
      <c r="F22" t="s">
        <v>548</v>
      </c>
      <c r="G22" t="s">
        <v>533</v>
      </c>
      <c r="H22" s="2">
        <v>8.1312138459601526E-3</v>
      </c>
      <c r="I22" s="14" t="s">
        <v>371</v>
      </c>
      <c r="J22" s="15">
        <v>2.92E-2</v>
      </c>
    </row>
    <row r="23" spans="1:10" x14ac:dyDescent="0.3">
      <c r="A23" t="s">
        <v>374</v>
      </c>
      <c r="B23" t="s">
        <v>375</v>
      </c>
      <c r="C23" t="s">
        <v>523</v>
      </c>
      <c r="D23" t="s">
        <v>528</v>
      </c>
      <c r="E23" t="s">
        <v>543</v>
      </c>
      <c r="F23" t="s">
        <v>549</v>
      </c>
      <c r="G23" t="s">
        <v>533</v>
      </c>
      <c r="H23" s="2">
        <v>1.376504366487865E-2</v>
      </c>
      <c r="I23" s="14" t="s">
        <v>388</v>
      </c>
      <c r="J23" s="15">
        <v>6.8900000000000003E-2</v>
      </c>
    </row>
    <row r="24" spans="1:10" x14ac:dyDescent="0.3">
      <c r="A24" t="s">
        <v>391</v>
      </c>
      <c r="B24" t="s">
        <v>392</v>
      </c>
      <c r="C24" t="s">
        <v>523</v>
      </c>
      <c r="D24" t="s">
        <v>528</v>
      </c>
      <c r="E24" t="s">
        <v>539</v>
      </c>
      <c r="F24" t="s">
        <v>548</v>
      </c>
      <c r="G24" t="s">
        <v>532</v>
      </c>
      <c r="H24" s="2">
        <v>2.0012773423907768E-2</v>
      </c>
      <c r="I24" s="14" t="s">
        <v>115</v>
      </c>
      <c r="J24" s="15" t="s">
        <v>115</v>
      </c>
    </row>
    <row r="25" spans="1:10" x14ac:dyDescent="0.3">
      <c r="A25" t="s">
        <v>407</v>
      </c>
      <c r="B25" t="s">
        <v>408</v>
      </c>
      <c r="C25" t="s">
        <v>523</v>
      </c>
      <c r="D25" t="s">
        <v>528</v>
      </c>
      <c r="E25" t="s">
        <v>539</v>
      </c>
      <c r="F25" t="s">
        <v>549</v>
      </c>
      <c r="G25" t="s">
        <v>532</v>
      </c>
      <c r="H25" s="2">
        <v>7.0260715735159171E-2</v>
      </c>
      <c r="I25" s="14" t="s">
        <v>115</v>
      </c>
      <c r="J25" s="15" t="s">
        <v>115</v>
      </c>
    </row>
    <row r="26" spans="1:10" x14ac:dyDescent="0.3">
      <c r="A26" t="s">
        <v>422</v>
      </c>
      <c r="B26" t="s">
        <v>423</v>
      </c>
      <c r="C26" t="s">
        <v>523</v>
      </c>
      <c r="D26" t="s">
        <v>528</v>
      </c>
      <c r="E26" t="s">
        <v>539</v>
      </c>
      <c r="F26" t="s">
        <v>549</v>
      </c>
      <c r="G26" t="s">
        <v>532</v>
      </c>
      <c r="H26" s="2">
        <v>2.9354460308698309E-2</v>
      </c>
      <c r="I26" s="14" t="s">
        <v>115</v>
      </c>
      <c r="J26" s="15" t="s">
        <v>115</v>
      </c>
    </row>
    <row r="27" spans="1:10" x14ac:dyDescent="0.3">
      <c r="A27" t="s">
        <v>437</v>
      </c>
      <c r="B27" t="s">
        <v>438</v>
      </c>
      <c r="C27" t="s">
        <v>523</v>
      </c>
      <c r="D27" t="s">
        <v>528</v>
      </c>
      <c r="E27" t="s">
        <v>543</v>
      </c>
      <c r="F27" t="s">
        <v>548</v>
      </c>
      <c r="G27" t="s">
        <v>533</v>
      </c>
      <c r="H27" s="2">
        <v>3.6186902103946733E-2</v>
      </c>
      <c r="I27" s="14" t="s">
        <v>451</v>
      </c>
      <c r="J27" s="15">
        <v>4.1399999999999999E-2</v>
      </c>
    </row>
    <row r="28" spans="1:10" x14ac:dyDescent="0.3">
      <c r="A28" t="s">
        <v>454</v>
      </c>
      <c r="B28" t="s">
        <v>455</v>
      </c>
      <c r="C28" t="s">
        <v>523</v>
      </c>
      <c r="D28" t="s">
        <v>528</v>
      </c>
      <c r="E28" t="s">
        <v>539</v>
      </c>
      <c r="F28" t="s">
        <v>548</v>
      </c>
      <c r="G28" t="s">
        <v>532</v>
      </c>
      <c r="H28" s="2">
        <v>1.3245225852581364E-2</v>
      </c>
      <c r="I28" s="14" t="s">
        <v>115</v>
      </c>
      <c r="J28" s="15" t="s">
        <v>115</v>
      </c>
    </row>
    <row r="29" spans="1:10" x14ac:dyDescent="0.3">
      <c r="A29" t="s">
        <v>469</v>
      </c>
      <c r="B29" t="s">
        <v>470</v>
      </c>
      <c r="C29" t="s">
        <v>523</v>
      </c>
      <c r="D29" t="s">
        <v>528</v>
      </c>
      <c r="E29" t="s">
        <v>539</v>
      </c>
      <c r="F29" t="s">
        <v>548</v>
      </c>
      <c r="G29" t="s">
        <v>533</v>
      </c>
      <c r="H29" s="2">
        <v>1.8309939200821815E-2</v>
      </c>
      <c r="I29" s="14" t="s">
        <v>483</v>
      </c>
      <c r="J29" s="15">
        <v>5.0000000000000001E-4</v>
      </c>
    </row>
    <row r="30" spans="1:10" x14ac:dyDescent="0.3">
      <c r="A30" t="s">
        <v>486</v>
      </c>
      <c r="B30" t="s">
        <v>487</v>
      </c>
      <c r="C30" t="s">
        <v>523</v>
      </c>
      <c r="D30" t="s">
        <v>528</v>
      </c>
      <c r="E30" t="s">
        <v>539</v>
      </c>
      <c r="F30" t="s">
        <v>548</v>
      </c>
      <c r="G30" t="s">
        <v>532</v>
      </c>
      <c r="H30" s="2">
        <v>4.4149676551603571E-3</v>
      </c>
      <c r="I30" s="14" t="s">
        <v>115</v>
      </c>
      <c r="J30" s="15" t="s">
        <v>115</v>
      </c>
    </row>
    <row r="31" spans="1:10" x14ac:dyDescent="0.3">
      <c r="A31" t="s">
        <v>501</v>
      </c>
      <c r="B31" t="s">
        <v>502</v>
      </c>
      <c r="C31" t="s">
        <v>524</v>
      </c>
      <c r="D31" t="s">
        <v>529</v>
      </c>
      <c r="E31" t="s">
        <v>539</v>
      </c>
      <c r="F31" t="s">
        <v>548</v>
      </c>
      <c r="G31" t="s">
        <v>533</v>
      </c>
      <c r="H31" s="2">
        <v>1.1469332678042829E-2</v>
      </c>
      <c r="I31" s="14" t="s">
        <v>515</v>
      </c>
      <c r="J31" s="15">
        <v>1.2999999999999999E-2</v>
      </c>
    </row>
    <row r="32" spans="1:10" x14ac:dyDescent="0.3">
      <c r="H32" s="2">
        <f>SUM(Tabela_Intercalar1[Posição na Carteira em %])</f>
        <v>1.0000000000000002</v>
      </c>
      <c r="I32" s="14"/>
      <c r="J32" s="15"/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3BC-1179-463E-AE03-A1428611CA0C}">
  <sheetPr>
    <tabColor theme="4" tint="0.79998168889431442"/>
  </sheetPr>
  <dimension ref="A3:B34"/>
  <sheetViews>
    <sheetView workbookViewId="0">
      <selection activeCell="W12" sqref="W12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392</v>
      </c>
      <c r="B4" s="11">
        <v>2.0012773423907768E-2</v>
      </c>
    </row>
    <row r="5" spans="1:2" x14ac:dyDescent="0.3">
      <c r="A5" s="5" t="s">
        <v>455</v>
      </c>
      <c r="B5" s="11">
        <v>1.3245225852581364E-2</v>
      </c>
    </row>
    <row r="6" spans="1:2" x14ac:dyDescent="0.3">
      <c r="A6" s="5" t="s">
        <v>344</v>
      </c>
      <c r="B6" s="11">
        <v>2.1538735806484511E-2</v>
      </c>
    </row>
    <row r="7" spans="1:2" x14ac:dyDescent="0.3">
      <c r="A7" s="5" t="s">
        <v>328</v>
      </c>
      <c r="B7" s="11">
        <v>2.5225194075586859E-2</v>
      </c>
    </row>
    <row r="8" spans="1:2" x14ac:dyDescent="0.3">
      <c r="A8" s="5" t="s">
        <v>361</v>
      </c>
      <c r="B8" s="11">
        <v>8.1312138459601526E-3</v>
      </c>
    </row>
    <row r="9" spans="1:2" x14ac:dyDescent="0.3">
      <c r="A9" s="5" t="s">
        <v>310</v>
      </c>
      <c r="B9" s="11">
        <v>0.12790349970064108</v>
      </c>
    </row>
    <row r="10" spans="1:2" x14ac:dyDescent="0.3">
      <c r="A10" s="5" t="s">
        <v>293</v>
      </c>
      <c r="B10" s="11">
        <v>1.0849227852949256E-2</v>
      </c>
    </row>
    <row r="11" spans="1:2" x14ac:dyDescent="0.3">
      <c r="A11" s="5" t="s">
        <v>275</v>
      </c>
      <c r="B11" s="11">
        <v>1.8240739014034741E-2</v>
      </c>
    </row>
    <row r="12" spans="1:2" x14ac:dyDescent="0.3">
      <c r="A12" s="5" t="s">
        <v>260</v>
      </c>
      <c r="B12" s="11">
        <v>8.8155958226827195E-3</v>
      </c>
    </row>
    <row r="13" spans="1:2" x14ac:dyDescent="0.3">
      <c r="A13" s="5" t="s">
        <v>232</v>
      </c>
      <c r="B13" s="11">
        <v>5.5725962778477696E-2</v>
      </c>
    </row>
    <row r="14" spans="1:2" x14ac:dyDescent="0.3">
      <c r="A14" s="5" t="s">
        <v>245</v>
      </c>
      <c r="B14" s="11">
        <v>1.9291855630180509E-2</v>
      </c>
    </row>
    <row r="15" spans="1:2" x14ac:dyDescent="0.3">
      <c r="A15" s="5" t="s">
        <v>487</v>
      </c>
      <c r="B15" s="11">
        <v>4.4149676551603571E-3</v>
      </c>
    </row>
    <row r="16" spans="1:2" x14ac:dyDescent="0.3">
      <c r="A16" s="5" t="s">
        <v>204</v>
      </c>
      <c r="B16" s="11">
        <v>3.5416761994458014E-2</v>
      </c>
    </row>
    <row r="17" spans="1:2" x14ac:dyDescent="0.3">
      <c r="A17" s="5" t="s">
        <v>188</v>
      </c>
      <c r="B17" s="11">
        <v>1.5109397196081903E-2</v>
      </c>
    </row>
    <row r="18" spans="1:2" x14ac:dyDescent="0.3">
      <c r="A18" s="5" t="s">
        <v>470</v>
      </c>
      <c r="B18" s="11">
        <v>1.8309939200821815E-2</v>
      </c>
    </row>
    <row r="19" spans="1:2" x14ac:dyDescent="0.3">
      <c r="A19" s="5" t="s">
        <v>134</v>
      </c>
      <c r="B19" s="11">
        <v>2.461020030630507E-2</v>
      </c>
    </row>
    <row r="20" spans="1:2" x14ac:dyDescent="0.3">
      <c r="A20" s="5" t="s">
        <v>169</v>
      </c>
      <c r="B20" s="11">
        <v>2.2868190333638516E-2</v>
      </c>
    </row>
    <row r="21" spans="1:2" x14ac:dyDescent="0.3">
      <c r="A21" s="5" t="s">
        <v>438</v>
      </c>
      <c r="B21" s="11">
        <v>3.6186902103946733E-2</v>
      </c>
    </row>
    <row r="22" spans="1:2" x14ac:dyDescent="0.3">
      <c r="A22" s="5" t="s">
        <v>423</v>
      </c>
      <c r="B22" s="11">
        <v>2.9354460308698309E-2</v>
      </c>
    </row>
    <row r="23" spans="1:2" x14ac:dyDescent="0.3">
      <c r="A23" s="5" t="s">
        <v>408</v>
      </c>
      <c r="B23" s="11">
        <v>7.0260715735159171E-2</v>
      </c>
    </row>
    <row r="24" spans="1:2" x14ac:dyDescent="0.3">
      <c r="A24" s="5" t="s">
        <v>221</v>
      </c>
      <c r="B24" s="11">
        <v>8.2326949260311061E-2</v>
      </c>
    </row>
    <row r="25" spans="1:2" x14ac:dyDescent="0.3">
      <c r="A25" s="5" t="s">
        <v>375</v>
      </c>
      <c r="B25" s="11">
        <v>1.376504366487865E-2</v>
      </c>
    </row>
    <row r="26" spans="1:2" x14ac:dyDescent="0.3">
      <c r="A26" s="5" t="s">
        <v>151</v>
      </c>
      <c r="B26" s="11">
        <v>5.2923265653853375E-3</v>
      </c>
    </row>
    <row r="27" spans="1:2" x14ac:dyDescent="0.3">
      <c r="A27" s="5" t="s">
        <v>502</v>
      </c>
      <c r="B27" s="11">
        <v>1.1469332678042829E-2</v>
      </c>
    </row>
    <row r="28" spans="1:2" x14ac:dyDescent="0.3">
      <c r="A28" s="5" t="s">
        <v>122</v>
      </c>
      <c r="B28" s="11">
        <v>3.1322551850728519E-2</v>
      </c>
    </row>
    <row r="29" spans="1:2" x14ac:dyDescent="0.3">
      <c r="A29" s="5" t="s">
        <v>36</v>
      </c>
      <c r="B29" s="11">
        <v>2.9282122501448314E-3</v>
      </c>
    </row>
    <row r="30" spans="1:2" x14ac:dyDescent="0.3">
      <c r="A30" s="5" t="s">
        <v>58</v>
      </c>
      <c r="B30" s="11">
        <v>7.6036771402989894E-2</v>
      </c>
    </row>
    <row r="31" spans="1:2" x14ac:dyDescent="0.3">
      <c r="A31" s="5" t="s">
        <v>75</v>
      </c>
      <c r="B31" s="11">
        <v>7.71413008035126E-2</v>
      </c>
    </row>
    <row r="32" spans="1:2" x14ac:dyDescent="0.3">
      <c r="A32" s="5" t="s">
        <v>107</v>
      </c>
      <c r="B32" s="11">
        <v>9.0728366190041945E-2</v>
      </c>
    </row>
    <row r="33" spans="1:2" x14ac:dyDescent="0.3">
      <c r="A33" s="5" t="s">
        <v>88</v>
      </c>
      <c r="B33" s="11">
        <v>2.347758669620802E-2</v>
      </c>
    </row>
    <row r="34" spans="1:2" x14ac:dyDescent="0.3">
      <c r="A34" s="5" t="s">
        <v>535</v>
      </c>
      <c r="B34" s="10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3F3-7507-4E95-996E-A049D7D30195}">
  <sheetPr>
    <tabColor theme="4" tint="0.79998168889431442"/>
  </sheetPr>
  <dimension ref="A3:B6"/>
  <sheetViews>
    <sheetView workbookViewId="0">
      <selection activeCell="O14" sqref="O14"/>
    </sheetView>
  </sheetViews>
  <sheetFormatPr defaultRowHeight="14.4" x14ac:dyDescent="0.3"/>
  <cols>
    <col min="1" max="1" width="13.77734375" bestFit="1" customWidth="1"/>
    <col min="2" max="2" width="23.77734375" bestFit="1" customWidth="1"/>
  </cols>
  <sheetData>
    <row r="3" spans="1:2" x14ac:dyDescent="0.3">
      <c r="A3" s="4" t="s">
        <v>540</v>
      </c>
      <c r="B3" t="s">
        <v>541</v>
      </c>
    </row>
    <row r="4" spans="1:2" x14ac:dyDescent="0.3">
      <c r="A4" t="s">
        <v>542</v>
      </c>
      <c r="B4">
        <v>4</v>
      </c>
    </row>
    <row r="5" spans="1:2" x14ac:dyDescent="0.3">
      <c r="A5" t="s">
        <v>544</v>
      </c>
      <c r="B5">
        <v>9</v>
      </c>
    </row>
    <row r="6" spans="1:2" x14ac:dyDescent="0.3">
      <c r="A6" t="s">
        <v>545</v>
      </c>
      <c r="B6">
        <v>17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FF8-1793-48B1-99D2-05AB0A881BBC}">
  <sheetPr>
    <tabColor theme="4" tint="0.79998168889431442"/>
  </sheetPr>
  <dimension ref="A3:B7"/>
  <sheetViews>
    <sheetView workbookViewId="0">
      <selection activeCell="U9" sqref="U9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561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543</v>
      </c>
      <c r="B5" s="11">
        <v>0.29337817358356633</v>
      </c>
    </row>
    <row r="6" spans="1:2" x14ac:dyDescent="0.3">
      <c r="A6" s="5" t="s">
        <v>539</v>
      </c>
      <c r="B6" s="11">
        <v>0.44651799633687461</v>
      </c>
    </row>
    <row r="7" spans="1:2" x14ac:dyDescent="0.3">
      <c r="A7" s="5" t="s">
        <v>535</v>
      </c>
      <c r="B7" s="11">
        <v>1.0000000000000002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55C-75EF-4C60-8BC6-82D1FBC6B9B1}">
  <sheetPr>
    <tabColor theme="4" tint="0.79998168889431442"/>
  </sheetPr>
  <dimension ref="A3:B6"/>
  <sheetViews>
    <sheetView workbookViewId="0">
      <selection activeCell="P21" sqref="P21"/>
    </sheetView>
  </sheetViews>
  <sheetFormatPr defaultRowHeight="14.4" x14ac:dyDescent="0.3"/>
  <cols>
    <col min="1" max="1" width="27.33203125" bestFit="1" customWidth="1"/>
    <col min="2" max="2" width="37.33203125" bestFit="1" customWidth="1"/>
  </cols>
  <sheetData>
    <row r="3" spans="1:2" x14ac:dyDescent="0.3">
      <c r="A3" s="4" t="s">
        <v>546</v>
      </c>
      <c r="B3" t="s">
        <v>547</v>
      </c>
    </row>
    <row r="4" spans="1:2" x14ac:dyDescent="0.3">
      <c r="A4" t="s">
        <v>542</v>
      </c>
      <c r="B4">
        <v>4</v>
      </c>
    </row>
    <row r="5" spans="1:2" x14ac:dyDescent="0.3">
      <c r="A5" t="s">
        <v>548</v>
      </c>
      <c r="B5">
        <v>21</v>
      </c>
    </row>
    <row r="6" spans="1:2" x14ac:dyDescent="0.3">
      <c r="A6" t="s">
        <v>549</v>
      </c>
      <c r="B6">
        <v>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ACC-B21F-48E1-8BA9-41ED02F918CB}">
  <sheetPr>
    <tabColor theme="4" tint="0.79998168889431442"/>
  </sheetPr>
  <dimension ref="A3:B7"/>
  <sheetViews>
    <sheetView workbookViewId="0">
      <selection activeCell="AA14" sqref="AA14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561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548</v>
      </c>
      <c r="B5" s="11">
        <v>0.60847834076547802</v>
      </c>
    </row>
    <row r="6" spans="1:2" x14ac:dyDescent="0.3">
      <c r="A6" s="5" t="s">
        <v>549</v>
      </c>
      <c r="B6" s="11">
        <v>0.13141782915496286</v>
      </c>
    </row>
    <row r="7" spans="1:2" x14ac:dyDescent="0.3">
      <c r="A7" s="5" t="s">
        <v>535</v>
      </c>
      <c r="B7" s="11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A9E2-7D6A-473D-A6E2-E474840FD16B}">
  <sheetPr>
    <tabColor theme="4" tint="0.79998168889431442"/>
  </sheetPr>
  <dimension ref="A3:B10"/>
  <sheetViews>
    <sheetView topLeftCell="B1" workbookViewId="0">
      <selection activeCell="B4" sqref="B4"/>
    </sheetView>
  </sheetViews>
  <sheetFormatPr defaultRowHeight="14.4" x14ac:dyDescent="0.3"/>
  <cols>
    <col min="1" max="1" width="8.44140625" bestFit="1" customWidth="1"/>
    <col min="2" max="3" width="18.33203125" bestFit="1" customWidth="1"/>
  </cols>
  <sheetData>
    <row r="3" spans="1:2" x14ac:dyDescent="0.3">
      <c r="A3" s="4" t="s">
        <v>8</v>
      </c>
      <c r="B3" t="s">
        <v>519</v>
      </c>
    </row>
    <row r="4" spans="1:2" x14ac:dyDescent="0.3">
      <c r="A4" t="s">
        <v>294</v>
      </c>
      <c r="B4">
        <v>1</v>
      </c>
    </row>
    <row r="5" spans="1:2" x14ac:dyDescent="0.3">
      <c r="A5" t="s">
        <v>170</v>
      </c>
      <c r="B5">
        <v>1</v>
      </c>
    </row>
    <row r="6" spans="1:2" x14ac:dyDescent="0.3">
      <c r="A6" t="s">
        <v>37</v>
      </c>
      <c r="B6">
        <v>8</v>
      </c>
    </row>
    <row r="7" spans="1:2" x14ac:dyDescent="0.3">
      <c r="A7" t="s">
        <v>108</v>
      </c>
      <c r="B7">
        <v>5</v>
      </c>
    </row>
    <row r="8" spans="1:2" x14ac:dyDescent="0.3">
      <c r="A8" t="s">
        <v>152</v>
      </c>
      <c r="B8">
        <v>8</v>
      </c>
    </row>
    <row r="9" spans="1:2" x14ac:dyDescent="0.3">
      <c r="A9" t="s">
        <v>89</v>
      </c>
      <c r="B9">
        <v>6</v>
      </c>
    </row>
    <row r="10" spans="1:2" x14ac:dyDescent="0.3">
      <c r="A10" t="s">
        <v>503</v>
      </c>
      <c r="B10">
        <v>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3D63-7308-4B00-BC15-81A17FF56A2D}">
  <sheetPr>
    <tabColor theme="4" tint="0.79998168889431442"/>
  </sheetPr>
  <dimension ref="A3:B5"/>
  <sheetViews>
    <sheetView workbookViewId="0">
      <selection activeCell="L12" sqref="L12"/>
    </sheetView>
  </sheetViews>
  <sheetFormatPr defaultRowHeight="14.4" x14ac:dyDescent="0.3"/>
  <cols>
    <col min="1" max="1" width="17.44140625" bestFit="1" customWidth="1"/>
    <col min="2" max="2" width="18.33203125" bestFit="1" customWidth="1"/>
  </cols>
  <sheetData>
    <row r="3" spans="1:2" x14ac:dyDescent="0.3">
      <c r="A3" s="4" t="s">
        <v>531</v>
      </c>
      <c r="B3" t="s">
        <v>518</v>
      </c>
    </row>
    <row r="4" spans="1:2" x14ac:dyDescent="0.3">
      <c r="A4" t="s">
        <v>532</v>
      </c>
      <c r="B4">
        <v>8</v>
      </c>
    </row>
    <row r="5" spans="1:2" x14ac:dyDescent="0.3">
      <c r="A5" t="s">
        <v>533</v>
      </c>
      <c r="B5">
        <v>22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469-EB80-48D9-8249-1221D5E30D88}">
  <sheetPr>
    <tabColor theme="4" tint="0.79998168889431442"/>
  </sheetPr>
  <dimension ref="A3:B8"/>
  <sheetViews>
    <sheetView workbookViewId="0">
      <selection activeCell="Q31" sqref="Q31"/>
    </sheetView>
  </sheetViews>
  <sheetFormatPr defaultRowHeight="14.4" x14ac:dyDescent="0.3"/>
  <cols>
    <col min="1" max="1" width="9.6640625" bestFit="1" customWidth="1"/>
    <col min="2" max="2" width="18.33203125" bestFit="1" customWidth="1"/>
  </cols>
  <sheetData>
    <row r="3" spans="1:2" x14ac:dyDescent="0.3">
      <c r="A3" s="4" t="s">
        <v>520</v>
      </c>
      <c r="B3" t="s">
        <v>519</v>
      </c>
    </row>
    <row r="4" spans="1:2" x14ac:dyDescent="0.3">
      <c r="A4" t="s">
        <v>521</v>
      </c>
      <c r="B4">
        <v>9</v>
      </c>
    </row>
    <row r="5" spans="1:2" x14ac:dyDescent="0.3">
      <c r="A5" t="s">
        <v>522</v>
      </c>
      <c r="B5">
        <v>1</v>
      </c>
    </row>
    <row r="6" spans="1:2" x14ac:dyDescent="0.3">
      <c r="A6" t="s">
        <v>523</v>
      </c>
      <c r="B6">
        <v>14</v>
      </c>
    </row>
    <row r="7" spans="1:2" x14ac:dyDescent="0.3">
      <c r="A7" t="s">
        <v>525</v>
      </c>
      <c r="B7">
        <v>5</v>
      </c>
    </row>
    <row r="8" spans="1:2" x14ac:dyDescent="0.3">
      <c r="A8" t="s">
        <v>524</v>
      </c>
      <c r="B8">
        <v>1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6B7-20F2-49B7-AC16-E50936CE23C9}">
  <sheetPr>
    <tabColor theme="4" tint="0.79998168889431442"/>
  </sheetPr>
  <dimension ref="A3:B6"/>
  <sheetViews>
    <sheetView workbookViewId="0">
      <selection activeCell="K20" sqref="K20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532</v>
      </c>
      <c r="B4" s="11">
        <v>0.25401634506208048</v>
      </c>
    </row>
    <row r="5" spans="1:2" x14ac:dyDescent="0.3">
      <c r="A5" s="5" t="s">
        <v>533</v>
      </c>
      <c r="B5" s="11">
        <v>0.74598365493791974</v>
      </c>
    </row>
    <row r="6" spans="1:2" x14ac:dyDescent="0.3">
      <c r="A6" s="5" t="s">
        <v>535</v>
      </c>
      <c r="B6" s="11">
        <v>1.0000000000000002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E56C-A83D-428B-A376-AE565093404C}">
  <sheetPr>
    <tabColor theme="4" tint="0.79998168889431442"/>
  </sheetPr>
  <dimension ref="A3:B9"/>
  <sheetViews>
    <sheetView workbookViewId="0">
      <selection activeCell="M24" sqref="M24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521</v>
      </c>
      <c r="B4" s="11">
        <v>0.33924426988535206</v>
      </c>
    </row>
    <row r="5" spans="1:2" x14ac:dyDescent="0.3">
      <c r="A5" s="5" t="s">
        <v>522</v>
      </c>
      <c r="B5" s="11">
        <v>1.0849227852949256E-2</v>
      </c>
    </row>
    <row r="6" spans="1:2" x14ac:dyDescent="0.3">
      <c r="A6" s="5" t="s">
        <v>523</v>
      </c>
      <c r="B6" s="11">
        <v>0.43099033911196327</v>
      </c>
    </row>
    <row r="7" spans="1:2" x14ac:dyDescent="0.3">
      <c r="A7" s="5" t="s">
        <v>525</v>
      </c>
      <c r="B7" s="11">
        <v>0.20744683047169285</v>
      </c>
    </row>
    <row r="8" spans="1:2" x14ac:dyDescent="0.3">
      <c r="A8" s="5" t="s">
        <v>524</v>
      </c>
      <c r="B8" s="11">
        <v>1.1469332678042829E-2</v>
      </c>
    </row>
    <row r="9" spans="1:2" x14ac:dyDescent="0.3">
      <c r="A9" s="5" t="s">
        <v>535</v>
      </c>
      <c r="B9" s="11">
        <v>1.0000000000000002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51DB-F1CA-42FC-8F64-6619B682F1F4}">
  <sheetPr>
    <tabColor theme="4" tint="0.79998168889431442"/>
  </sheetPr>
  <dimension ref="A3:B8"/>
  <sheetViews>
    <sheetView tabSelected="1" workbookViewId="0">
      <selection activeCell="B15" sqref="B15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s="11" t="s">
        <v>562</v>
      </c>
    </row>
    <row r="4" spans="1:2" x14ac:dyDescent="0.3">
      <c r="A4" s="5" t="s">
        <v>528</v>
      </c>
      <c r="B4" s="11">
        <v>0.55304125715273378</v>
      </c>
    </row>
    <row r="5" spans="1:2" x14ac:dyDescent="0.3">
      <c r="A5" s="5" t="s">
        <v>527</v>
      </c>
      <c r="B5" s="11">
        <v>0.35009349773830134</v>
      </c>
    </row>
    <row r="6" spans="1:2" x14ac:dyDescent="0.3">
      <c r="A6" s="5" t="s">
        <v>529</v>
      </c>
      <c r="B6" s="11">
        <v>1.1469332678042829E-2</v>
      </c>
    </row>
    <row r="7" spans="1:2" x14ac:dyDescent="0.3">
      <c r="A7" s="5" t="s">
        <v>530</v>
      </c>
      <c r="B7" s="11">
        <v>8.5395912430922358E-2</v>
      </c>
    </row>
    <row r="8" spans="1:2" x14ac:dyDescent="0.3">
      <c r="A8" s="5" t="s">
        <v>535</v>
      </c>
      <c r="B8" s="11">
        <v>1.0000000000000002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67136E2-7B05-4355-B332-5FE6E7258908}">
  <ds:schemaRefs/>
</ds:datastoreItem>
</file>

<file path=customXml/itemProps2.xml><?xml version="1.0" encoding="utf-8"?>
<ds:datastoreItem xmlns:ds="http://schemas.openxmlformats.org/officeDocument/2006/customXml" ds:itemID="{93FD9330-FE25-4790-AAE8-E33E1B1DE65F}">
  <ds:schemaRefs/>
</ds:datastoreItem>
</file>

<file path=customXml/itemProps3.xml><?xml version="1.0" encoding="utf-8"?>
<ds:datastoreItem xmlns:ds="http://schemas.openxmlformats.org/officeDocument/2006/customXml" ds:itemID="{7F53C92F-1F0D-4C18-B7DD-A028429014E5}">
  <ds:schemaRefs/>
</ds:datastoreItem>
</file>

<file path=customXml/itemProps4.xml><?xml version="1.0" encoding="utf-8"?>
<ds:datastoreItem xmlns:ds="http://schemas.openxmlformats.org/officeDocument/2006/customXml" ds:itemID="{8879C0BA-4240-4D74-BAA0-F07B7EFC7E9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4EF394F-D4F1-4452-811C-DB4CFA53BB8E}">
  <ds:schemaRefs/>
</ds:datastoreItem>
</file>

<file path=customXml/itemProps6.xml><?xml version="1.0" encoding="utf-8"?>
<ds:datastoreItem xmlns:ds="http://schemas.openxmlformats.org/officeDocument/2006/customXml" ds:itemID="{4CAFF028-72E1-480D-8D5B-BC1647F5830C}">
  <ds:schemaRefs/>
</ds:datastoreItem>
</file>

<file path=customXml/itemProps7.xml><?xml version="1.0" encoding="utf-8"?>
<ds:datastoreItem xmlns:ds="http://schemas.openxmlformats.org/officeDocument/2006/customXml" ds:itemID="{2CA47B57-C0E3-45A1-89A2-7072C9194507}">
  <ds:schemaRefs/>
</ds:datastoreItem>
</file>

<file path=customXml/itemProps8.xml><?xml version="1.0" encoding="utf-8"?>
<ds:datastoreItem xmlns:ds="http://schemas.openxmlformats.org/officeDocument/2006/customXml" ds:itemID="{496E14C9-0616-4875-A1E7-E8954895D5C7}">
  <ds:schemaRefs/>
</ds:datastoreItem>
</file>

<file path=customXml/itemProps9.xml><?xml version="1.0" encoding="utf-8"?>
<ds:datastoreItem xmlns:ds="http://schemas.openxmlformats.org/officeDocument/2006/customXml" ds:itemID="{99B00828-436D-47E9-8078-EEFCA844D178}">
  <ds:schemaRefs/>
</ds:datastoreItem>
</file>

<file path=customXml/itemProps10.xml><?xml version="1.0" encoding="utf-8"?>
<ds:datastoreItem xmlns:ds="http://schemas.openxmlformats.org/officeDocument/2006/customXml" ds:itemID="{64DFC6B4-0A8C-408C-BBBE-C189C07BB726}">
  <ds:schemaRefs/>
</ds:datastoreItem>
</file>

<file path=customXml/itemProps11.xml><?xml version="1.0" encoding="utf-8"?>
<ds:datastoreItem xmlns:ds="http://schemas.openxmlformats.org/officeDocument/2006/customXml" ds:itemID="{2CFBE7F0-D86E-4D17-BED9-644600A8ACD0}">
  <ds:schemaRefs/>
</ds:datastoreItem>
</file>

<file path=customXml/itemProps12.xml><?xml version="1.0" encoding="utf-8"?>
<ds:datastoreItem xmlns:ds="http://schemas.openxmlformats.org/officeDocument/2006/customXml" ds:itemID="{52843EBB-318F-416E-843A-AB08E396021E}">
  <ds:schemaRefs/>
</ds:datastoreItem>
</file>

<file path=customXml/itemProps13.xml><?xml version="1.0" encoding="utf-8"?>
<ds:datastoreItem xmlns:ds="http://schemas.openxmlformats.org/officeDocument/2006/customXml" ds:itemID="{ACD14C94-DC2A-44EF-A165-F804BE1B22AA}">
  <ds:schemaRefs/>
</ds:datastoreItem>
</file>

<file path=customXml/itemProps14.xml><?xml version="1.0" encoding="utf-8"?>
<ds:datastoreItem xmlns:ds="http://schemas.openxmlformats.org/officeDocument/2006/customXml" ds:itemID="{190AE971-06AA-4F41-9C60-7D3303CF8CEE}">
  <ds:schemaRefs/>
</ds:datastoreItem>
</file>

<file path=customXml/itemProps15.xml><?xml version="1.0" encoding="utf-8"?>
<ds:datastoreItem xmlns:ds="http://schemas.openxmlformats.org/officeDocument/2006/customXml" ds:itemID="{DBC3D5D6-3302-4284-876D-41465C7E626D}">
  <ds:schemaRefs/>
</ds:datastoreItem>
</file>

<file path=customXml/itemProps16.xml><?xml version="1.0" encoding="utf-8"?>
<ds:datastoreItem xmlns:ds="http://schemas.openxmlformats.org/officeDocument/2006/customXml" ds:itemID="{36356192-C341-4CD0-96EA-C336A5DE1E93}">
  <ds:schemaRefs/>
</ds:datastoreItem>
</file>

<file path=customXml/itemProps17.xml><?xml version="1.0" encoding="utf-8"?>
<ds:datastoreItem xmlns:ds="http://schemas.openxmlformats.org/officeDocument/2006/customXml" ds:itemID="{F33590D9-A720-48FD-93CA-DD6F286F69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21</vt:i4>
      </vt:variant>
    </vt:vector>
  </HeadingPairs>
  <TitlesOfParts>
    <vt:vector size="21" baseType="lpstr">
      <vt:lpstr>Minha Carteira_Watchlist_230520</vt:lpstr>
      <vt:lpstr>Forex</vt:lpstr>
      <vt:lpstr>Posições na Carteira</vt:lpstr>
      <vt:lpstr>Carteira Racios</vt:lpstr>
      <vt:lpstr>Ativos_Nacionalidade_Moeda</vt:lpstr>
      <vt:lpstr>Ativos que Pagam Dividendo</vt:lpstr>
      <vt:lpstr>Ativos Lucros</vt:lpstr>
      <vt:lpstr>Ativos Volatilidade</vt:lpstr>
      <vt:lpstr>Ativos PR</vt:lpstr>
      <vt:lpstr>Intercalar1</vt:lpstr>
      <vt:lpstr>Dist do Portofólio</vt:lpstr>
      <vt:lpstr>Volatilidade</vt:lpstr>
      <vt:lpstr>Volatilidade da Carteira</vt:lpstr>
      <vt:lpstr>Ativos com Lucro</vt:lpstr>
      <vt:lpstr>Carteira Lucro</vt:lpstr>
      <vt:lpstr>Ativos por Bolsa</vt:lpstr>
      <vt:lpstr>Ativos que Pagam Dividendos</vt:lpstr>
      <vt:lpstr>Ativos por País</vt:lpstr>
      <vt:lpstr>Dist da Carteiro por ATPD-ATNPD</vt:lpstr>
      <vt:lpstr>Dist da carteira por paises</vt:lpstr>
      <vt:lpstr>Dist da carteira por 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2023-05-28T19:45:43Z</dcterms:modified>
</cp:coreProperties>
</file>