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  <extLst>
    <ext uri="GoogleSheetsCustomDataVersion1">
      <go:sheetsCustomData xmlns:go="http://customooxmlschemas.google.com/" r:id="rId5" roundtripDataSignature="AMtx7mgp+mLfby3CrruRhGvGWJl13Q/+Tg=="/>
    </ext>
  </extLst>
</workbook>
</file>

<file path=xl/sharedStrings.xml><?xml version="1.0" encoding="utf-8"?>
<sst xmlns="http://schemas.openxmlformats.org/spreadsheetml/2006/main" count="100" uniqueCount="80">
  <si>
    <t>Llegenda:</t>
  </si>
  <si>
    <t>Taronja</t>
  </si>
  <si>
    <t>Paràmetres d'entrada</t>
  </si>
  <si>
    <t>Modificar</t>
  </si>
  <si>
    <t>Verd</t>
  </si>
  <si>
    <t>Paràmetres de sortida</t>
  </si>
  <si>
    <t>No modificar</t>
  </si>
  <si>
    <t>Blau</t>
  </si>
  <si>
    <t>Constants o càlculs</t>
  </si>
  <si>
    <t>PARÀMETRES D'ENTRADA</t>
  </si>
  <si>
    <r>
      <rPr>
        <rFont val="Arial"/>
        <b/>
        <color theme="1"/>
        <sz val="12.0"/>
      </rPr>
      <t>Dimensions [</t>
    </r>
    <r>
      <rPr>
        <rFont val="Arial"/>
        <b/>
        <i/>
        <color theme="1"/>
        <sz val="12.0"/>
      </rPr>
      <t>m</t>
    </r>
    <r>
      <rPr>
        <rFont val="Arial"/>
        <b/>
        <color theme="1"/>
        <sz val="12.0"/>
      </rPr>
      <t>]</t>
    </r>
  </si>
  <si>
    <r>
      <rPr>
        <rFont val="Arial"/>
        <b/>
        <color theme="1"/>
        <sz val="12.0"/>
      </rPr>
      <t>Superfícies [</t>
    </r>
    <r>
      <rPr>
        <rFont val="Arial"/>
        <b/>
        <i/>
        <color theme="1"/>
        <sz val="12.0"/>
      </rPr>
      <t>m^2</t>
    </r>
    <r>
      <rPr>
        <rFont val="Arial"/>
        <b/>
        <color theme="1"/>
        <sz val="12.0"/>
      </rPr>
      <t>]</t>
    </r>
  </si>
  <si>
    <t>Nombre de butaques</t>
  </si>
  <si>
    <t>Alçada</t>
  </si>
  <si>
    <t>Profunditat</t>
  </si>
  <si>
    <t>Amplada</t>
  </si>
  <si>
    <t>Porta</t>
  </si>
  <si>
    <t>Finestra 1</t>
  </si>
  <si>
    <t>Finestra 2</t>
  </si>
  <si>
    <t>Butaques</t>
  </si>
  <si>
    <t>Lliures</t>
  </si>
  <si>
    <t>Ocupades</t>
  </si>
  <si>
    <t>Potència de la font</t>
  </si>
  <si>
    <r>
      <rPr>
        <rFont val="Arial"/>
        <b/>
        <color theme="1"/>
        <sz val="12.0"/>
      </rPr>
      <t xml:space="preserve">Condicions ambientals
</t>
    </r>
    <r>
      <rPr>
        <rFont val="Arial"/>
        <b val="0"/>
        <i/>
        <color theme="1"/>
        <sz val="12.0"/>
      </rPr>
      <t>(fixes)</t>
    </r>
  </si>
  <si>
    <r>
      <rPr>
        <rFont val="Arial"/>
        <color theme="1"/>
        <sz val="10.0"/>
      </rPr>
      <t xml:space="preserve">Freqüència </t>
    </r>
    <r>
      <rPr>
        <rFont val="Arial"/>
        <i/>
        <color theme="1"/>
        <sz val="10.0"/>
      </rPr>
      <t>[Hz]</t>
    </r>
  </si>
  <si>
    <r>
      <rPr>
        <rFont val="Arial"/>
        <color theme="1"/>
        <sz val="10.0"/>
      </rPr>
      <t xml:space="preserve">Temperatura </t>
    </r>
    <r>
      <rPr>
        <rFont val="Arial"/>
        <i/>
        <color theme="1"/>
        <sz val="10.0"/>
      </rPr>
      <t>[ºC]</t>
    </r>
  </si>
  <si>
    <r>
      <rPr>
        <rFont val="Arial"/>
        <color theme="1"/>
        <sz val="10.0"/>
      </rPr>
      <t xml:space="preserve">Humitat </t>
    </r>
    <r>
      <rPr>
        <rFont val="Arial"/>
        <i/>
        <color theme="1"/>
        <sz val="10.0"/>
      </rPr>
      <t>[%]</t>
    </r>
  </si>
  <si>
    <r>
      <rPr>
        <rFont val="Arial"/>
        <color theme="1"/>
        <sz val="10.0"/>
      </rPr>
      <t xml:space="preserve">Potència </t>
    </r>
    <r>
      <rPr>
        <rFont val="Arial"/>
        <i/>
        <color theme="1"/>
        <sz val="10.0"/>
      </rPr>
      <t>[W]</t>
    </r>
  </si>
  <si>
    <t>Coeficients d'absorció</t>
  </si>
  <si>
    <r>
      <rPr>
        <rFont val="Arial"/>
        <b/>
        <color theme="1"/>
        <sz val="12.0"/>
      </rPr>
      <t xml:space="preserve">Factor de directivitat </t>
    </r>
    <r>
      <rPr>
        <rFont val="Arial"/>
        <b/>
        <i/>
        <color theme="1"/>
        <sz val="12.0"/>
      </rPr>
      <t>Q</t>
    </r>
  </si>
  <si>
    <r>
      <rPr>
        <rFont val="Arial"/>
        <color theme="1"/>
        <sz val="10.0"/>
      </rPr>
      <t xml:space="preserve">Freqüència </t>
    </r>
    <r>
      <rPr>
        <rFont val="Arial"/>
        <i/>
        <color theme="1"/>
        <sz val="10.0"/>
      </rPr>
      <t>[Hz]</t>
    </r>
  </si>
  <si>
    <t>Terra</t>
  </si>
  <si>
    <t>Sostre</t>
  </si>
  <si>
    <t>Paret Lateral 1</t>
  </si>
  <si>
    <t>Situació personal</t>
  </si>
  <si>
    <t>Paret Lateral 2</t>
  </si>
  <si>
    <t>Paret Frontal</t>
  </si>
  <si>
    <t>x</t>
  </si>
  <si>
    <t>y</t>
  </si>
  <si>
    <t>z</t>
  </si>
  <si>
    <t>Paret Darrere</t>
  </si>
  <si>
    <t>Orador</t>
  </si>
  <si>
    <t>Receptor</t>
  </si>
  <si>
    <t>Butaca lliure</t>
  </si>
  <si>
    <t>Butaca ocupada</t>
  </si>
  <si>
    <t>Aire</t>
  </si>
  <si>
    <t>PROCEDIMENT, CONSTANTS &amp; CÀLCULS DIVERSOS</t>
  </si>
  <si>
    <r>
      <rPr>
        <rFont val="Arial"/>
        <b/>
        <color theme="1"/>
        <sz val="12.0"/>
      </rPr>
      <t>Superfícies calculades [</t>
    </r>
    <r>
      <rPr>
        <rFont val="Arial"/>
        <b/>
        <i/>
        <color theme="1"/>
        <sz val="12.0"/>
      </rPr>
      <t>m^2</t>
    </r>
    <r>
      <rPr>
        <rFont val="Arial"/>
        <b/>
        <color theme="1"/>
        <sz val="12.0"/>
      </rPr>
      <t>]</t>
    </r>
  </si>
  <si>
    <t>Paret Trasera</t>
  </si>
  <si>
    <t>Butaques lliures</t>
  </si>
  <si>
    <t>Butaques ocupades</t>
  </si>
  <si>
    <r>
      <rPr>
        <rFont val="Arial"/>
        <b/>
        <color theme="1"/>
        <sz val="12.0"/>
      </rPr>
      <t>Absorcións [</t>
    </r>
    <r>
      <rPr>
        <rFont val="Arial"/>
        <b/>
        <i/>
        <color theme="1"/>
        <sz val="12.0"/>
      </rPr>
      <t>Sabins</t>
    </r>
    <r>
      <rPr>
        <rFont val="Arial"/>
        <b/>
        <color theme="1"/>
        <sz val="12.0"/>
      </rPr>
      <t>]</t>
    </r>
  </si>
  <si>
    <r>
      <rPr>
        <rFont val="Arial"/>
        <b/>
        <color theme="1"/>
        <sz val="12.0"/>
      </rPr>
      <t>Superfície total de
la sala [</t>
    </r>
    <r>
      <rPr>
        <rFont val="Arial"/>
        <b/>
        <i/>
        <color theme="1"/>
        <sz val="12.0"/>
      </rPr>
      <t>m^2</t>
    </r>
    <r>
      <rPr>
        <rFont val="Arial"/>
        <b/>
        <color theme="1"/>
        <sz val="12.0"/>
      </rPr>
      <t>]</t>
    </r>
  </si>
  <si>
    <r>
      <rPr>
        <rFont val="Arial"/>
        <color theme="1"/>
        <sz val="10.0"/>
      </rPr>
      <t>Freqüència [</t>
    </r>
    <r>
      <rPr>
        <rFont val="Arial"/>
        <i/>
        <color theme="1"/>
        <sz val="10.0"/>
      </rPr>
      <t>Hz</t>
    </r>
    <r>
      <rPr>
        <rFont val="Arial"/>
        <color theme="1"/>
        <sz val="10.0"/>
      </rPr>
      <t>]</t>
    </r>
  </si>
  <si>
    <r>
      <rPr>
        <rFont val="Arial"/>
        <b/>
        <color theme="1"/>
        <sz val="12.0"/>
      </rPr>
      <t>Volum de la sala [</t>
    </r>
    <r>
      <rPr>
        <rFont val="Arial"/>
        <b/>
        <i/>
        <color theme="1"/>
        <sz val="12.0"/>
      </rPr>
      <t>m^3</t>
    </r>
    <r>
      <rPr>
        <rFont val="Arial"/>
        <b/>
        <color theme="1"/>
        <sz val="12.0"/>
      </rPr>
      <t>]</t>
    </r>
  </si>
  <si>
    <r>
      <rPr>
        <rFont val="Arial"/>
        <b/>
        <color theme="1"/>
        <sz val="12.0"/>
      </rPr>
      <t xml:space="preserve">Velocitat del so a l'aire | </t>
    </r>
    <r>
      <rPr>
        <rFont val="Arial"/>
        <b/>
        <i/>
        <color theme="1"/>
        <sz val="12.0"/>
      </rPr>
      <t xml:space="preserve">c
</t>
    </r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m/s</t>
    </r>
    <r>
      <rPr>
        <rFont val="Arial"/>
        <b/>
        <color theme="1"/>
        <sz val="12.0"/>
      </rPr>
      <t>]</t>
    </r>
  </si>
  <si>
    <r>
      <rPr>
        <rFont val="Arial"/>
        <b/>
        <color theme="1"/>
        <sz val="12.0"/>
      </rPr>
      <t>Distància
orador - receptor [</t>
    </r>
    <r>
      <rPr>
        <rFont val="Arial"/>
        <b/>
        <i/>
        <color theme="1"/>
        <sz val="12.0"/>
      </rPr>
      <t>m</t>
    </r>
    <r>
      <rPr>
        <rFont val="Arial"/>
        <b/>
        <color theme="1"/>
        <sz val="12.0"/>
      </rPr>
      <t>]</t>
    </r>
  </si>
  <si>
    <t>TOTAL</t>
  </si>
  <si>
    <r>
      <rPr>
        <rFont val="Arial"/>
        <color theme="1"/>
        <sz val="10.0"/>
      </rPr>
      <t>Freqüència [</t>
    </r>
    <r>
      <rPr>
        <rFont val="Arial"/>
        <i/>
        <color theme="1"/>
        <sz val="10.0"/>
      </rPr>
      <t>Hz</t>
    </r>
    <r>
      <rPr>
        <rFont val="Arial"/>
        <color theme="1"/>
        <sz val="10.0"/>
      </rPr>
      <t>]</t>
    </r>
  </si>
  <si>
    <r>
      <rPr>
        <rFont val="Arial"/>
        <b/>
        <color theme="1"/>
        <sz val="12.0"/>
      </rPr>
      <t>Densitat volumètrica
de l'aire [</t>
    </r>
    <r>
      <rPr>
        <rFont val="Arial"/>
        <b/>
        <i/>
        <color theme="1"/>
        <sz val="12.0"/>
      </rPr>
      <t>kg/m^3</t>
    </r>
    <r>
      <rPr>
        <rFont val="Arial"/>
        <b/>
        <color theme="1"/>
        <sz val="12.0"/>
      </rPr>
      <t>]</t>
    </r>
  </si>
  <si>
    <t>Absorció aire</t>
  </si>
  <si>
    <t>Coeficient
d'absorció mig</t>
  </si>
  <si>
    <t>Constant
de sala</t>
  </si>
  <si>
    <r>
      <rPr>
        <rFont val="Arial"/>
        <b/>
        <color theme="1"/>
        <sz val="12.0"/>
      </rPr>
      <t>Llindar d'audició
de pressió [</t>
    </r>
    <r>
      <rPr>
        <rFont val="Arial"/>
        <b/>
        <i/>
        <color theme="1"/>
        <sz val="12.0"/>
      </rPr>
      <t>Pa</t>
    </r>
    <r>
      <rPr>
        <rFont val="Arial"/>
        <b/>
        <color theme="1"/>
        <sz val="12.0"/>
      </rPr>
      <t>]</t>
    </r>
  </si>
  <si>
    <r>
      <rPr>
        <rFont val="Arial"/>
        <color theme="1"/>
        <sz val="10.0"/>
      </rPr>
      <t>Ponderació A
[</t>
    </r>
    <r>
      <rPr>
        <rFont val="Arial"/>
        <i/>
        <color theme="1"/>
        <sz val="10.0"/>
      </rPr>
      <t>dB</t>
    </r>
    <r>
      <rPr>
        <rFont val="Arial"/>
        <color theme="1"/>
        <sz val="10.0"/>
      </rPr>
      <t>]</t>
    </r>
  </si>
  <si>
    <t>PARÀMETRES DE SORTIDA</t>
  </si>
  <si>
    <r>
      <rPr>
        <rFont val="Arial"/>
        <color theme="1"/>
        <sz val="10.0"/>
      </rPr>
      <t>Freqüència [</t>
    </r>
    <r>
      <rPr>
        <rFont val="Arial"/>
        <i/>
        <color theme="1"/>
        <sz val="10.0"/>
      </rPr>
      <t>Hz</t>
    </r>
    <r>
      <rPr>
        <rFont val="Arial"/>
        <color theme="1"/>
        <sz val="10.0"/>
      </rPr>
      <t>]</t>
    </r>
  </si>
  <si>
    <r>
      <rPr>
        <rFont val="Arial"/>
        <b/>
        <color theme="1"/>
        <sz val="12.0"/>
      </rPr>
      <t>RT60 [</t>
    </r>
    <r>
      <rPr>
        <rFont val="Arial"/>
        <b/>
        <i/>
        <color theme="1"/>
        <sz val="12.0"/>
      </rPr>
      <t>s</t>
    </r>
    <r>
      <rPr>
        <rFont val="Arial"/>
        <b/>
        <color theme="1"/>
        <sz val="12.0"/>
      </rPr>
      <t>]</t>
    </r>
  </si>
  <si>
    <r>
      <rPr>
        <rFont val="Arial"/>
        <b/>
        <color theme="1"/>
        <sz val="12.0"/>
      </rPr>
      <t>SPL global [</t>
    </r>
    <r>
      <rPr>
        <rFont val="Arial"/>
        <b/>
        <i/>
        <color theme="1"/>
        <sz val="12.0"/>
      </rPr>
      <t>dB</t>
    </r>
    <r>
      <rPr>
        <rFont val="Arial"/>
        <b/>
        <i/>
        <color theme="1"/>
        <sz val="8.0"/>
      </rPr>
      <t>SPL</t>
    </r>
    <r>
      <rPr>
        <rFont val="Arial"/>
        <b/>
        <color theme="1"/>
        <sz val="12.0"/>
      </rPr>
      <t>]</t>
    </r>
  </si>
  <si>
    <r>
      <rPr>
        <rFont val="Arial"/>
        <b/>
        <color theme="1"/>
        <sz val="12.0"/>
      </rPr>
      <t>Distància crítica [</t>
    </r>
    <r>
      <rPr>
        <rFont val="Arial"/>
        <b/>
        <i/>
        <color theme="1"/>
        <sz val="12.0"/>
      </rPr>
      <t>m</t>
    </r>
    <r>
      <rPr>
        <rFont val="Arial"/>
        <b/>
        <color theme="1"/>
        <sz val="12.0"/>
      </rPr>
      <t>]</t>
    </r>
  </si>
  <si>
    <r>
      <rPr>
        <rFont val="Arial"/>
        <b/>
        <color theme="1"/>
        <sz val="12.0"/>
      </rPr>
      <t>SPL camp directe
[</t>
    </r>
    <r>
      <rPr>
        <rFont val="Arial"/>
        <b/>
        <i/>
        <color theme="1"/>
        <sz val="12.0"/>
      </rPr>
      <t>dB</t>
    </r>
    <r>
      <rPr>
        <rFont val="Arial"/>
        <b/>
        <i/>
        <color theme="1"/>
        <sz val="8.0"/>
      </rPr>
      <t>SPL</t>
    </r>
    <r>
      <rPr>
        <rFont val="Arial"/>
        <b/>
        <color theme="1"/>
        <sz val="12.0"/>
      </rPr>
      <t>]</t>
    </r>
  </si>
  <si>
    <r>
      <rPr>
        <rFont val="Arial"/>
        <b/>
        <color theme="1"/>
        <sz val="12.0"/>
      </rPr>
      <t>SPL camp reverberant
[</t>
    </r>
    <r>
      <rPr>
        <rFont val="Arial"/>
        <b/>
        <i/>
        <color theme="1"/>
        <sz val="12.0"/>
      </rPr>
      <t>dB</t>
    </r>
    <r>
      <rPr>
        <rFont val="Arial"/>
        <b/>
        <i/>
        <color theme="1"/>
        <sz val="8.0"/>
      </rPr>
      <t>SPL</t>
    </r>
    <r>
      <rPr>
        <rFont val="Arial"/>
        <b/>
        <color theme="1"/>
        <sz val="12.0"/>
      </rPr>
      <t>]</t>
    </r>
  </si>
  <si>
    <r>
      <rPr>
        <rFont val="Arial"/>
        <b/>
        <color theme="1"/>
        <sz val="12.0"/>
      </rPr>
      <t>SPL global ponderat
[</t>
    </r>
    <r>
      <rPr>
        <rFont val="Arial"/>
        <b/>
        <i/>
        <color theme="1"/>
        <sz val="12.0"/>
      </rPr>
      <t>dBA</t>
    </r>
    <r>
      <rPr>
        <rFont val="Arial"/>
        <b/>
        <color theme="1"/>
        <sz val="12.0"/>
      </rPr>
      <t>]</t>
    </r>
  </si>
  <si>
    <r>
      <rPr>
        <rFont val="Arial"/>
        <b/>
        <color theme="1"/>
        <sz val="12.0"/>
      </rPr>
      <t>SPL total [</t>
    </r>
    <r>
      <rPr>
        <rFont val="Arial"/>
        <b/>
        <i/>
        <color theme="1"/>
        <sz val="12.0"/>
      </rPr>
      <t>dB</t>
    </r>
    <r>
      <rPr>
        <rFont val="Arial"/>
        <b/>
        <i/>
        <color theme="1"/>
        <sz val="8.0"/>
      </rPr>
      <t>SPL</t>
    </r>
    <r>
      <rPr>
        <rFont val="Arial"/>
        <b/>
        <color theme="1"/>
        <sz val="12.0"/>
      </rPr>
      <t>]</t>
    </r>
  </si>
  <si>
    <r>
      <rPr>
        <rFont val="Arial"/>
        <b/>
        <color theme="1"/>
        <sz val="12.0"/>
      </rPr>
      <t>Ponderació A aplicada [</t>
    </r>
    <r>
      <rPr>
        <rFont val="Arial"/>
        <b/>
        <i/>
        <color theme="1"/>
        <sz val="12.0"/>
      </rPr>
      <t>dBA</t>
    </r>
    <r>
      <rPr>
        <rFont val="Arial"/>
        <b/>
        <color theme="1"/>
        <sz val="12.0"/>
      </rPr>
      <t>]</t>
    </r>
  </si>
  <si>
    <r>
      <rPr>
        <rFont val="Arial"/>
        <color theme="1"/>
        <sz val="10.0"/>
      </rPr>
      <t>Freqüència [</t>
    </r>
    <r>
      <rPr>
        <rFont val="Arial"/>
        <i/>
        <color theme="1"/>
        <sz val="10.0"/>
      </rPr>
      <t>Hz</t>
    </r>
    <r>
      <rPr>
        <rFont val="Arial"/>
        <color theme="1"/>
        <sz val="10.0"/>
      </rPr>
      <t>]</t>
    </r>
  </si>
  <si>
    <t>SUMA</t>
  </si>
  <si>
    <t>10^(SPL total/10)</t>
  </si>
  <si>
    <r>
      <rPr>
        <rFont val="Arial"/>
        <color theme="1"/>
        <sz val="10.0"/>
      </rPr>
      <t>Ponderació A aplicada
[</t>
    </r>
    <r>
      <rPr>
        <rFont val="Arial"/>
        <i/>
        <color theme="1"/>
        <sz val="10.0"/>
      </rPr>
      <t>dBA</t>
    </r>
    <r>
      <rPr>
        <rFont val="Arial"/>
        <color theme="1"/>
        <sz val="10.0"/>
      </rPr>
      <t>]</t>
    </r>
  </si>
  <si>
    <t>GRÀFIQUES DELS RESULTATS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</si>
</sst>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6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b/>
      <sz val="12.0"/>
      <color theme="1"/>
      <name val="Arial"/>
    </font>
    <font>
      <i/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29">
    <border/>
    <border>
      <left/>
      <right/>
      <top/>
      <bottom/>
    </border>
    <border>
      <right style="thin">
        <color rgb="FF000000"/>
      </right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4" fontId="1" numFmtId="0" xfId="0" applyAlignment="1" applyBorder="1" applyFill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6" fillId="5" fontId="2" numFmtId="0" xfId="0" applyAlignment="1" applyBorder="1" applyFill="1" applyFont="1">
      <alignment horizontal="center" shrinkToFit="0" vertical="center" wrapText="1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0" fillId="0" fontId="1" numFmtId="0" xfId="0" applyAlignment="1" applyFont="1">
      <alignment horizontal="center"/>
    </xf>
    <xf borderId="12" fillId="2" fontId="4" numFmtId="0" xfId="0" applyAlignment="1" applyBorder="1" applyFont="1">
      <alignment horizontal="center" vertical="center"/>
    </xf>
    <xf borderId="13" fillId="0" fontId="3" numFmtId="0" xfId="0" applyBorder="1" applyFont="1"/>
    <xf borderId="14" fillId="0" fontId="3" numFmtId="0" xfId="0" applyBorder="1" applyFont="1"/>
    <xf borderId="0" fillId="0" fontId="4" numFmtId="0" xfId="0" applyAlignment="1" applyFont="1">
      <alignment horizontal="center" vertical="center"/>
    </xf>
    <xf borderId="15" fillId="0" fontId="3" numFmtId="0" xfId="0" applyBorder="1" applyFont="1"/>
    <xf borderId="3" fillId="0" fontId="3" numFmtId="0" xfId="0" applyBorder="1" applyFont="1"/>
    <xf borderId="5" fillId="0" fontId="3" numFmtId="0" xfId="0" applyBorder="1" applyFont="1"/>
    <xf borderId="16" fillId="6" fontId="1" numFmtId="0" xfId="0" applyAlignment="1" applyBorder="1" applyFill="1" applyFont="1">
      <alignment horizontal="center"/>
    </xf>
    <xf borderId="16" fillId="0" fontId="1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 readingOrder="0" vertical="center"/>
    </xf>
    <xf borderId="12" fillId="4" fontId="4" numFmtId="0" xfId="0" applyAlignment="1" applyBorder="1" applyFont="1">
      <alignment horizontal="center" vertical="center"/>
    </xf>
    <xf borderId="16" fillId="6" fontId="1" numFmtId="0" xfId="0" applyBorder="1" applyFont="1"/>
    <xf borderId="16" fillId="7" fontId="1" numFmtId="0" xfId="0" applyAlignment="1" applyBorder="1" applyFill="1" applyFont="1">
      <alignment horizontal="center"/>
    </xf>
    <xf borderId="16" fillId="0" fontId="1" numFmtId="0" xfId="0" applyAlignment="1" applyBorder="1" applyFont="1">
      <alignment horizontal="center"/>
    </xf>
    <xf borderId="16" fillId="0" fontId="1" numFmtId="0" xfId="0" applyAlignment="1" applyBorder="1" applyFont="1">
      <alignment horizontal="center" vertical="center"/>
    </xf>
    <xf borderId="17" fillId="0" fontId="4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19" fillId="0" fontId="3" numFmtId="0" xfId="0" applyBorder="1" applyFont="1"/>
    <xf borderId="17" fillId="0" fontId="1" numFmtId="0" xfId="0" applyAlignment="1" applyBorder="1" applyFont="1">
      <alignment horizontal="center" vertical="center"/>
    </xf>
    <xf borderId="20" fillId="6" fontId="1" numFmtId="0" xfId="0" applyAlignment="1" applyBorder="1" applyFont="1">
      <alignment horizontal="center" vertical="center"/>
    </xf>
    <xf borderId="20" fillId="6" fontId="4" numFmtId="0" xfId="0" applyAlignment="1" applyBorder="1" applyFont="1">
      <alignment horizontal="center" vertical="center"/>
    </xf>
    <xf borderId="21" fillId="0" fontId="3" numFmtId="0" xfId="0" applyBorder="1" applyFont="1"/>
    <xf borderId="20" fillId="0" fontId="1" numFmtId="0" xfId="0" applyAlignment="1" applyBorder="1" applyFont="1">
      <alignment horizontal="center" vertical="center"/>
    </xf>
    <xf borderId="16" fillId="7" fontId="1" numFmtId="0" xfId="0" applyAlignment="1" applyBorder="1" applyFont="1">
      <alignment horizontal="center" shrinkToFit="0" vertical="center" wrapText="1"/>
    </xf>
    <xf borderId="16" fillId="7" fontId="1" numFmtId="0" xfId="0" applyBorder="1" applyFont="1"/>
    <xf borderId="18" fillId="0" fontId="1" numFmtId="3" xfId="0" applyAlignment="1" applyBorder="1" applyFont="1" applyNumberFormat="1">
      <alignment horizontal="center" vertical="center"/>
    </xf>
    <xf borderId="22" fillId="0" fontId="3" numFmtId="0" xfId="0" applyBorder="1" applyFont="1"/>
    <xf borderId="16" fillId="7" fontId="1" numFmtId="0" xfId="0" applyAlignment="1" applyBorder="1" applyFont="1">
      <alignment shrinkToFit="0" vertical="center" wrapText="1"/>
    </xf>
    <xf borderId="18" fillId="0" fontId="1" numFmtId="164" xfId="0" applyAlignment="1" applyBorder="1" applyFont="1" applyNumberFormat="1">
      <alignment horizontal="center" vertical="center"/>
    </xf>
    <xf borderId="16" fillId="7" fontId="1" numFmtId="0" xfId="0" applyAlignment="1" applyBorder="1" applyFont="1">
      <alignment horizontal="center" vertical="center"/>
    </xf>
    <xf borderId="20" fillId="7" fontId="1" numFmtId="0" xfId="0" applyAlignment="1" applyBorder="1" applyFont="1">
      <alignment horizontal="center" shrinkToFit="0" vertical="center" wrapText="1"/>
    </xf>
    <xf borderId="20" fillId="0" fontId="1" numFmtId="164" xfId="0" applyAlignment="1" applyBorder="1" applyFont="1" applyNumberFormat="1">
      <alignment horizontal="center" vertical="center"/>
    </xf>
    <xf borderId="20" fillId="7" fontId="1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8" fillId="8" fontId="1" numFmtId="0" xfId="0" applyAlignment="1" applyBorder="1" applyFill="1" applyFont="1">
      <alignment horizontal="center"/>
    </xf>
    <xf borderId="16" fillId="8" fontId="5" numFmtId="0" xfId="0" applyAlignment="1" applyBorder="1" applyFont="1">
      <alignment horizontal="center"/>
    </xf>
    <xf borderId="12" fillId="3" fontId="4" numFmtId="0" xfId="0" applyAlignment="1" applyBorder="1" applyFont="1">
      <alignment horizontal="center" vertical="center"/>
    </xf>
    <xf borderId="20" fillId="0" fontId="5" numFmtId="164" xfId="0" applyAlignment="1" applyBorder="1" applyFont="1" applyNumberFormat="1">
      <alignment horizontal="center" vertical="center"/>
    </xf>
    <xf borderId="23" fillId="3" fontId="4" numFmtId="0" xfId="0" applyAlignment="1" applyBorder="1" applyFont="1">
      <alignment horizontal="center" vertical="center"/>
    </xf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1" numFmtId="0" xfId="0" applyAlignment="1" applyBorder="1" applyFont="1">
      <alignment horizontal="center" vertical="center"/>
    </xf>
    <xf borderId="28" fillId="0" fontId="3" numFmtId="0" xfId="0" applyBorder="1" applyFont="1"/>
    <xf borderId="18" fillId="7" fontId="1" numFmtId="0" xfId="0" applyAlignment="1" applyBorder="1" applyFont="1">
      <alignment horizontal="center" vertical="center"/>
    </xf>
    <xf borderId="16" fillId="7" fontId="1" numFmtId="0" xfId="0" applyAlignment="1" applyBorder="1" applyFont="1">
      <alignment horizontal="center" readingOrder="0" vertical="center"/>
    </xf>
    <xf borderId="12" fillId="7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Temps de reverberació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'Full 1'!$B$87:$C$87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'Full 1'!$D$86:$I$86</c:f>
            </c:strRef>
          </c:cat>
          <c:val>
            <c:numRef>
              <c:f>'Full 1'!$D$87:$I$87</c:f>
              <c:numCache/>
            </c:numRef>
          </c:val>
        </c:ser>
        <c:ser>
          <c:idx val="1"/>
          <c:order val="1"/>
          <c:tx>
            <c:strRef>
              <c:f>'Full 1'!$B$88:$C$88</c:f>
            </c:strRef>
          </c:tx>
          <c:cat>
            <c:strRef>
              <c:f>'Full 1'!$D$86:$I$86</c:f>
            </c:strRef>
          </c:cat>
          <c:val>
            <c:numRef>
              <c:f>'Full 1'!$D$88:$I$88</c:f>
              <c:numCache/>
            </c:numRef>
          </c:val>
        </c:ser>
        <c:axId val="1645476065"/>
        <c:axId val="1968490423"/>
      </c:barChart>
      <c:catAx>
        <c:axId val="1645476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666666"/>
                    </a:solidFill>
                    <a:latin typeface="+mn-lt"/>
                  </a:defRPr>
                </a:pPr>
                <a:r>
                  <a:rPr b="0" i="1">
                    <a:solidFill>
                      <a:srgbClr val="666666"/>
                    </a:solidFill>
                    <a:latin typeface="+mn-lt"/>
                  </a:rPr>
                  <a:t>Freqüència [Hz]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490423"/>
      </c:catAx>
      <c:valAx>
        <c:axId val="1968490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666666"/>
                    </a:solidFill>
                    <a:latin typeface="+mn-lt"/>
                  </a:defRPr>
                </a:pPr>
                <a:r>
                  <a:rPr b="0" i="1">
                    <a:solidFill>
                      <a:srgbClr val="666666"/>
                    </a:solidFill>
                    <a:latin typeface="+mn-lt"/>
                  </a:rPr>
                  <a:t>RT60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4760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SPL: Directe &amp; Reverberant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Camp directe</c:v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cat>
            <c:strRef>
              <c:f>'Full 1'!$D$86:$I$86</c:f>
            </c:strRef>
          </c:cat>
          <c:val>
            <c:numRef>
              <c:f>'Full 1'!$D$91:$I$91</c:f>
              <c:numCache/>
            </c:numRef>
          </c:val>
        </c:ser>
        <c:ser>
          <c:idx val="1"/>
          <c:order val="1"/>
          <c:tx>
            <c:v>Camp reverberant</c:v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'Full 1'!$D$86:$I$86</c:f>
            </c:strRef>
          </c:cat>
          <c:val>
            <c:numRef>
              <c:f>'Full 1'!$B$91:$C$91</c:f>
              <c:numCache/>
            </c:numRef>
          </c:val>
        </c:ser>
        <c:ser>
          <c:idx val="2"/>
          <c:order val="2"/>
          <c:cat>
            <c:strRef>
              <c:f>'Full 1'!$D$86:$I$86</c:f>
            </c:strRef>
          </c:cat>
          <c:val>
            <c:numRef>
              <c:f>'Full 1'!$D$93:$I$93</c:f>
              <c:numCache/>
            </c:numRef>
          </c:val>
        </c:ser>
        <c:ser>
          <c:idx val="3"/>
          <c:order val="3"/>
          <c:cat>
            <c:strRef>
              <c:f>'Full 1'!$D$86:$I$86</c:f>
            </c:strRef>
          </c:cat>
          <c:val>
            <c:numRef>
              <c:f>'Full 1'!$B$93:$C$93</c:f>
              <c:numCache/>
            </c:numRef>
          </c:val>
        </c:ser>
        <c:axId val="692749810"/>
        <c:axId val="1567510359"/>
      </c:barChart>
      <c:catAx>
        <c:axId val="692749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666666"/>
                    </a:solidFill>
                    <a:latin typeface="+mn-lt"/>
                  </a:defRPr>
                </a:pPr>
                <a:r>
                  <a:rPr b="0" i="1">
                    <a:solidFill>
                      <a:srgbClr val="666666"/>
                    </a:solidFill>
                    <a:latin typeface="+mn-lt"/>
                  </a:rPr>
                  <a:t>Freqüència [Hz]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510359"/>
      </c:catAx>
      <c:valAx>
        <c:axId val="1567510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666666"/>
                    </a:solidFill>
                    <a:latin typeface="+mn-lt"/>
                  </a:defRPr>
                </a:pPr>
                <a:r>
                  <a:rPr b="0" i="1">
                    <a:solidFill>
                      <a:srgbClr val="666666"/>
                    </a:solidFill>
                    <a:latin typeface="+mn-lt"/>
                  </a:rPr>
                  <a:t>SPL [dB]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7498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Distància crítica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'Full 1'!$B$88:$C$88</c:f>
            </c:strRef>
          </c:tx>
          <c:spPr>
            <a:ln cmpd="sng" w="38100">
              <a:solidFill>
                <a:srgbClr val="DD7E6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'Full 1'!$D$86:$I$86</c:f>
            </c:strRef>
          </c:cat>
          <c:val>
            <c:numRef>
              <c:f>'Full 1'!$D$88:$I$88</c:f>
              <c:numCache/>
            </c:numRef>
          </c:val>
          <c:smooth val="0"/>
        </c:ser>
        <c:axId val="1081737530"/>
        <c:axId val="1391269060"/>
      </c:lineChart>
      <c:catAx>
        <c:axId val="1081737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666666"/>
                    </a:solidFill>
                    <a:latin typeface="+mn-lt"/>
                  </a:defRPr>
                </a:pPr>
                <a:r>
                  <a:rPr b="0" i="1">
                    <a:solidFill>
                      <a:srgbClr val="666666"/>
                    </a:solidFill>
                    <a:latin typeface="+mn-lt"/>
                  </a:rPr>
                  <a:t>Freqüència [Hz]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269060"/>
      </c:catAx>
      <c:valAx>
        <c:axId val="1391269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666666"/>
                    </a:solidFill>
                    <a:latin typeface="+mn-lt"/>
                  </a:defRPr>
                </a:pPr>
                <a:r>
                  <a:rPr b="0" i="1">
                    <a:solidFill>
                      <a:srgbClr val="666666"/>
                    </a:solidFill>
                    <a:latin typeface="+mn-lt"/>
                  </a:rPr>
                  <a:t>Distància [m]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7375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Nivell de pressió sonora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Sense ponderar</c:v>
          </c:tx>
          <c:spPr>
            <a:solidFill>
              <a:srgbClr val="76A5AF"/>
            </a:solidFill>
            <a:ln cmpd="sng">
              <a:solidFill>
                <a:srgbClr val="000000"/>
              </a:solidFill>
            </a:ln>
          </c:spPr>
          <c:dPt>
            <c:idx val="4"/>
            <c:spPr>
              <a:solidFill>
                <a:srgbClr val="76A5AF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76A5A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'Full 1'!$D$86:$I$86</c:f>
            </c:strRef>
          </c:cat>
          <c:val>
            <c:numRef>
              <c:f>'Full 1'!$D$95:$I$95</c:f>
              <c:numCache/>
            </c:numRef>
          </c:val>
        </c:ser>
        <c:ser>
          <c:idx val="1"/>
          <c:order val="1"/>
          <c:tx>
            <c:v>Ponderació A</c:v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cat>
            <c:strRef>
              <c:f>'Full 1'!$D$86:$I$86</c:f>
            </c:strRef>
          </c:cat>
          <c:val>
            <c:numRef>
              <c:f>'Full 1'!$B$95:$C$95</c:f>
              <c:numCache/>
            </c:numRef>
          </c:val>
        </c:ser>
        <c:ser>
          <c:idx val="2"/>
          <c:order val="2"/>
          <c:cat>
            <c:strRef>
              <c:f>'Full 1'!$D$86:$I$86</c:f>
            </c:strRef>
          </c:cat>
          <c:val>
            <c:numRef>
              <c:f>'Full 1'!$D$97:$I$97</c:f>
              <c:numCache/>
            </c:numRef>
          </c:val>
        </c:ser>
        <c:ser>
          <c:idx val="3"/>
          <c:order val="3"/>
          <c:cat>
            <c:strRef>
              <c:f>'Full 1'!$D$86:$I$86</c:f>
            </c:strRef>
          </c:cat>
          <c:val>
            <c:numRef>
              <c:f>'Full 1'!$B$97:$C$97</c:f>
              <c:numCache/>
            </c:numRef>
          </c:val>
        </c:ser>
        <c:axId val="1992824246"/>
        <c:axId val="1565543406"/>
      </c:barChart>
      <c:catAx>
        <c:axId val="1992824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666666"/>
                    </a:solidFill>
                    <a:latin typeface="+mn-lt"/>
                  </a:defRPr>
                </a:pPr>
                <a:r>
                  <a:rPr b="0" i="1">
                    <a:solidFill>
                      <a:srgbClr val="666666"/>
                    </a:solidFill>
                    <a:latin typeface="+mn-lt"/>
                  </a:rPr>
                  <a:t>Freqüència [Hz]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5543406"/>
      </c:catAx>
      <c:valAx>
        <c:axId val="1565543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666666"/>
                    </a:solidFill>
                    <a:latin typeface="+mn-lt"/>
                  </a:defRPr>
                </a:pPr>
                <a:r>
                  <a:rPr b="0" i="1">
                    <a:solidFill>
                      <a:srgbClr val="666666"/>
                    </a:solidFill>
                    <a:latin typeface="+mn-lt"/>
                  </a:rPr>
                  <a:t>SPL [dB]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2824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115</xdr:row>
      <xdr:rowOff>57150</xdr:rowOff>
    </xdr:from>
    <xdr:ext cx="4638675" cy="2847975"/>
    <xdr:graphicFrame>
      <xdr:nvGraphicFramePr>
        <xdr:cNvPr id="1437263360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247650</xdr:colOff>
      <xdr:row>115</xdr:row>
      <xdr:rowOff>9525</xdr:rowOff>
    </xdr:from>
    <xdr:ext cx="4638675" cy="2847975"/>
    <xdr:graphicFrame>
      <xdr:nvGraphicFramePr>
        <xdr:cNvPr id="44200318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228600</xdr:colOff>
      <xdr:row>132</xdr:row>
      <xdr:rowOff>133350</xdr:rowOff>
    </xdr:from>
    <xdr:ext cx="4638675" cy="2847975"/>
    <xdr:graphicFrame>
      <xdr:nvGraphicFramePr>
        <xdr:cNvPr id="1502976573" name="Chart 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38100</xdr:colOff>
      <xdr:row>132</xdr:row>
      <xdr:rowOff>133350</xdr:rowOff>
    </xdr:from>
    <xdr:ext cx="4638675" cy="2847975"/>
    <xdr:graphicFrame>
      <xdr:nvGraphicFramePr>
        <xdr:cNvPr id="1070498908" name="Chart 4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25"/>
    <col customWidth="1" min="2" max="2" width="13.63"/>
    <col customWidth="1" min="3" max="3" width="20.5"/>
    <col customWidth="1" min="4" max="4" width="13.88"/>
    <col customWidth="1" min="5" max="5" width="12.63"/>
    <col customWidth="1" min="6" max="6" width="12.75"/>
    <col customWidth="1" min="9" max="9" width="13.25"/>
    <col customWidth="1" min="11" max="11" width="14.38"/>
    <col customWidth="1" min="14" max="14" width="13.63"/>
  </cols>
  <sheetData>
    <row r="1" ht="15.75" customHeight="1">
      <c r="A1" s="1" t="s">
        <v>0</v>
      </c>
      <c r="B1" s="2" t="s">
        <v>1</v>
      </c>
      <c r="C1" s="1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5.75" customHeight="1">
      <c r="A2" s="1"/>
      <c r="B2" s="4" t="s">
        <v>4</v>
      </c>
      <c r="C2" s="1" t="s">
        <v>5</v>
      </c>
      <c r="D2" s="3" t="s">
        <v>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5.75" customHeight="1">
      <c r="A3" s="5"/>
      <c r="B3" s="6" t="s">
        <v>7</v>
      </c>
      <c r="C3" s="5" t="s">
        <v>8</v>
      </c>
      <c r="D3" s="7" t="s">
        <v>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5.75" customHeight="1">
      <c r="A7" s="1"/>
      <c r="B7" s="1"/>
      <c r="C7" s="1"/>
      <c r="D7" s="8" t="s">
        <v>9</v>
      </c>
      <c r="E7" s="9"/>
      <c r="F7" s="9"/>
      <c r="G7" s="9"/>
      <c r="H7" s="9"/>
      <c r="I7" s="10"/>
      <c r="K7" s="1"/>
      <c r="L7" s="1"/>
      <c r="M7" s="1"/>
      <c r="N7" s="1"/>
      <c r="O7" s="1"/>
      <c r="R7" s="1"/>
      <c r="S7" s="1"/>
      <c r="T7" s="1"/>
      <c r="U7" s="1"/>
      <c r="V7" s="1"/>
      <c r="W7" s="1"/>
      <c r="X7" s="1"/>
    </row>
    <row r="8" ht="15.75" customHeight="1">
      <c r="A8" s="1"/>
      <c r="B8" s="1"/>
      <c r="C8" s="1"/>
      <c r="D8" s="11"/>
      <c r="E8" s="12"/>
      <c r="F8" s="12"/>
      <c r="G8" s="12"/>
      <c r="H8" s="12"/>
      <c r="I8" s="13"/>
      <c r="K8" s="1"/>
      <c r="L8" s="1"/>
      <c r="M8" s="1"/>
      <c r="N8" s="1"/>
      <c r="O8" s="1"/>
      <c r="R8" s="1"/>
      <c r="S8" s="1"/>
      <c r="T8" s="1"/>
      <c r="U8" s="1"/>
      <c r="V8" s="1"/>
      <c r="W8" s="1"/>
      <c r="X8" s="1"/>
    </row>
    <row r="9" ht="15.75" customHeight="1">
      <c r="A9" s="1"/>
      <c r="B9" s="1"/>
      <c r="C9" s="1"/>
      <c r="J9" s="1"/>
      <c r="K9" s="1"/>
      <c r="L9" s="1"/>
      <c r="M9" s="1"/>
      <c r="N9" s="1"/>
      <c r="O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1"/>
      <c r="D10" s="1"/>
      <c r="E10" s="14"/>
      <c r="F10" s="14"/>
      <c r="G10" s="14"/>
      <c r="H10" s="14"/>
      <c r="I10" s="1"/>
      <c r="J10" s="1"/>
      <c r="K10" s="1"/>
      <c r="L10" s="1"/>
      <c r="M10" s="1"/>
      <c r="N10" s="1"/>
      <c r="O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1"/>
      <c r="D11" s="1"/>
      <c r="E11" s="14"/>
      <c r="F11" s="14"/>
      <c r="G11" s="14"/>
      <c r="H11" s="14"/>
      <c r="I11" s="1"/>
      <c r="J11" s="1"/>
      <c r="K11" s="1"/>
      <c r="L11" s="1"/>
      <c r="M11" s="1"/>
      <c r="N11" s="1"/>
      <c r="O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5" t="s">
        <v>10</v>
      </c>
      <c r="C12" s="16"/>
      <c r="D12" s="17"/>
      <c r="E12" s="18"/>
      <c r="F12" s="15" t="s">
        <v>11</v>
      </c>
      <c r="G12" s="16"/>
      <c r="H12" s="16"/>
      <c r="I12" s="17"/>
      <c r="K12" s="15" t="s">
        <v>12</v>
      </c>
      <c r="L12" s="17"/>
      <c r="M12" s="1"/>
      <c r="N12" s="1"/>
      <c r="O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9"/>
      <c r="C13" s="20"/>
      <c r="D13" s="21"/>
      <c r="E13" s="18"/>
      <c r="F13" s="19"/>
      <c r="G13" s="20"/>
      <c r="H13" s="20"/>
      <c r="I13" s="21"/>
      <c r="K13" s="19"/>
      <c r="L13" s="21"/>
      <c r="M13" s="1"/>
      <c r="N13" s="1"/>
      <c r="O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22" t="s">
        <v>13</v>
      </c>
      <c r="C14" s="22" t="s">
        <v>14</v>
      </c>
      <c r="D14" s="22" t="s">
        <v>15</v>
      </c>
      <c r="E14" s="14"/>
      <c r="F14" s="22" t="s">
        <v>16</v>
      </c>
      <c r="G14" s="22" t="s">
        <v>17</v>
      </c>
      <c r="H14" s="22" t="s">
        <v>18</v>
      </c>
      <c r="I14" s="22" t="s">
        <v>19</v>
      </c>
      <c r="K14" s="22" t="s">
        <v>20</v>
      </c>
      <c r="L14" s="22" t="s">
        <v>21</v>
      </c>
      <c r="M14" s="1"/>
      <c r="N14" s="1"/>
      <c r="O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23">
        <v>3.0</v>
      </c>
      <c r="C15" s="23">
        <v>6.0</v>
      </c>
      <c r="D15" s="24">
        <v>4.0</v>
      </c>
      <c r="E15" s="1"/>
      <c r="F15" s="23">
        <v>4.0</v>
      </c>
      <c r="G15" s="23">
        <v>6.0</v>
      </c>
      <c r="H15" s="24">
        <v>6.0</v>
      </c>
      <c r="I15" s="24">
        <v>10.0</v>
      </c>
      <c r="K15" s="24">
        <v>2.0</v>
      </c>
      <c r="L15" s="24">
        <v>6.0</v>
      </c>
      <c r="M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4"/>
      <c r="C16" s="14"/>
      <c r="D16" s="1"/>
      <c r="E16" s="1"/>
      <c r="F16" s="1"/>
      <c r="G16" s="1"/>
      <c r="H16" s="1"/>
      <c r="I16" s="1"/>
      <c r="J16" s="1"/>
      <c r="K16" s="1"/>
      <c r="L16" s="1"/>
      <c r="M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4"/>
      <c r="C17" s="14"/>
      <c r="D17" s="1"/>
      <c r="E17" s="1"/>
      <c r="F17" s="1"/>
      <c r="G17" s="1"/>
      <c r="H17" s="1"/>
      <c r="I17" s="1"/>
      <c r="J17" s="1"/>
      <c r="K17" s="1"/>
      <c r="L17" s="1"/>
      <c r="M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5" t="s">
        <v>22</v>
      </c>
      <c r="C18" s="16"/>
      <c r="D18" s="16"/>
      <c r="E18" s="16"/>
      <c r="F18" s="16"/>
      <c r="G18" s="16"/>
      <c r="H18" s="17"/>
      <c r="K18" s="25" t="s">
        <v>23</v>
      </c>
      <c r="L18" s="17"/>
      <c r="R18" s="1"/>
      <c r="S18" s="1"/>
      <c r="T18" s="1"/>
      <c r="U18" s="1"/>
      <c r="V18" s="1"/>
      <c r="W18" s="1"/>
      <c r="X18" s="1"/>
      <c r="Y18" s="1"/>
      <c r="Z18" s="1"/>
    </row>
    <row r="19" ht="22.5" customHeight="1">
      <c r="A19" s="1"/>
      <c r="B19" s="19"/>
      <c r="C19" s="20"/>
      <c r="D19" s="20"/>
      <c r="E19" s="20"/>
      <c r="F19" s="20"/>
      <c r="G19" s="20"/>
      <c r="H19" s="21"/>
      <c r="K19" s="19"/>
      <c r="L19" s="2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26" t="s">
        <v>24</v>
      </c>
      <c r="C20" s="22">
        <v>125.0</v>
      </c>
      <c r="D20" s="22">
        <v>250.0</v>
      </c>
      <c r="E20" s="22">
        <v>500.0</v>
      </c>
      <c r="F20" s="22">
        <v>1000.0</v>
      </c>
      <c r="G20" s="22">
        <v>2000.0</v>
      </c>
      <c r="H20" s="22">
        <v>4000.0</v>
      </c>
      <c r="K20" s="27" t="s">
        <v>25</v>
      </c>
      <c r="L20" s="27" t="s">
        <v>26</v>
      </c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26" t="s">
        <v>27</v>
      </c>
      <c r="C21" s="28">
        <f>5*10^(-9)</f>
        <v>0.000000005</v>
      </c>
      <c r="D21" s="28">
        <f>20*10^(-9)</f>
        <v>0.00000002</v>
      </c>
      <c r="E21" s="28">
        <f t="shared" ref="E21:F21" si="1">30*10^(-9)</f>
        <v>0.00000003</v>
      </c>
      <c r="F21" s="28">
        <f t="shared" si="1"/>
        <v>0.00000003</v>
      </c>
      <c r="G21" s="28">
        <f>10*10^(-9)</f>
        <v>0.00000001</v>
      </c>
      <c r="H21" s="28">
        <f>1*10^(-9)</f>
        <v>0.000000001</v>
      </c>
      <c r="K21" s="29">
        <v>20.0</v>
      </c>
      <c r="L21" s="29">
        <v>30.0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5" t="s">
        <v>28</v>
      </c>
      <c r="C24" s="16"/>
      <c r="D24" s="16"/>
      <c r="E24" s="16"/>
      <c r="F24" s="16"/>
      <c r="G24" s="16"/>
      <c r="H24" s="17"/>
      <c r="K24" s="15" t="s">
        <v>29</v>
      </c>
      <c r="L24" s="17"/>
      <c r="M24" s="30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9"/>
      <c r="C25" s="20"/>
      <c r="D25" s="20"/>
      <c r="E25" s="20"/>
      <c r="F25" s="20"/>
      <c r="G25" s="20"/>
      <c r="H25" s="21"/>
      <c r="K25" s="19"/>
      <c r="L25" s="21"/>
      <c r="M25" s="30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26" t="s">
        <v>30</v>
      </c>
      <c r="C26" s="22">
        <v>125.0</v>
      </c>
      <c r="D26" s="22">
        <v>250.0</v>
      </c>
      <c r="E26" s="22">
        <v>500.0</v>
      </c>
      <c r="F26" s="22">
        <v>1000.0</v>
      </c>
      <c r="G26" s="22">
        <v>2000.0</v>
      </c>
      <c r="H26" s="22">
        <v>4000.0</v>
      </c>
      <c r="K26" s="31">
        <v>2.0</v>
      </c>
      <c r="L26" s="32"/>
      <c r="M26" s="33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26" t="s">
        <v>31</v>
      </c>
      <c r="C27" s="23">
        <v>0.13</v>
      </c>
      <c r="D27" s="24">
        <v>0.06</v>
      </c>
      <c r="E27" s="24">
        <v>0.13</v>
      </c>
      <c r="F27" s="23">
        <v>0.2</v>
      </c>
      <c r="G27" s="23">
        <v>0.46</v>
      </c>
      <c r="H27" s="24">
        <v>0.7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26" t="s">
        <v>32</v>
      </c>
      <c r="C28" s="24">
        <v>0.02</v>
      </c>
      <c r="D28" s="24">
        <v>0.03</v>
      </c>
      <c r="E28" s="24">
        <v>0.04</v>
      </c>
      <c r="F28" s="24">
        <v>0.05</v>
      </c>
      <c r="G28" s="24">
        <v>0.05</v>
      </c>
      <c r="H28" s="24">
        <v>0.06</v>
      </c>
      <c r="J28" s="18"/>
      <c r="K28" s="18"/>
      <c r="L28" s="18"/>
      <c r="M28" s="18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26" t="s">
        <v>33</v>
      </c>
      <c r="C29" s="24">
        <v>0.01</v>
      </c>
      <c r="D29" s="24">
        <v>0.01</v>
      </c>
      <c r="E29" s="24">
        <v>0.02</v>
      </c>
      <c r="F29" s="24">
        <v>0.02</v>
      </c>
      <c r="G29" s="24">
        <v>0.02</v>
      </c>
      <c r="H29" s="24">
        <v>0.03</v>
      </c>
      <c r="J29" s="15" t="s">
        <v>34</v>
      </c>
      <c r="K29" s="16"/>
      <c r="L29" s="16"/>
      <c r="M29" s="1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26" t="s">
        <v>35</v>
      </c>
      <c r="C30" s="24">
        <v>0.01</v>
      </c>
      <c r="D30" s="24">
        <v>0.01</v>
      </c>
      <c r="E30" s="24">
        <v>0.02</v>
      </c>
      <c r="F30" s="24">
        <v>0.02</v>
      </c>
      <c r="G30" s="24">
        <v>0.02</v>
      </c>
      <c r="H30" s="24">
        <v>0.03</v>
      </c>
      <c r="J30" s="19"/>
      <c r="K30" s="20"/>
      <c r="L30" s="20"/>
      <c r="M30" s="2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26" t="s">
        <v>36</v>
      </c>
      <c r="C31" s="24">
        <v>0.01</v>
      </c>
      <c r="D31" s="24">
        <v>0.01</v>
      </c>
      <c r="E31" s="24">
        <v>0.02</v>
      </c>
      <c r="F31" s="24">
        <v>0.02</v>
      </c>
      <c r="G31" s="24">
        <v>0.02</v>
      </c>
      <c r="H31" s="24">
        <v>0.03</v>
      </c>
      <c r="J31" s="34"/>
      <c r="K31" s="35" t="s">
        <v>37</v>
      </c>
      <c r="L31" s="35" t="s">
        <v>38</v>
      </c>
      <c r="M31" s="35" t="s">
        <v>39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26" t="s">
        <v>40</v>
      </c>
      <c r="C32" s="24">
        <v>0.01</v>
      </c>
      <c r="D32" s="24">
        <v>0.01</v>
      </c>
      <c r="E32" s="24">
        <v>0.02</v>
      </c>
      <c r="F32" s="24">
        <v>0.02</v>
      </c>
      <c r="G32" s="24">
        <v>0.02</v>
      </c>
      <c r="H32" s="24">
        <v>0.03</v>
      </c>
      <c r="J32" s="36"/>
      <c r="K32" s="36"/>
      <c r="L32" s="36"/>
      <c r="M32" s="3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26" t="s">
        <v>17</v>
      </c>
      <c r="C33" s="24">
        <v>0.035</v>
      </c>
      <c r="D33" s="24">
        <v>0.04</v>
      </c>
      <c r="E33" s="24">
        <v>0.027</v>
      </c>
      <c r="F33" s="24">
        <v>0.03</v>
      </c>
      <c r="G33" s="24">
        <v>0.02</v>
      </c>
      <c r="H33" s="24">
        <v>0.02</v>
      </c>
      <c r="J33" s="34" t="s">
        <v>41</v>
      </c>
      <c r="K33" s="37">
        <v>3.5</v>
      </c>
      <c r="L33" s="37">
        <v>2.0</v>
      </c>
      <c r="M33" s="37">
        <v>1.8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26" t="s">
        <v>18</v>
      </c>
      <c r="C34" s="24">
        <v>0.035</v>
      </c>
      <c r="D34" s="24">
        <v>0.04</v>
      </c>
      <c r="E34" s="24">
        <v>0.027</v>
      </c>
      <c r="F34" s="24">
        <v>0.03</v>
      </c>
      <c r="G34" s="24">
        <v>0.02</v>
      </c>
      <c r="H34" s="24">
        <v>0.02</v>
      </c>
      <c r="J34" s="36"/>
      <c r="K34" s="36"/>
      <c r="L34" s="36"/>
      <c r="M34" s="36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26" t="s">
        <v>16</v>
      </c>
      <c r="C35" s="29">
        <v>0.15</v>
      </c>
      <c r="D35" s="29">
        <v>0.11</v>
      </c>
      <c r="E35" s="29">
        <v>0.1</v>
      </c>
      <c r="F35" s="29">
        <v>0.07</v>
      </c>
      <c r="G35" s="24">
        <v>0.06</v>
      </c>
      <c r="H35" s="29">
        <v>0.07</v>
      </c>
      <c r="J35" s="34" t="s">
        <v>42</v>
      </c>
      <c r="K35" s="37">
        <v>3.0</v>
      </c>
      <c r="L35" s="37">
        <v>10.0</v>
      </c>
      <c r="M35" s="37">
        <v>1.5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26" t="s">
        <v>43</v>
      </c>
      <c r="C36" s="29">
        <v>0.13</v>
      </c>
      <c r="D36" s="29">
        <v>0.26</v>
      </c>
      <c r="E36" s="29">
        <v>0.39</v>
      </c>
      <c r="F36" s="29">
        <v>0.46</v>
      </c>
      <c r="G36" s="29">
        <v>0.43</v>
      </c>
      <c r="H36" s="29">
        <v>0.41</v>
      </c>
      <c r="J36" s="36"/>
      <c r="K36" s="36"/>
      <c r="L36" s="36"/>
      <c r="M36" s="36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26" t="s">
        <v>44</v>
      </c>
      <c r="C37" s="29">
        <v>0.27</v>
      </c>
      <c r="D37" s="29">
        <v>0.4</v>
      </c>
      <c r="E37" s="29">
        <v>0.56</v>
      </c>
      <c r="F37" s="29">
        <v>0.65</v>
      </c>
      <c r="G37" s="29">
        <v>0.64</v>
      </c>
      <c r="H37" s="29">
        <v>0.56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26" t="s">
        <v>45</v>
      </c>
      <c r="C38" s="29">
        <v>0.0</v>
      </c>
      <c r="D38" s="29">
        <v>0.0</v>
      </c>
      <c r="E38" s="29">
        <v>0.0</v>
      </c>
      <c r="F38" s="29">
        <v>0.0</v>
      </c>
      <c r="G38" s="29">
        <v>0.012</v>
      </c>
      <c r="H38" s="29">
        <v>0.038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8" t="s">
        <v>46</v>
      </c>
      <c r="E43" s="9"/>
      <c r="F43" s="9"/>
      <c r="G43" s="9"/>
      <c r="H43" s="9"/>
      <c r="I43" s="10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1"/>
      <c r="E44" s="12"/>
      <c r="F44" s="12"/>
      <c r="G44" s="12"/>
      <c r="H44" s="12"/>
      <c r="I44" s="1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25" t="s">
        <v>47</v>
      </c>
      <c r="C47" s="16"/>
      <c r="D47" s="16"/>
      <c r="E47" s="16"/>
      <c r="F47" s="16"/>
      <c r="G47" s="16"/>
      <c r="H47" s="16"/>
      <c r="I47" s="1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9"/>
      <c r="C48" s="20"/>
      <c r="D48" s="20"/>
      <c r="E48" s="20"/>
      <c r="F48" s="20"/>
      <c r="G48" s="20"/>
      <c r="H48" s="20"/>
      <c r="I48" s="2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0.75" customHeight="1">
      <c r="A49" s="1"/>
      <c r="B49" s="38" t="s">
        <v>31</v>
      </c>
      <c r="C49" s="38" t="s">
        <v>32</v>
      </c>
      <c r="D49" s="38" t="s">
        <v>33</v>
      </c>
      <c r="E49" s="38" t="s">
        <v>35</v>
      </c>
      <c r="F49" s="38" t="s">
        <v>36</v>
      </c>
      <c r="G49" s="38" t="s">
        <v>48</v>
      </c>
      <c r="H49" s="38" t="s">
        <v>49</v>
      </c>
      <c r="I49" s="38" t="s">
        <v>50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28">
        <f>C15*D15</f>
        <v>24</v>
      </c>
      <c r="C50" s="28">
        <f>C15*D15</f>
        <v>24</v>
      </c>
      <c r="D50" s="29">
        <f>(C15*B15)-F15</f>
        <v>14</v>
      </c>
      <c r="E50" s="29">
        <f>(C15*B15)-G15-H15</f>
        <v>6</v>
      </c>
      <c r="F50" s="28">
        <f>B15*D15</f>
        <v>12</v>
      </c>
      <c r="G50" s="28">
        <f>D15*B15</f>
        <v>12</v>
      </c>
      <c r="H50" s="29">
        <f>I15*(K15/(K15+L15))</f>
        <v>2.5</v>
      </c>
      <c r="I50" s="29">
        <f>I15*(L15/(K15+L15))</f>
        <v>7.5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25" t="s">
        <v>51</v>
      </c>
      <c r="C52" s="16"/>
      <c r="D52" s="16"/>
      <c r="E52" s="16"/>
      <c r="F52" s="16"/>
      <c r="G52" s="16"/>
      <c r="H52" s="1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9"/>
      <c r="C53" s="20"/>
      <c r="D53" s="20"/>
      <c r="E53" s="20"/>
      <c r="F53" s="20"/>
      <c r="G53" s="20"/>
      <c r="H53" s="21"/>
      <c r="I53" s="1"/>
      <c r="J53" s="25" t="s">
        <v>52</v>
      </c>
      <c r="K53" s="17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39" t="s">
        <v>53</v>
      </c>
      <c r="C54" s="27">
        <v>125.0</v>
      </c>
      <c r="D54" s="27">
        <v>250.0</v>
      </c>
      <c r="E54" s="27">
        <v>500.0</v>
      </c>
      <c r="F54" s="27">
        <v>1000.0</v>
      </c>
      <c r="G54" s="27">
        <v>2000.0</v>
      </c>
      <c r="H54" s="27">
        <v>4000.0</v>
      </c>
      <c r="I54" s="1"/>
      <c r="J54" s="19"/>
      <c r="K54" s="2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39" t="s">
        <v>31</v>
      </c>
      <c r="C55" s="28">
        <f t="shared" ref="C55:H55" si="2">$B$50*C27</f>
        <v>3.12</v>
      </c>
      <c r="D55" s="28">
        <f t="shared" si="2"/>
        <v>1.44</v>
      </c>
      <c r="E55" s="28">
        <f t="shared" si="2"/>
        <v>3.12</v>
      </c>
      <c r="F55" s="28">
        <f t="shared" si="2"/>
        <v>4.8</v>
      </c>
      <c r="G55" s="28">
        <f t="shared" si="2"/>
        <v>11.04</v>
      </c>
      <c r="H55" s="28">
        <f t="shared" si="2"/>
        <v>16.8</v>
      </c>
      <c r="I55" s="1"/>
      <c r="J55" s="40">
        <f>SUM(B50:I50,F15:H15)</f>
        <v>118</v>
      </c>
      <c r="K55" s="4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39" t="s">
        <v>32</v>
      </c>
      <c r="C56" s="28">
        <f t="shared" ref="C56:H56" si="3">$C$50*C28</f>
        <v>0.48</v>
      </c>
      <c r="D56" s="28">
        <f t="shared" si="3"/>
        <v>0.72</v>
      </c>
      <c r="E56" s="28">
        <f t="shared" si="3"/>
        <v>0.96</v>
      </c>
      <c r="F56" s="28">
        <f t="shared" si="3"/>
        <v>1.2</v>
      </c>
      <c r="G56" s="28">
        <f t="shared" si="3"/>
        <v>1.2</v>
      </c>
      <c r="H56" s="28">
        <f t="shared" si="3"/>
        <v>1.44</v>
      </c>
      <c r="I56" s="14"/>
      <c r="J56" s="14"/>
      <c r="K56" s="14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39" t="s">
        <v>33</v>
      </c>
      <c r="C57" s="28">
        <f t="shared" ref="C57:H57" si="4">$D$50*C29</f>
        <v>0.14</v>
      </c>
      <c r="D57" s="28">
        <f t="shared" si="4"/>
        <v>0.14</v>
      </c>
      <c r="E57" s="28">
        <f t="shared" si="4"/>
        <v>0.28</v>
      </c>
      <c r="F57" s="28">
        <f t="shared" si="4"/>
        <v>0.28</v>
      </c>
      <c r="G57" s="28">
        <f t="shared" si="4"/>
        <v>0.28</v>
      </c>
      <c r="H57" s="28">
        <f t="shared" si="4"/>
        <v>0.42</v>
      </c>
      <c r="I57" s="14"/>
      <c r="J57" s="25" t="s">
        <v>54</v>
      </c>
      <c r="K57" s="17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39" t="s">
        <v>35</v>
      </c>
      <c r="C58" s="28">
        <f t="shared" ref="C58:H58" si="5">$E$50*C30</f>
        <v>0.06</v>
      </c>
      <c r="D58" s="28">
        <f t="shared" si="5"/>
        <v>0.06</v>
      </c>
      <c r="E58" s="28">
        <f t="shared" si="5"/>
        <v>0.12</v>
      </c>
      <c r="F58" s="28">
        <f t="shared" si="5"/>
        <v>0.12</v>
      </c>
      <c r="G58" s="28">
        <f t="shared" si="5"/>
        <v>0.12</v>
      </c>
      <c r="H58" s="28">
        <f t="shared" si="5"/>
        <v>0.18</v>
      </c>
      <c r="I58" s="14"/>
      <c r="J58" s="19"/>
      <c r="K58" s="2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39" t="s">
        <v>36</v>
      </c>
      <c r="C59" s="29">
        <f t="shared" ref="C59:H59" si="6">$F$50*C31</f>
        <v>0.12</v>
      </c>
      <c r="D59" s="29">
        <f t="shared" si="6"/>
        <v>0.12</v>
      </c>
      <c r="E59" s="29">
        <f t="shared" si="6"/>
        <v>0.24</v>
      </c>
      <c r="F59" s="29">
        <f t="shared" si="6"/>
        <v>0.24</v>
      </c>
      <c r="G59" s="29">
        <f t="shared" si="6"/>
        <v>0.24</v>
      </c>
      <c r="H59" s="29">
        <f t="shared" si="6"/>
        <v>0.36</v>
      </c>
      <c r="I59" s="1"/>
      <c r="J59" s="40">
        <f>B15*C15*D15</f>
        <v>72</v>
      </c>
      <c r="K59" s="4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39" t="s">
        <v>40</v>
      </c>
      <c r="C60" s="29">
        <f t="shared" ref="C60:H60" si="7">$G$50*C32</f>
        <v>0.12</v>
      </c>
      <c r="D60" s="29">
        <f t="shared" si="7"/>
        <v>0.12</v>
      </c>
      <c r="E60" s="29">
        <f t="shared" si="7"/>
        <v>0.24</v>
      </c>
      <c r="F60" s="29">
        <f t="shared" si="7"/>
        <v>0.24</v>
      </c>
      <c r="G60" s="29">
        <f t="shared" si="7"/>
        <v>0.24</v>
      </c>
      <c r="H60" s="29">
        <f t="shared" si="7"/>
        <v>0.36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39" t="s">
        <v>17</v>
      </c>
      <c r="C61" s="29">
        <f t="shared" ref="C61:H61" si="8">$G$15*C33</f>
        <v>0.21</v>
      </c>
      <c r="D61" s="29">
        <f t="shared" si="8"/>
        <v>0.24</v>
      </c>
      <c r="E61" s="29">
        <f t="shared" si="8"/>
        <v>0.162</v>
      </c>
      <c r="F61" s="29">
        <f t="shared" si="8"/>
        <v>0.18</v>
      </c>
      <c r="G61" s="29">
        <f t="shared" si="8"/>
        <v>0.12</v>
      </c>
      <c r="H61" s="29">
        <f t="shared" si="8"/>
        <v>0.12</v>
      </c>
      <c r="I61" s="1"/>
      <c r="J61" s="25" t="s">
        <v>55</v>
      </c>
      <c r="K61" s="17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39" t="s">
        <v>18</v>
      </c>
      <c r="C62" s="29">
        <f t="shared" ref="C62:H62" si="9">$H$15*C34</f>
        <v>0.21</v>
      </c>
      <c r="D62" s="29">
        <f t="shared" si="9"/>
        <v>0.24</v>
      </c>
      <c r="E62" s="29">
        <f t="shared" si="9"/>
        <v>0.162</v>
      </c>
      <c r="F62" s="29">
        <f t="shared" si="9"/>
        <v>0.18</v>
      </c>
      <c r="G62" s="29">
        <f t="shared" si="9"/>
        <v>0.12</v>
      </c>
      <c r="H62" s="29">
        <f t="shared" si="9"/>
        <v>0.12</v>
      </c>
      <c r="I62" s="1"/>
      <c r="J62" s="19"/>
      <c r="K62" s="2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39" t="s">
        <v>16</v>
      </c>
      <c r="C63" s="29">
        <f t="shared" ref="C63:H63" si="10">$F$15*C35</f>
        <v>0.6</v>
      </c>
      <c r="D63" s="29">
        <f t="shared" si="10"/>
        <v>0.44</v>
      </c>
      <c r="E63" s="29">
        <f t="shared" si="10"/>
        <v>0.4</v>
      </c>
      <c r="F63" s="29">
        <f t="shared" si="10"/>
        <v>0.28</v>
      </c>
      <c r="G63" s="29">
        <f t="shared" si="10"/>
        <v>0.24</v>
      </c>
      <c r="H63" s="29">
        <f t="shared" si="10"/>
        <v>0.28</v>
      </c>
      <c r="I63" s="1"/>
      <c r="J63" s="31">
        <v>340.0</v>
      </c>
      <c r="K63" s="4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39" t="s">
        <v>49</v>
      </c>
      <c r="C64" s="29">
        <f t="shared" ref="C64:H64" si="11">$H$50*C36</f>
        <v>0.325</v>
      </c>
      <c r="D64" s="29">
        <f t="shared" si="11"/>
        <v>0.65</v>
      </c>
      <c r="E64" s="29">
        <f t="shared" si="11"/>
        <v>0.975</v>
      </c>
      <c r="F64" s="29">
        <f t="shared" si="11"/>
        <v>1.15</v>
      </c>
      <c r="G64" s="29">
        <f t="shared" si="11"/>
        <v>1.075</v>
      </c>
      <c r="H64" s="29">
        <f t="shared" si="11"/>
        <v>1.025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30.0" customHeight="1">
      <c r="A65" s="1"/>
      <c r="B65" s="42" t="s">
        <v>50</v>
      </c>
      <c r="C65" s="29">
        <f t="shared" ref="C65:H65" si="12">$I$50*C37</f>
        <v>2.025</v>
      </c>
      <c r="D65" s="29">
        <f t="shared" si="12"/>
        <v>3</v>
      </c>
      <c r="E65" s="29">
        <f t="shared" si="12"/>
        <v>4.2</v>
      </c>
      <c r="F65" s="29">
        <f t="shared" si="12"/>
        <v>4.875</v>
      </c>
      <c r="G65" s="29">
        <f t="shared" si="12"/>
        <v>4.8</v>
      </c>
      <c r="H65" s="29">
        <f t="shared" si="12"/>
        <v>4.2</v>
      </c>
      <c r="I65" s="1"/>
      <c r="J65" s="25" t="s">
        <v>56</v>
      </c>
      <c r="K65" s="17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39" t="s">
        <v>57</v>
      </c>
      <c r="C66" s="29">
        <f t="shared" ref="C66:H66" si="13">SUM(C55:C65)</f>
        <v>7.41</v>
      </c>
      <c r="D66" s="29">
        <f t="shared" si="13"/>
        <v>7.17</v>
      </c>
      <c r="E66" s="29">
        <f t="shared" si="13"/>
        <v>10.859</v>
      </c>
      <c r="F66" s="29">
        <f t="shared" si="13"/>
        <v>13.545</v>
      </c>
      <c r="G66" s="29">
        <f t="shared" si="13"/>
        <v>19.475</v>
      </c>
      <c r="H66" s="29">
        <f t="shared" si="13"/>
        <v>25.305</v>
      </c>
      <c r="I66" s="1"/>
      <c r="J66" s="19"/>
      <c r="K66" s="2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I67" s="1"/>
      <c r="J67" s="43">
        <f>SQRT(((K33-K35)^2) + ((L33-L35)^2) + ((M33-M35)^2))</f>
        <v>8.021221852</v>
      </c>
      <c r="K67" s="4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39" t="s">
        <v>58</v>
      </c>
      <c r="C69" s="27">
        <v>125.0</v>
      </c>
      <c r="D69" s="27">
        <v>250.0</v>
      </c>
      <c r="E69" s="27">
        <v>500.0</v>
      </c>
      <c r="F69" s="27">
        <v>1000.0</v>
      </c>
      <c r="G69" s="27">
        <v>2000.0</v>
      </c>
      <c r="H69" s="27">
        <v>4000.0</v>
      </c>
      <c r="I69" s="1"/>
      <c r="J69" s="25" t="s">
        <v>59</v>
      </c>
      <c r="K69" s="17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44" t="s">
        <v>60</v>
      </c>
      <c r="C70" s="29">
        <f>C38*J59</f>
        <v>0</v>
      </c>
      <c r="D70" s="29">
        <f>D38*J59</f>
        <v>0</v>
      </c>
      <c r="E70" s="29">
        <f>E38*J59</f>
        <v>0</v>
      </c>
      <c r="F70" s="29">
        <f>F38*J59</f>
        <v>0</v>
      </c>
      <c r="G70" s="29">
        <f>G38*J59</f>
        <v>0.864</v>
      </c>
      <c r="H70" s="29">
        <f>H38*J59</f>
        <v>2.736</v>
      </c>
      <c r="I70" s="1"/>
      <c r="J70" s="19"/>
      <c r="K70" s="2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45" t="s">
        <v>61</v>
      </c>
      <c r="C71" s="46">
        <f t="shared" ref="C71:H71" si="14">C66/$J$55</f>
        <v>0.06279661017</v>
      </c>
      <c r="D71" s="46">
        <f t="shared" si="14"/>
        <v>0.06076271186</v>
      </c>
      <c r="E71" s="46">
        <f t="shared" si="14"/>
        <v>0.09202542373</v>
      </c>
      <c r="F71" s="46">
        <f t="shared" si="14"/>
        <v>0.1147881356</v>
      </c>
      <c r="G71" s="46">
        <f t="shared" si="14"/>
        <v>0.1650423729</v>
      </c>
      <c r="H71" s="46">
        <f t="shared" si="14"/>
        <v>0.2144491525</v>
      </c>
      <c r="I71" s="1"/>
      <c r="J71" s="31">
        <v>1.21</v>
      </c>
      <c r="K71" s="4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36"/>
      <c r="C72" s="36"/>
      <c r="D72" s="36"/>
      <c r="E72" s="36"/>
      <c r="F72" s="36"/>
      <c r="G72" s="36"/>
      <c r="H72" s="3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47" t="s">
        <v>62</v>
      </c>
      <c r="C73" s="37">
        <f t="shared" ref="C73:H73" si="15">C66/(1-C71)</f>
        <v>7.906501492</v>
      </c>
      <c r="D73" s="37">
        <f t="shared" si="15"/>
        <v>7.63385365</v>
      </c>
      <c r="E73" s="37">
        <f t="shared" si="15"/>
        <v>11.95958597</v>
      </c>
      <c r="F73" s="37">
        <f t="shared" si="15"/>
        <v>15.30142166</v>
      </c>
      <c r="G73" s="37">
        <f t="shared" si="15"/>
        <v>23.32453692</v>
      </c>
      <c r="H73" s="37">
        <f t="shared" si="15"/>
        <v>32.21306435</v>
      </c>
      <c r="I73" s="1"/>
      <c r="J73" s="25" t="s">
        <v>63</v>
      </c>
      <c r="K73" s="17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36"/>
      <c r="C74" s="36"/>
      <c r="D74" s="36"/>
      <c r="E74" s="36"/>
      <c r="F74" s="36"/>
      <c r="G74" s="36"/>
      <c r="H74" s="36"/>
      <c r="I74" s="1"/>
      <c r="J74" s="19"/>
      <c r="K74" s="2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48"/>
      <c r="B75" s="47" t="s">
        <v>64</v>
      </c>
      <c r="C75" s="37">
        <v>-16.1</v>
      </c>
      <c r="D75" s="37">
        <v>-8.6</v>
      </c>
      <c r="E75" s="37">
        <v>-3.2</v>
      </c>
      <c r="F75" s="37">
        <v>0.0</v>
      </c>
      <c r="G75" s="37">
        <v>1.2</v>
      </c>
      <c r="H75" s="37">
        <v>1.0</v>
      </c>
      <c r="I75" s="1"/>
      <c r="J75" s="31">
        <f>20*10^(-6)</f>
        <v>0.00002</v>
      </c>
      <c r="K75" s="4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48"/>
      <c r="B76" s="36"/>
      <c r="C76" s="36"/>
      <c r="D76" s="36"/>
      <c r="E76" s="36"/>
      <c r="F76" s="36"/>
      <c r="G76" s="36"/>
      <c r="H76" s="36"/>
      <c r="I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I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8" t="s">
        <v>65</v>
      </c>
      <c r="E81" s="9"/>
      <c r="F81" s="9"/>
      <c r="G81" s="9"/>
      <c r="H81" s="9"/>
      <c r="I81" s="10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1"/>
      <c r="E82" s="12"/>
      <c r="F82" s="12"/>
      <c r="G82" s="12"/>
      <c r="H82" s="12"/>
      <c r="I82" s="1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49" t="s">
        <v>66</v>
      </c>
      <c r="C86" s="41"/>
      <c r="D86" s="50">
        <v>125.0</v>
      </c>
      <c r="E86" s="50">
        <v>250.0</v>
      </c>
      <c r="F86" s="50">
        <v>500.0</v>
      </c>
      <c r="G86" s="50">
        <v>1000.0</v>
      </c>
      <c r="H86" s="50">
        <v>2000.0</v>
      </c>
      <c r="I86" s="50">
        <v>4000.0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0" customHeight="1">
      <c r="A87" s="1"/>
      <c r="B87" s="51" t="s">
        <v>67</v>
      </c>
      <c r="C87" s="17"/>
      <c r="D87" s="52">
        <f t="shared" ref="D87:I87" si="16">(60*$J$59)/(1.086*$J$63*(C66+4*C70*$J$59))</f>
        <v>1.578907896</v>
      </c>
      <c r="E87" s="52">
        <f t="shared" si="16"/>
        <v>1.631758369</v>
      </c>
      <c r="F87" s="52">
        <f t="shared" si="16"/>
        <v>1.077420343</v>
      </c>
      <c r="G87" s="52">
        <f t="shared" si="16"/>
        <v>0.8637657813</v>
      </c>
      <c r="H87" s="52">
        <f t="shared" si="16"/>
        <v>0.04360567375</v>
      </c>
      <c r="I87" s="52">
        <f t="shared" si="16"/>
        <v>0.01438595343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2.5" customHeight="1">
      <c r="A88" s="1"/>
      <c r="B88" s="19"/>
      <c r="C88" s="21"/>
      <c r="D88" s="36"/>
      <c r="E88" s="36"/>
      <c r="F88" s="36"/>
      <c r="G88" s="36"/>
      <c r="H88" s="36"/>
      <c r="I88" s="36"/>
      <c r="K88" s="53" t="s">
        <v>68</v>
      </c>
      <c r="L88" s="5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51" t="s">
        <v>69</v>
      </c>
      <c r="C89" s="17"/>
      <c r="D89" s="46">
        <f t="shared" ref="D89:I89" si="17">SQRT(($K$26*C73)/(16*PI()))</f>
        <v>0.5608829635</v>
      </c>
      <c r="E89" s="46">
        <f t="shared" si="17"/>
        <v>0.5511273771</v>
      </c>
      <c r="F89" s="46">
        <f t="shared" si="17"/>
        <v>0.6898237499</v>
      </c>
      <c r="G89" s="46">
        <f t="shared" si="17"/>
        <v>0.7802718908</v>
      </c>
      <c r="H89" s="46">
        <f t="shared" si="17"/>
        <v>0.9633555089</v>
      </c>
      <c r="I89" s="46">
        <f t="shared" si="17"/>
        <v>1.132129456</v>
      </c>
      <c r="K89" s="55"/>
      <c r="L89" s="56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1.75" customHeight="1">
      <c r="A90" s="1"/>
      <c r="B90" s="19"/>
      <c r="C90" s="21"/>
      <c r="D90" s="36"/>
      <c r="E90" s="36"/>
      <c r="F90" s="36"/>
      <c r="G90" s="36"/>
      <c r="H90" s="36"/>
      <c r="I90" s="36"/>
      <c r="K90" s="57">
        <f>10*LOG10(J102)</f>
        <v>45.51648151</v>
      </c>
      <c r="L90" s="58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51" t="s">
        <v>70</v>
      </c>
      <c r="C91" s="17"/>
      <c r="D91" s="37">
        <f t="shared" ref="D91:I91" si="18">10*LOG10((C21*$J$71*$J$63*($K$26/(4*PI()*$J$67)))/(($J$75)^2))</f>
        <v>20.08753904</v>
      </c>
      <c r="E91" s="37">
        <f t="shared" si="18"/>
        <v>26.10813895</v>
      </c>
      <c r="F91" s="37">
        <f t="shared" si="18"/>
        <v>27.86905154</v>
      </c>
      <c r="G91" s="37">
        <f t="shared" si="18"/>
        <v>27.86905154</v>
      </c>
      <c r="H91" s="37">
        <f t="shared" si="18"/>
        <v>23.09783899</v>
      </c>
      <c r="I91" s="37">
        <f t="shared" si="18"/>
        <v>13.09783899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4.75" customHeight="1">
      <c r="A92" s="1"/>
      <c r="B92" s="19"/>
      <c r="C92" s="21"/>
      <c r="D92" s="36"/>
      <c r="E92" s="36"/>
      <c r="F92" s="36"/>
      <c r="G92" s="36"/>
      <c r="H92" s="36"/>
      <c r="I92" s="36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4.75" customHeight="1">
      <c r="A93" s="1"/>
      <c r="B93" s="51" t="s">
        <v>71</v>
      </c>
      <c r="C93" s="17"/>
      <c r="D93" s="37">
        <f t="shared" ref="D93:I93" si="19">10*LOG10((C21*$J$71*$J$63*(4/(C73)))/(($J$75)^2))</f>
        <v>34.15249934</v>
      </c>
      <c r="E93" s="37">
        <f t="shared" si="19"/>
        <v>40.32550453</v>
      </c>
      <c r="F93" s="37">
        <f t="shared" si="19"/>
        <v>40.13669397</v>
      </c>
      <c r="G93" s="37">
        <f t="shared" si="19"/>
        <v>39.06653759</v>
      </c>
      <c r="H93" s="37">
        <f t="shared" si="19"/>
        <v>32.46451257</v>
      </c>
      <c r="I93" s="37">
        <f t="shared" si="19"/>
        <v>21.06232247</v>
      </c>
      <c r="K93" s="53" t="s">
        <v>72</v>
      </c>
      <c r="L93" s="5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9.5" customHeight="1">
      <c r="A94" s="1"/>
      <c r="B94" s="19"/>
      <c r="C94" s="21"/>
      <c r="D94" s="36"/>
      <c r="E94" s="36"/>
      <c r="F94" s="36"/>
      <c r="G94" s="36"/>
      <c r="H94" s="36"/>
      <c r="I94" s="36"/>
      <c r="K94" s="55"/>
      <c r="L94" s="56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51" t="s">
        <v>73</v>
      </c>
      <c r="C95" s="17"/>
      <c r="D95" s="37">
        <f t="shared" ref="D95:I95" si="20">10*LOG10((C21*$J$71*$J$63*(($K$26/(4*PI()*$J$67))+(4/C73)))/(($J$75)^2))</f>
        <v>34.31957294</v>
      </c>
      <c r="E95" s="37">
        <f t="shared" si="20"/>
        <v>40.48692249</v>
      </c>
      <c r="F95" s="37">
        <f t="shared" si="20"/>
        <v>40.38698507</v>
      </c>
      <c r="G95" s="37">
        <f t="shared" si="20"/>
        <v>39.38426345</v>
      </c>
      <c r="H95" s="37">
        <f t="shared" si="20"/>
        <v>32.93998616</v>
      </c>
      <c r="I95" s="37">
        <f t="shared" si="20"/>
        <v>21.7061189</v>
      </c>
      <c r="K95" s="57">
        <f>10*LOG10(J104)</f>
        <v>42.62490828</v>
      </c>
      <c r="L95" s="58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6.25" customHeight="1">
      <c r="A96" s="1"/>
      <c r="B96" s="19"/>
      <c r="C96" s="21"/>
      <c r="D96" s="36"/>
      <c r="E96" s="36"/>
      <c r="F96" s="36"/>
      <c r="G96" s="36"/>
      <c r="H96" s="36"/>
      <c r="I96" s="36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51" t="s">
        <v>74</v>
      </c>
      <c r="C97" s="17"/>
      <c r="D97" s="37">
        <f t="shared" ref="D97:I97" si="21">D95+C75</f>
        <v>18.21957294</v>
      </c>
      <c r="E97" s="37">
        <f t="shared" si="21"/>
        <v>31.88692249</v>
      </c>
      <c r="F97" s="37">
        <f t="shared" si="21"/>
        <v>37.18698507</v>
      </c>
      <c r="G97" s="37">
        <f t="shared" si="21"/>
        <v>39.38426345</v>
      </c>
      <c r="H97" s="37">
        <f t="shared" si="21"/>
        <v>34.13998616</v>
      </c>
      <c r="I97" s="37">
        <f t="shared" si="21"/>
        <v>22.7061189</v>
      </c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9"/>
      <c r="C98" s="21"/>
      <c r="D98" s="36"/>
      <c r="E98" s="36"/>
      <c r="F98" s="36"/>
      <c r="G98" s="36"/>
      <c r="H98" s="36"/>
      <c r="I98" s="36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59" t="s">
        <v>75</v>
      </c>
      <c r="C101" s="41"/>
      <c r="D101" s="44">
        <v>125.0</v>
      </c>
      <c r="E101" s="44">
        <v>250.0</v>
      </c>
      <c r="F101" s="44">
        <v>500.0</v>
      </c>
      <c r="G101" s="44">
        <v>1000.0</v>
      </c>
      <c r="H101" s="44">
        <v>2000.0</v>
      </c>
      <c r="I101" s="44">
        <v>4000.0</v>
      </c>
      <c r="J101" s="60" t="s">
        <v>76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61" t="s">
        <v>77</v>
      </c>
      <c r="C102" s="17"/>
      <c r="D102" s="37">
        <f t="shared" ref="D102:I102" si="22">10^(D95/10)</f>
        <v>2703.692486</v>
      </c>
      <c r="E102" s="37">
        <f t="shared" si="22"/>
        <v>11186.44906</v>
      </c>
      <c r="F102" s="37">
        <f t="shared" si="22"/>
        <v>10931.97192</v>
      </c>
      <c r="G102" s="37">
        <f t="shared" si="22"/>
        <v>8678.133862</v>
      </c>
      <c r="H102" s="37">
        <f t="shared" si="22"/>
        <v>1967.880018</v>
      </c>
      <c r="I102" s="37">
        <f t="shared" si="22"/>
        <v>148.1193816</v>
      </c>
      <c r="J102" s="37">
        <f>SUM(D102:I103)</f>
        <v>35616.24673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9"/>
      <c r="C103" s="21"/>
      <c r="D103" s="36"/>
      <c r="E103" s="36"/>
      <c r="F103" s="36"/>
      <c r="G103" s="36"/>
      <c r="H103" s="36"/>
      <c r="I103" s="36"/>
      <c r="J103" s="36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61" t="s">
        <v>78</v>
      </c>
      <c r="C104" s="17"/>
      <c r="D104" s="37">
        <f t="shared" ref="D104:I104" si="23">10^(D97/10)</f>
        <v>66.36778051</v>
      </c>
      <c r="E104" s="37">
        <f t="shared" si="23"/>
        <v>1544.159826</v>
      </c>
      <c r="F104" s="37">
        <f t="shared" si="23"/>
        <v>5232.370729</v>
      </c>
      <c r="G104" s="37">
        <f t="shared" si="23"/>
        <v>8678.133862</v>
      </c>
      <c r="H104" s="37">
        <f t="shared" si="23"/>
        <v>2594.171095</v>
      </c>
      <c r="I104" s="37">
        <f t="shared" si="23"/>
        <v>186.4712535</v>
      </c>
      <c r="J104" s="37">
        <f>SUM(D104:I105)</f>
        <v>18301.67455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9"/>
      <c r="C105" s="21"/>
      <c r="D105" s="36"/>
      <c r="E105" s="36"/>
      <c r="F105" s="36"/>
      <c r="G105" s="36"/>
      <c r="H105" s="36"/>
      <c r="I105" s="36"/>
      <c r="J105" s="36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0.25" customHeight="1"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D111" s="8" t="s">
        <v>79</v>
      </c>
      <c r="E111" s="9"/>
      <c r="F111" s="9"/>
      <c r="G111" s="9"/>
      <c r="H111" s="9"/>
      <c r="I111" s="10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D112" s="11"/>
      <c r="E112" s="12"/>
      <c r="F112" s="12"/>
      <c r="G112" s="12"/>
      <c r="H112" s="12"/>
      <c r="I112" s="1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24">
    <mergeCell ref="I97:I98"/>
    <mergeCell ref="H97:H98"/>
    <mergeCell ref="I104:I105"/>
    <mergeCell ref="H102:H103"/>
    <mergeCell ref="I102:I103"/>
    <mergeCell ref="H95:H96"/>
    <mergeCell ref="I95:I96"/>
    <mergeCell ref="B95:C96"/>
    <mergeCell ref="F97:F98"/>
    <mergeCell ref="E97:E98"/>
    <mergeCell ref="F102:F103"/>
    <mergeCell ref="F104:F105"/>
    <mergeCell ref="D97:D98"/>
    <mergeCell ref="B97:C98"/>
    <mergeCell ref="B101:C101"/>
    <mergeCell ref="G97:G98"/>
    <mergeCell ref="G102:G103"/>
    <mergeCell ref="G104:G105"/>
    <mergeCell ref="F95:F96"/>
    <mergeCell ref="G95:G96"/>
    <mergeCell ref="G89:G90"/>
    <mergeCell ref="H89:H90"/>
    <mergeCell ref="H87:H88"/>
    <mergeCell ref="I87:I88"/>
    <mergeCell ref="B89:C90"/>
    <mergeCell ref="D89:D90"/>
    <mergeCell ref="E89:E90"/>
    <mergeCell ref="F89:F90"/>
    <mergeCell ref="I89:I90"/>
    <mergeCell ref="B91:C92"/>
    <mergeCell ref="D91:D92"/>
    <mergeCell ref="E91:E92"/>
    <mergeCell ref="F91:F92"/>
    <mergeCell ref="G91:G92"/>
    <mergeCell ref="H91:H92"/>
    <mergeCell ref="I91:I92"/>
    <mergeCell ref="D93:D94"/>
    <mergeCell ref="E93:E94"/>
    <mergeCell ref="F93:F94"/>
    <mergeCell ref="G93:G94"/>
    <mergeCell ref="H93:H94"/>
    <mergeCell ref="I93:I94"/>
    <mergeCell ref="K93:L94"/>
    <mergeCell ref="K95:L95"/>
    <mergeCell ref="B93:C94"/>
    <mergeCell ref="D95:D96"/>
    <mergeCell ref="E95:E96"/>
    <mergeCell ref="J102:J103"/>
    <mergeCell ref="J104:J105"/>
    <mergeCell ref="G71:G72"/>
    <mergeCell ref="H71:H72"/>
    <mergeCell ref="G73:G74"/>
    <mergeCell ref="H73:H74"/>
    <mergeCell ref="J73:K74"/>
    <mergeCell ref="J75:K75"/>
    <mergeCell ref="E71:E72"/>
    <mergeCell ref="F71:F72"/>
    <mergeCell ref="E73:E74"/>
    <mergeCell ref="F73:F74"/>
    <mergeCell ref="E75:E76"/>
    <mergeCell ref="F75:F76"/>
    <mergeCell ref="G75:G76"/>
    <mergeCell ref="H75:H76"/>
    <mergeCell ref="D81:I82"/>
    <mergeCell ref="C75:C76"/>
    <mergeCell ref="B86:C86"/>
    <mergeCell ref="B87:C88"/>
    <mergeCell ref="D87:D88"/>
    <mergeCell ref="E87:E88"/>
    <mergeCell ref="F87:F88"/>
    <mergeCell ref="G87:G88"/>
    <mergeCell ref="D7:I8"/>
    <mergeCell ref="B12:D13"/>
    <mergeCell ref="F12:I13"/>
    <mergeCell ref="K12:L13"/>
    <mergeCell ref="B18:H19"/>
    <mergeCell ref="K18:L19"/>
    <mergeCell ref="B24:H25"/>
    <mergeCell ref="K24:L25"/>
    <mergeCell ref="K26:L26"/>
    <mergeCell ref="J29:M30"/>
    <mergeCell ref="J31:J32"/>
    <mergeCell ref="K31:K32"/>
    <mergeCell ref="L31:L32"/>
    <mergeCell ref="M31:M32"/>
    <mergeCell ref="J33:J34"/>
    <mergeCell ref="K33:K34"/>
    <mergeCell ref="L33:L34"/>
    <mergeCell ref="M33:M34"/>
    <mergeCell ref="K35:K36"/>
    <mergeCell ref="L35:L36"/>
    <mergeCell ref="M35:M36"/>
    <mergeCell ref="J35:J36"/>
    <mergeCell ref="D43:I44"/>
    <mergeCell ref="B47:I48"/>
    <mergeCell ref="B52:H53"/>
    <mergeCell ref="J53:K54"/>
    <mergeCell ref="J55:K55"/>
    <mergeCell ref="J57:K58"/>
    <mergeCell ref="J59:K59"/>
    <mergeCell ref="J61:K62"/>
    <mergeCell ref="J63:K63"/>
    <mergeCell ref="J65:K66"/>
    <mergeCell ref="J67:K67"/>
    <mergeCell ref="J69:K70"/>
    <mergeCell ref="B71:B72"/>
    <mergeCell ref="J71:K71"/>
    <mergeCell ref="C71:C72"/>
    <mergeCell ref="D71:D72"/>
    <mergeCell ref="B73:B74"/>
    <mergeCell ref="C73:C74"/>
    <mergeCell ref="D73:D74"/>
    <mergeCell ref="B75:B76"/>
    <mergeCell ref="D75:D76"/>
    <mergeCell ref="K88:L89"/>
    <mergeCell ref="K90:L90"/>
    <mergeCell ref="E104:E105"/>
    <mergeCell ref="H104:H105"/>
    <mergeCell ref="D102:D103"/>
    <mergeCell ref="E102:E103"/>
    <mergeCell ref="D104:D105"/>
    <mergeCell ref="D111:I112"/>
    <mergeCell ref="B102:C103"/>
    <mergeCell ref="B104:C10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