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69">
      <text>
        <t xml:space="preserve">hauríem de ficar més freqs no?
	-PABLO FERNÁNDEZ RODRÍGUEZ</t>
      </text>
    </comment>
  </commentList>
</comments>
</file>

<file path=xl/sharedStrings.xml><?xml version="1.0" encoding="utf-8"?>
<sst xmlns="http://schemas.openxmlformats.org/spreadsheetml/2006/main" count="95" uniqueCount="75">
  <si>
    <t>Llegenda:</t>
  </si>
  <si>
    <t>Taronja</t>
  </si>
  <si>
    <t>Paràmetres d'entrada</t>
  </si>
  <si>
    <t>Modificar</t>
  </si>
  <si>
    <t>Verd</t>
  </si>
  <si>
    <t>Paràmetres de sortida</t>
  </si>
  <si>
    <t>No modificar</t>
  </si>
  <si>
    <t>Blau</t>
  </si>
  <si>
    <t>Constants o càlculs</t>
  </si>
  <si>
    <t>PARÀMETRES D'ENTRADA</t>
  </si>
  <si>
    <r>
      <rPr>
        <rFont val="Arial"/>
        <b/>
        <color theme="1"/>
        <sz val="12.0"/>
      </rPr>
      <t>Dimensions [</t>
    </r>
    <r>
      <rPr>
        <rFont val="Arial"/>
        <b/>
        <i/>
        <color theme="1"/>
        <sz val="12.0"/>
      </rPr>
      <t>m</t>
    </r>
    <r>
      <rPr>
        <rFont val="Arial"/>
        <b/>
        <color theme="1"/>
        <sz val="12.0"/>
      </rPr>
      <t>]</t>
    </r>
  </si>
  <si>
    <r>
      <rPr>
        <rFont val="Arial"/>
        <b/>
        <color theme="1"/>
        <sz val="12.0"/>
      </rPr>
      <t>Superfícies [</t>
    </r>
    <r>
      <rPr>
        <rFont val="Arial"/>
        <b/>
        <i/>
        <color theme="1"/>
        <sz val="12.0"/>
      </rPr>
      <t>m^2</t>
    </r>
    <r>
      <rPr>
        <rFont val="Arial"/>
        <b/>
        <color theme="1"/>
        <sz val="12.0"/>
      </rPr>
      <t>]</t>
    </r>
  </si>
  <si>
    <t>Nombre de butaques</t>
  </si>
  <si>
    <t>Alçada</t>
  </si>
  <si>
    <t>Profunditat</t>
  </si>
  <si>
    <t>Amplada</t>
  </si>
  <si>
    <t>Porta</t>
  </si>
  <si>
    <t>Finestra 1</t>
  </si>
  <si>
    <t>Finestra 2</t>
  </si>
  <si>
    <t>Butaques</t>
  </si>
  <si>
    <t>Lliures</t>
  </si>
  <si>
    <t>Ocupades</t>
  </si>
  <si>
    <t>Potència de la font</t>
  </si>
  <si>
    <r>
      <rPr>
        <rFont val="Arial"/>
        <b/>
        <color theme="1"/>
        <sz val="12.0"/>
      </rPr>
      <t xml:space="preserve">Condicions ambientals
</t>
    </r>
    <r>
      <rPr>
        <rFont val="Arial"/>
        <b val="0"/>
        <i/>
        <color theme="1"/>
        <sz val="12.0"/>
      </rPr>
      <t>(fixes)</t>
    </r>
  </si>
  <si>
    <r>
      <rPr>
        <rFont val="Arial"/>
        <color theme="1"/>
      </rPr>
      <t xml:space="preserve">Freqüència </t>
    </r>
    <r>
      <rPr>
        <rFont val="Arial"/>
        <i/>
        <color theme="1"/>
      </rPr>
      <t>[Hz]</t>
    </r>
  </si>
  <si>
    <r>
      <rPr>
        <rFont val="Arial"/>
        <color theme="1"/>
      </rPr>
      <t xml:space="preserve">Temperatura </t>
    </r>
    <r>
      <rPr>
        <rFont val="Arial"/>
        <i/>
        <color theme="1"/>
      </rPr>
      <t>[ºC]</t>
    </r>
  </si>
  <si>
    <r>
      <rPr>
        <rFont val="Arial"/>
        <color theme="1"/>
      </rPr>
      <t xml:space="preserve">Humitat </t>
    </r>
    <r>
      <rPr>
        <rFont val="Arial"/>
        <i/>
        <color theme="1"/>
      </rPr>
      <t>[%]</t>
    </r>
  </si>
  <si>
    <r>
      <rPr>
        <rFont val="Arial"/>
        <color theme="1"/>
      </rPr>
      <t xml:space="preserve">Potència </t>
    </r>
    <r>
      <rPr>
        <rFont val="Arial"/>
        <i/>
        <color theme="1"/>
      </rPr>
      <t>[W]</t>
    </r>
  </si>
  <si>
    <t>Coeficients d'absorció</t>
  </si>
  <si>
    <r>
      <rPr>
        <rFont val="Arial"/>
        <b/>
        <color theme="1"/>
        <sz val="12.0"/>
      </rPr>
      <t xml:space="preserve">Factor de directivitat </t>
    </r>
    <r>
      <rPr>
        <rFont val="Arial"/>
        <b/>
        <i/>
        <color theme="1"/>
        <sz val="12.0"/>
      </rPr>
      <t>Q</t>
    </r>
  </si>
  <si>
    <r>
      <rPr>
        <rFont val="Arial"/>
        <color theme="1"/>
      </rPr>
      <t xml:space="preserve">Freqüència </t>
    </r>
    <r>
      <rPr>
        <rFont val="Arial"/>
        <i/>
        <color theme="1"/>
      </rPr>
      <t>[Hz]</t>
    </r>
  </si>
  <si>
    <t>Terra</t>
  </si>
  <si>
    <t>Sostre</t>
  </si>
  <si>
    <t>Paret Lateral 1</t>
  </si>
  <si>
    <t>Situació personal</t>
  </si>
  <si>
    <t>Paret Lateral 2</t>
  </si>
  <si>
    <t>Paret Frontal</t>
  </si>
  <si>
    <t>x</t>
  </si>
  <si>
    <t>y</t>
  </si>
  <si>
    <t>z</t>
  </si>
  <si>
    <t>Paret Darrere</t>
  </si>
  <si>
    <t>Orador</t>
  </si>
  <si>
    <t>Receptor</t>
  </si>
  <si>
    <t>Butaca lliure</t>
  </si>
  <si>
    <t>Butaca ocupada</t>
  </si>
  <si>
    <t>Aire</t>
  </si>
  <si>
    <t>PROCEDIMENT, CONSTANTS &amp; CÀLCULS DIVERSOS</t>
  </si>
  <si>
    <r>
      <rPr>
        <rFont val="Arial"/>
        <b/>
        <color theme="1"/>
        <sz val="12.0"/>
      </rPr>
      <t>Superfícies calculades [</t>
    </r>
    <r>
      <rPr>
        <rFont val="Arial"/>
        <b/>
        <i/>
        <color theme="1"/>
        <sz val="12.0"/>
      </rPr>
      <t>m^2</t>
    </r>
    <r>
      <rPr>
        <rFont val="Arial"/>
        <b/>
        <color theme="1"/>
        <sz val="12.0"/>
      </rPr>
      <t>]</t>
    </r>
  </si>
  <si>
    <t>Paret Trasera</t>
  </si>
  <si>
    <t>Butaques lliures</t>
  </si>
  <si>
    <t>Butaques ocupades</t>
  </si>
  <si>
    <r>
      <rPr>
        <rFont val="Arial"/>
        <b/>
        <color theme="1"/>
        <sz val="12.0"/>
      </rPr>
      <t>Absorcións [</t>
    </r>
    <r>
      <rPr>
        <rFont val="Arial"/>
        <b/>
        <i/>
        <color theme="1"/>
        <sz val="12.0"/>
      </rPr>
      <t>Sabins</t>
    </r>
    <r>
      <rPr>
        <rFont val="Arial"/>
        <b/>
        <color theme="1"/>
        <sz val="12.0"/>
      </rPr>
      <t>]</t>
    </r>
  </si>
  <si>
    <r>
      <rPr>
        <rFont val="Arial"/>
        <b/>
        <color theme="1"/>
        <sz val="12.0"/>
      </rPr>
      <t>Superfície total de
la sala [</t>
    </r>
    <r>
      <rPr>
        <rFont val="Arial"/>
        <b/>
        <i/>
        <color theme="1"/>
        <sz val="12.0"/>
      </rPr>
      <t>m^2</t>
    </r>
    <r>
      <rPr>
        <rFont val="Arial"/>
        <b/>
        <color theme="1"/>
        <sz val="12.0"/>
      </rPr>
      <t>]</t>
    </r>
  </si>
  <si>
    <r>
      <rPr>
        <rFont val="Arial"/>
        <color theme="1"/>
      </rPr>
      <t>Freqüència [</t>
    </r>
    <r>
      <rPr>
        <rFont val="Arial"/>
        <i/>
        <color theme="1"/>
      </rPr>
      <t>Hz</t>
    </r>
    <r>
      <rPr>
        <rFont val="Arial"/>
        <color theme="1"/>
      </rPr>
      <t>]</t>
    </r>
  </si>
  <si>
    <r>
      <rPr>
        <rFont val="Arial"/>
        <b/>
        <color theme="1"/>
        <sz val="12.0"/>
      </rPr>
      <t>Volum de la sala [</t>
    </r>
    <r>
      <rPr>
        <rFont val="Arial"/>
        <b/>
        <i/>
        <color theme="1"/>
        <sz val="12.0"/>
      </rPr>
      <t>m^3</t>
    </r>
    <r>
      <rPr>
        <rFont val="Arial"/>
        <b/>
        <color theme="1"/>
        <sz val="12.0"/>
      </rPr>
      <t>]</t>
    </r>
  </si>
  <si>
    <r>
      <rPr>
        <rFont val="Arial"/>
        <b/>
        <color theme="1"/>
        <sz val="12.0"/>
      </rPr>
      <t xml:space="preserve">Velocitat del so a l'aire | </t>
    </r>
    <r>
      <rPr>
        <rFont val="Arial"/>
        <b/>
        <i/>
        <color theme="1"/>
        <sz val="12.0"/>
      </rPr>
      <t xml:space="preserve">c
</t>
    </r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m/s</t>
    </r>
    <r>
      <rPr>
        <rFont val="Arial"/>
        <b/>
        <color theme="1"/>
        <sz val="12.0"/>
      </rPr>
      <t>]</t>
    </r>
  </si>
  <si>
    <r>
      <rPr>
        <rFont val="Arial"/>
        <b/>
        <color theme="1"/>
        <sz val="12.0"/>
      </rPr>
      <t>Distància
orador - receptor [</t>
    </r>
    <r>
      <rPr>
        <rFont val="Arial"/>
        <b/>
        <i/>
        <color theme="1"/>
        <sz val="12.0"/>
      </rPr>
      <t>m</t>
    </r>
    <r>
      <rPr>
        <rFont val="Arial"/>
        <b/>
        <color theme="1"/>
        <sz val="12.0"/>
      </rPr>
      <t>]</t>
    </r>
  </si>
  <si>
    <t>TOTAL</t>
  </si>
  <si>
    <r>
      <rPr>
        <rFont val="Arial"/>
        <color theme="1"/>
      </rPr>
      <t>Freqüència [</t>
    </r>
    <r>
      <rPr>
        <rFont val="Arial"/>
        <i/>
        <color theme="1"/>
      </rPr>
      <t>Hz</t>
    </r>
    <r>
      <rPr>
        <rFont val="Arial"/>
        <color theme="1"/>
      </rPr>
      <t>]</t>
    </r>
  </si>
  <si>
    <r>
      <rPr>
        <rFont val="Arial"/>
        <b/>
        <color theme="1"/>
        <sz val="12.0"/>
      </rPr>
      <t>Densitat volumètrica
de l'aire [</t>
    </r>
    <r>
      <rPr>
        <rFont val="Arial"/>
        <b/>
        <i/>
        <color theme="1"/>
        <sz val="12.0"/>
      </rPr>
      <t>kg/m^3</t>
    </r>
    <r>
      <rPr>
        <rFont val="Arial"/>
        <b/>
        <color theme="1"/>
        <sz val="12.0"/>
      </rPr>
      <t>]</t>
    </r>
  </si>
  <si>
    <t>Absorció aire</t>
  </si>
  <si>
    <t>Coeficient
d'absorció mig</t>
  </si>
  <si>
    <t>Constant
de sala</t>
  </si>
  <si>
    <r>
      <rPr>
        <rFont val="Arial"/>
        <b/>
        <color theme="1"/>
        <sz val="12.0"/>
      </rPr>
      <t>Llindar d'audició
de pressió [</t>
    </r>
    <r>
      <rPr>
        <rFont val="Arial"/>
        <b/>
        <i/>
        <color theme="1"/>
        <sz val="12.0"/>
      </rPr>
      <t>Pa</t>
    </r>
    <r>
      <rPr>
        <rFont val="Arial"/>
        <b/>
        <color theme="1"/>
        <sz val="12.0"/>
      </rPr>
      <t>]</t>
    </r>
  </si>
  <si>
    <r>
      <rPr>
        <rFont val="Arial"/>
        <color theme="1"/>
      </rPr>
      <t>Ponderació A
[</t>
    </r>
    <r>
      <rPr>
        <rFont val="Arial"/>
        <i/>
        <color theme="1"/>
      </rPr>
      <t>dB</t>
    </r>
    <r>
      <rPr>
        <rFont val="Arial"/>
        <color theme="1"/>
      </rPr>
      <t>]</t>
    </r>
  </si>
  <si>
    <t>PARÀMETRES DE SORTIDA</t>
  </si>
  <si>
    <r>
      <rPr>
        <rFont val="Arial"/>
        <color theme="1"/>
      </rPr>
      <t>Freqüència [</t>
    </r>
    <r>
      <rPr>
        <rFont val="Arial"/>
        <i/>
        <color theme="1"/>
      </rPr>
      <t>Hz</t>
    </r>
    <r>
      <rPr>
        <rFont val="Arial"/>
        <color theme="1"/>
      </rPr>
      <t>]</t>
    </r>
  </si>
  <si>
    <r>
      <rPr>
        <rFont val="Arial"/>
        <b/>
        <color theme="1"/>
        <sz val="12.0"/>
      </rPr>
      <t>SPL global [</t>
    </r>
    <r>
      <rPr>
        <rFont val="Arial"/>
        <b/>
        <i/>
        <color theme="1"/>
        <sz val="12.0"/>
      </rPr>
      <t>dB</t>
    </r>
    <r>
      <rPr>
        <rFont val="Arial"/>
        <b/>
        <i/>
        <color theme="1"/>
        <sz val="8.0"/>
      </rPr>
      <t>SPL</t>
    </r>
    <r>
      <rPr>
        <rFont val="Arial"/>
        <b/>
        <color theme="1"/>
        <sz val="12.0"/>
      </rPr>
      <t>]</t>
    </r>
  </si>
  <si>
    <r>
      <rPr>
        <rFont val="Arial"/>
        <b/>
        <color theme="1"/>
        <sz val="12.0"/>
      </rPr>
      <t>Temps de
Reverberació [</t>
    </r>
    <r>
      <rPr>
        <rFont val="Arial"/>
        <b/>
        <i/>
        <color theme="1"/>
        <sz val="12.0"/>
      </rPr>
      <t>s</t>
    </r>
    <r>
      <rPr>
        <rFont val="Arial"/>
        <b/>
        <color theme="1"/>
        <sz val="12.0"/>
      </rPr>
      <t>]</t>
    </r>
  </si>
  <si>
    <r>
      <rPr>
        <rFont val="Arial"/>
        <b/>
        <color theme="1"/>
        <sz val="12.0"/>
      </rPr>
      <t>Distància crítica [</t>
    </r>
    <r>
      <rPr>
        <rFont val="Arial"/>
        <b/>
        <i/>
        <color theme="1"/>
        <sz val="12.0"/>
      </rPr>
      <t>m</t>
    </r>
    <r>
      <rPr>
        <rFont val="Arial"/>
        <b/>
        <color theme="1"/>
        <sz val="12.0"/>
      </rPr>
      <t>]</t>
    </r>
  </si>
  <si>
    <r>
      <rPr>
        <rFont val="Arial"/>
        <b/>
        <color theme="1"/>
        <sz val="12.0"/>
      </rPr>
      <t>SPL camp directe
[</t>
    </r>
    <r>
      <rPr>
        <rFont val="Arial"/>
        <b/>
        <i/>
        <color theme="1"/>
        <sz val="12.0"/>
      </rPr>
      <t>dB</t>
    </r>
    <r>
      <rPr>
        <rFont val="Arial"/>
        <b/>
        <i/>
        <color theme="1"/>
        <sz val="8.0"/>
      </rPr>
      <t>SPL</t>
    </r>
    <r>
      <rPr>
        <rFont val="Arial"/>
        <b/>
        <color theme="1"/>
        <sz val="12.0"/>
      </rPr>
      <t>]</t>
    </r>
  </si>
  <si>
    <r>
      <rPr>
        <rFont val="Arial"/>
        <b/>
        <color theme="1"/>
        <sz val="12.0"/>
      </rPr>
      <t>SPL global ponderat
[</t>
    </r>
    <r>
      <rPr>
        <rFont val="Arial"/>
        <b/>
        <i/>
        <color theme="1"/>
        <sz val="12.0"/>
      </rPr>
      <t>dBA</t>
    </r>
    <r>
      <rPr>
        <rFont val="Arial"/>
        <b/>
        <color theme="1"/>
        <sz val="12.0"/>
      </rPr>
      <t>]</t>
    </r>
  </si>
  <si>
    <r>
      <rPr>
        <rFont val="Arial"/>
        <b/>
        <color theme="1"/>
        <sz val="12.0"/>
      </rPr>
      <t>SPL camp reverberant
[</t>
    </r>
    <r>
      <rPr>
        <rFont val="Arial"/>
        <b/>
        <i/>
        <color theme="1"/>
        <sz val="12.0"/>
      </rPr>
      <t>dB</t>
    </r>
    <r>
      <rPr>
        <rFont val="Arial"/>
        <b/>
        <i/>
        <color theme="1"/>
        <sz val="8.0"/>
      </rPr>
      <t>SPL</t>
    </r>
    <r>
      <rPr>
        <rFont val="Arial"/>
        <b/>
        <color theme="1"/>
        <sz val="12.0"/>
      </rPr>
      <t>]</t>
    </r>
  </si>
  <si>
    <r>
      <rPr>
        <rFont val="Arial"/>
        <b/>
        <color theme="1"/>
        <sz val="12.0"/>
      </rPr>
      <t>SPL total [</t>
    </r>
    <r>
      <rPr>
        <rFont val="Arial"/>
        <b/>
        <i/>
        <color theme="1"/>
        <sz val="12.0"/>
      </rPr>
      <t>dB</t>
    </r>
    <r>
      <rPr>
        <rFont val="Arial"/>
        <b/>
        <i/>
        <color theme="1"/>
        <sz val="8.0"/>
      </rPr>
      <t>SPL</t>
    </r>
    <r>
      <rPr>
        <rFont val="Arial"/>
        <b/>
        <color theme="1"/>
        <sz val="12.0"/>
      </rPr>
      <t>]</t>
    </r>
  </si>
  <si>
    <t>GRÀFIQUES DELS RESULTATS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</si>
</sst>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8">
    <font>
      <sz val="10.0"/>
      <color rgb="FF000000"/>
      <name val="Arial"/>
      <scheme val="minor"/>
    </font>
    <font>
      <color theme="1"/>
      <name val="Arial"/>
    </font>
    <font>
      <b/>
      <sz val="14.0"/>
      <color theme="1"/>
      <name val="Arial"/>
    </font>
    <font/>
    <font>
      <color theme="1"/>
      <name val="Arial"/>
      <scheme val="minor"/>
    </font>
    <font>
      <b/>
      <sz val="12.0"/>
      <color theme="1"/>
      <name val="Arial"/>
    </font>
    <font>
      <b/>
      <sz val="12.0"/>
      <color theme="1"/>
      <name val="Arial"/>
      <scheme val="minor"/>
    </font>
    <font>
      <i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21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3" fontId="1" numFmtId="0" xfId="0" applyAlignment="1" applyFill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4" fontId="1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5" fontId="2" numFmtId="0" xfId="0" applyAlignment="1" applyBorder="1" applyFill="1" applyFont="1">
      <alignment horizontal="center" readingOrder="0" shrinkToFit="0" vertical="center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0" fillId="0" fontId="4" numFmtId="0" xfId="0" applyAlignment="1" applyFont="1">
      <alignment horizontal="center"/>
    </xf>
    <xf borderId="10" fillId="2" fontId="5" numFmtId="0" xfId="0" applyAlignment="1" applyBorder="1" applyFont="1">
      <alignment horizontal="center" readingOrder="0" vertical="center"/>
    </xf>
    <xf borderId="11" fillId="0" fontId="3" numFmtId="0" xfId="0" applyBorder="1" applyFont="1"/>
    <xf borderId="12" fillId="0" fontId="3" numFmtId="0" xfId="0" applyBorder="1" applyFont="1"/>
    <xf borderId="0" fillId="0" fontId="5" numFmtId="0" xfId="0" applyAlignment="1" applyFont="1">
      <alignment horizontal="center" readingOrder="0" vertical="center"/>
    </xf>
    <xf borderId="13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14" fillId="6" fontId="4" numFmtId="0" xfId="0" applyAlignment="1" applyBorder="1" applyFill="1" applyFont="1">
      <alignment horizontal="center" readingOrder="0"/>
    </xf>
    <xf borderId="14" fillId="0" fontId="4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 vertical="center"/>
    </xf>
    <xf borderId="10" fillId="4" fontId="5" numFmtId="0" xfId="0" applyAlignment="1" applyBorder="1" applyFont="1">
      <alignment horizontal="center" readingOrder="0" vertical="center"/>
    </xf>
    <xf borderId="14" fillId="6" fontId="4" numFmtId="0" xfId="0" applyAlignment="1" applyBorder="1" applyFont="1">
      <alignment readingOrder="0"/>
    </xf>
    <xf borderId="14" fillId="7" fontId="4" numFmtId="0" xfId="0" applyAlignment="1" applyBorder="1" applyFill="1" applyFont="1">
      <alignment horizontal="center" readingOrder="0"/>
    </xf>
    <xf borderId="14" fillId="0" fontId="4" numFmtId="0" xfId="0" applyAlignment="1" applyBorder="1" applyFont="1">
      <alignment readingOrder="0"/>
    </xf>
    <xf borderId="15" fillId="0" fontId="5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readingOrder="0" vertical="center"/>
    </xf>
    <xf borderId="17" fillId="0" fontId="3" numFmtId="0" xfId="0" applyBorder="1" applyFont="1"/>
    <xf borderId="15" fillId="0" fontId="1" numFmtId="0" xfId="0" applyAlignment="1" applyBorder="1" applyFont="1">
      <alignment horizontal="center" readingOrder="0" vertical="center"/>
    </xf>
    <xf borderId="18" fillId="6" fontId="4" numFmtId="0" xfId="0" applyAlignment="1" applyBorder="1" applyFont="1">
      <alignment horizontal="center" readingOrder="0" vertical="center"/>
    </xf>
    <xf borderId="18" fillId="6" fontId="6" numFmtId="0" xfId="0" applyAlignment="1" applyBorder="1" applyFont="1">
      <alignment horizontal="center" readingOrder="0" vertical="center"/>
    </xf>
    <xf borderId="19" fillId="0" fontId="3" numFmtId="0" xfId="0" applyBorder="1" applyFont="1"/>
    <xf borderId="18" fillId="0" fontId="1" numFmtId="0" xfId="0" applyAlignment="1" applyBorder="1" applyFont="1">
      <alignment horizontal="center" readingOrder="0" vertical="center"/>
    </xf>
    <xf borderId="18" fillId="0" fontId="4" numFmtId="0" xfId="0" applyAlignment="1" applyBorder="1" applyFont="1">
      <alignment horizontal="center" readingOrder="0" vertical="center"/>
    </xf>
    <xf borderId="14" fillId="7" fontId="4" numFmtId="0" xfId="0" applyAlignment="1" applyBorder="1" applyFont="1">
      <alignment horizontal="center" readingOrder="0" shrinkToFit="0" vertical="center" wrapText="1"/>
    </xf>
    <xf borderId="14" fillId="7" fontId="4" numFmtId="0" xfId="0" applyAlignment="1" applyBorder="1" applyFont="1">
      <alignment readingOrder="0"/>
    </xf>
    <xf borderId="14" fillId="0" fontId="4" numFmtId="0" xfId="0" applyAlignment="1" applyBorder="1" applyFont="1">
      <alignment horizontal="center"/>
    </xf>
    <xf borderId="16" fillId="0" fontId="1" numFmtId="3" xfId="0" applyAlignment="1" applyBorder="1" applyFont="1" applyNumberFormat="1">
      <alignment horizontal="center" readingOrder="0" vertical="center"/>
    </xf>
    <xf borderId="20" fillId="0" fontId="3" numFmtId="0" xfId="0" applyBorder="1" applyFont="1"/>
    <xf borderId="14" fillId="0" fontId="1" numFmtId="0" xfId="0" applyAlignment="1" applyBorder="1" applyFont="1">
      <alignment horizontal="center" vertical="center"/>
    </xf>
    <xf borderId="14" fillId="7" fontId="4" numFmtId="0" xfId="0" applyAlignment="1" applyBorder="1" applyFont="1">
      <alignment readingOrder="0" shrinkToFit="0" vertical="center" wrapText="1"/>
    </xf>
    <xf borderId="16" fillId="0" fontId="1" numFmtId="164" xfId="0" applyAlignment="1" applyBorder="1" applyFont="1" applyNumberFormat="1">
      <alignment horizontal="center" readingOrder="0" vertical="center"/>
    </xf>
    <xf borderId="14" fillId="7" fontId="1" numFmtId="0" xfId="0" applyAlignment="1" applyBorder="1" applyFont="1">
      <alignment horizontal="center" readingOrder="0" vertical="center"/>
    </xf>
    <xf borderId="18" fillId="7" fontId="1" numFmtId="0" xfId="0" applyAlignment="1" applyBorder="1" applyFont="1">
      <alignment horizontal="center" readingOrder="0" vertical="center"/>
    </xf>
    <xf borderId="18" fillId="0" fontId="1" numFmtId="164" xfId="0" applyAlignment="1" applyBorder="1" applyFont="1" applyNumberFormat="1">
      <alignment horizontal="center" vertical="center"/>
    </xf>
    <xf borderId="18" fillId="0" fontId="1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16" fillId="8" fontId="4" numFmtId="0" xfId="0" applyAlignment="1" applyBorder="1" applyFill="1" applyFont="1">
      <alignment horizontal="center" readingOrder="0"/>
    </xf>
    <xf borderId="14" fillId="8" fontId="4" numFmtId="0" xfId="0" applyAlignment="1" applyBorder="1" applyFont="1">
      <alignment horizontal="center" readingOrder="0"/>
    </xf>
    <xf borderId="10" fillId="3" fontId="5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3.63"/>
    <col customWidth="1" min="3" max="3" width="20.5"/>
    <col customWidth="1" min="4" max="4" width="13.88"/>
    <col customWidth="1" min="6" max="6" width="12.75"/>
    <col customWidth="1" min="9" max="9" width="13.25"/>
    <col customWidth="1" min="11" max="11" width="14.38"/>
    <col customWidth="1" min="14" max="14" width="13.6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5" t="s">
        <v>4</v>
      </c>
      <c r="C2" s="1" t="s">
        <v>5</v>
      </c>
      <c r="D2" s="3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/>
      <c r="B3" s="7" t="s">
        <v>7</v>
      </c>
      <c r="C3" s="8" t="s">
        <v>8</v>
      </c>
      <c r="D3" s="9" t="s">
        <v>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1"/>
      <c r="C4" s="1"/>
      <c r="D4" s="1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1"/>
      <c r="C5" s="1"/>
      <c r="D5" s="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1"/>
      <c r="C6" s="1"/>
      <c r="D6" s="1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10" t="s">
        <v>9</v>
      </c>
      <c r="E7" s="11"/>
      <c r="F7" s="11"/>
      <c r="G7" s="11"/>
      <c r="H7" s="11"/>
      <c r="I7" s="12"/>
      <c r="K7" s="4"/>
      <c r="L7" s="4"/>
      <c r="M7" s="4"/>
      <c r="N7" s="4"/>
      <c r="O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13"/>
      <c r="E8" s="14"/>
      <c r="F8" s="14"/>
      <c r="G8" s="14"/>
      <c r="H8" s="14"/>
      <c r="I8" s="15"/>
      <c r="K8" s="4"/>
      <c r="L8" s="4"/>
      <c r="M8" s="4"/>
      <c r="N8" s="4"/>
      <c r="O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J9" s="4"/>
      <c r="K9" s="4"/>
      <c r="L9" s="4"/>
      <c r="M9" s="4"/>
      <c r="N9" s="4"/>
      <c r="O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16"/>
      <c r="F10" s="16"/>
      <c r="G10" s="16"/>
      <c r="H10" s="16"/>
      <c r="I10" s="4"/>
      <c r="J10" s="4"/>
      <c r="K10" s="4"/>
      <c r="L10" s="4"/>
      <c r="M10" s="4"/>
      <c r="N10" s="4"/>
      <c r="O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16"/>
      <c r="F11" s="16"/>
      <c r="G11" s="16"/>
      <c r="H11" s="16"/>
      <c r="I11" s="4"/>
      <c r="J11" s="4"/>
      <c r="K11" s="4"/>
      <c r="L11" s="4"/>
      <c r="M11" s="4"/>
      <c r="N11" s="4"/>
      <c r="O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17" t="s">
        <v>10</v>
      </c>
      <c r="C12" s="18"/>
      <c r="D12" s="19"/>
      <c r="E12" s="20"/>
      <c r="F12" s="17" t="s">
        <v>11</v>
      </c>
      <c r="G12" s="18"/>
      <c r="H12" s="18"/>
      <c r="I12" s="19"/>
      <c r="K12" s="17" t="s">
        <v>12</v>
      </c>
      <c r="L12" s="19"/>
      <c r="M12" s="4"/>
      <c r="N12" s="4"/>
      <c r="O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21"/>
      <c r="C13" s="22"/>
      <c r="D13" s="23"/>
      <c r="E13" s="20"/>
      <c r="F13" s="21"/>
      <c r="G13" s="22"/>
      <c r="H13" s="22"/>
      <c r="I13" s="23"/>
      <c r="K13" s="21"/>
      <c r="L13" s="23"/>
      <c r="M13" s="4"/>
      <c r="N13" s="4"/>
      <c r="O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24" t="s">
        <v>13</v>
      </c>
      <c r="C14" s="24" t="s">
        <v>14</v>
      </c>
      <c r="D14" s="24" t="s">
        <v>15</v>
      </c>
      <c r="E14" s="16"/>
      <c r="F14" s="24" t="s">
        <v>16</v>
      </c>
      <c r="G14" s="24" t="s">
        <v>17</v>
      </c>
      <c r="H14" s="24" t="s">
        <v>18</v>
      </c>
      <c r="I14" s="24" t="s">
        <v>19</v>
      </c>
      <c r="K14" s="24" t="s">
        <v>20</v>
      </c>
      <c r="L14" s="24" t="s">
        <v>21</v>
      </c>
      <c r="M14" s="4"/>
      <c r="N14" s="4"/>
      <c r="O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25">
        <v>5.0</v>
      </c>
      <c r="C15" s="25">
        <v>25.0</v>
      </c>
      <c r="D15" s="26">
        <v>7.0</v>
      </c>
      <c r="E15" s="4"/>
      <c r="F15" s="25">
        <v>3.0</v>
      </c>
      <c r="G15" s="25">
        <v>2.0</v>
      </c>
      <c r="H15" s="26">
        <v>2.5</v>
      </c>
      <c r="I15" s="26">
        <v>1.0</v>
      </c>
      <c r="K15" s="26">
        <v>2.0</v>
      </c>
      <c r="L15" s="26">
        <v>8.0</v>
      </c>
      <c r="M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16"/>
      <c r="C16" s="16"/>
      <c r="D16" s="4"/>
      <c r="E16" s="4"/>
      <c r="F16" s="4"/>
      <c r="G16" s="4"/>
      <c r="H16" s="4"/>
      <c r="I16" s="4"/>
      <c r="J16" s="4"/>
      <c r="K16" s="4"/>
      <c r="L16" s="4"/>
      <c r="M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16"/>
      <c r="C17" s="16"/>
      <c r="D17" s="4"/>
      <c r="E17" s="4"/>
      <c r="F17" s="4"/>
      <c r="G17" s="4"/>
      <c r="H17" s="4"/>
      <c r="I17" s="4"/>
      <c r="J17" s="4"/>
      <c r="K17" s="4"/>
      <c r="L17" s="4"/>
      <c r="M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17" t="s">
        <v>22</v>
      </c>
      <c r="C18" s="18"/>
      <c r="D18" s="18"/>
      <c r="E18" s="18"/>
      <c r="F18" s="18"/>
      <c r="G18" s="18"/>
      <c r="H18" s="19"/>
      <c r="K18" s="27" t="s">
        <v>23</v>
      </c>
      <c r="L18" s="19"/>
      <c r="R18" s="4"/>
      <c r="S18" s="4"/>
      <c r="T18" s="4"/>
      <c r="U18" s="4"/>
      <c r="V18" s="4"/>
      <c r="W18" s="4"/>
      <c r="X18" s="4"/>
      <c r="Y18" s="4"/>
      <c r="Z18" s="4"/>
    </row>
    <row r="19" ht="22.5" customHeight="1">
      <c r="A19" s="4"/>
      <c r="B19" s="21"/>
      <c r="C19" s="22"/>
      <c r="D19" s="22"/>
      <c r="E19" s="22"/>
      <c r="F19" s="22"/>
      <c r="G19" s="22"/>
      <c r="H19" s="23"/>
      <c r="K19" s="21"/>
      <c r="L19" s="23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28" t="s">
        <v>24</v>
      </c>
      <c r="C20" s="24">
        <v>125.0</v>
      </c>
      <c r="D20" s="24">
        <v>250.0</v>
      </c>
      <c r="E20" s="24">
        <v>500.0</v>
      </c>
      <c r="F20" s="24">
        <v>1000.0</v>
      </c>
      <c r="G20" s="24">
        <v>2000.0</v>
      </c>
      <c r="H20" s="24">
        <v>4000.0</v>
      </c>
      <c r="K20" s="29" t="s">
        <v>25</v>
      </c>
      <c r="L20" s="29" t="s">
        <v>26</v>
      </c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28" t="s">
        <v>27</v>
      </c>
      <c r="C21" s="30">
        <f>5*10^(-9)</f>
        <v>0.000000005</v>
      </c>
      <c r="D21" s="30">
        <f>20*10^(-9)</f>
        <v>0.00000002</v>
      </c>
      <c r="E21" s="30">
        <f t="shared" ref="E21:F21" si="1">30*10^(-9)</f>
        <v>0.00000003</v>
      </c>
      <c r="F21" s="30">
        <f t="shared" si="1"/>
        <v>0.00000003</v>
      </c>
      <c r="G21" s="30">
        <f>10*10^(-9)</f>
        <v>0.00000001</v>
      </c>
      <c r="H21" s="30">
        <f>1*10^(-9)</f>
        <v>0.000000001</v>
      </c>
      <c r="K21" s="26">
        <v>20.0</v>
      </c>
      <c r="L21" s="26">
        <v>30.0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17" t="s">
        <v>28</v>
      </c>
      <c r="C24" s="18"/>
      <c r="D24" s="18"/>
      <c r="E24" s="18"/>
      <c r="F24" s="18"/>
      <c r="G24" s="18"/>
      <c r="H24" s="19"/>
      <c r="K24" s="17" t="s">
        <v>29</v>
      </c>
      <c r="L24" s="19"/>
      <c r="M24" s="31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21"/>
      <c r="C25" s="22"/>
      <c r="D25" s="22"/>
      <c r="E25" s="22"/>
      <c r="F25" s="22"/>
      <c r="G25" s="22"/>
      <c r="H25" s="23"/>
      <c r="K25" s="21"/>
      <c r="L25" s="23"/>
      <c r="M25" s="31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28" t="s">
        <v>30</v>
      </c>
      <c r="C26" s="24">
        <v>125.0</v>
      </c>
      <c r="D26" s="24">
        <v>250.0</v>
      </c>
      <c r="E26" s="24">
        <v>500.0</v>
      </c>
      <c r="F26" s="24">
        <v>1000.0</v>
      </c>
      <c r="G26" s="24">
        <v>2000.0</v>
      </c>
      <c r="H26" s="24">
        <v>4000.0</v>
      </c>
      <c r="K26" s="32">
        <v>2.0</v>
      </c>
      <c r="L26" s="33"/>
      <c r="M26" s="3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28" t="s">
        <v>31</v>
      </c>
      <c r="C27" s="25">
        <v>0.01</v>
      </c>
      <c r="D27" s="26">
        <v>0.01</v>
      </c>
      <c r="E27" s="26">
        <v>0.02</v>
      </c>
      <c r="F27" s="25">
        <v>0.02</v>
      </c>
      <c r="G27" s="25">
        <v>0.02</v>
      </c>
      <c r="H27" s="26">
        <v>0.02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28" t="s">
        <v>32</v>
      </c>
      <c r="C28" s="26">
        <v>0.01</v>
      </c>
      <c r="D28" s="26">
        <v>0.01</v>
      </c>
      <c r="E28" s="26">
        <v>0.01</v>
      </c>
      <c r="F28" s="26">
        <v>0.01</v>
      </c>
      <c r="G28" s="26">
        <v>0.01</v>
      </c>
      <c r="H28" s="26">
        <v>0.01</v>
      </c>
      <c r="J28" s="20"/>
      <c r="K28" s="20"/>
      <c r="L28" s="20"/>
      <c r="M28" s="20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28" t="s">
        <v>33</v>
      </c>
      <c r="C29" s="26"/>
      <c r="D29" s="26"/>
      <c r="E29" s="26"/>
      <c r="F29" s="26"/>
      <c r="G29" s="26"/>
      <c r="H29" s="26"/>
      <c r="J29" s="17" t="s">
        <v>34</v>
      </c>
      <c r="K29" s="18"/>
      <c r="L29" s="18"/>
      <c r="M29" s="1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28" t="s">
        <v>35</v>
      </c>
      <c r="C30" s="26"/>
      <c r="D30" s="26"/>
      <c r="E30" s="26"/>
      <c r="F30" s="26"/>
      <c r="G30" s="26"/>
      <c r="H30" s="26"/>
      <c r="J30" s="21"/>
      <c r="K30" s="22"/>
      <c r="L30" s="22"/>
      <c r="M30" s="23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28" t="s">
        <v>36</v>
      </c>
      <c r="C31" s="26"/>
      <c r="D31" s="26"/>
      <c r="E31" s="26"/>
      <c r="F31" s="26"/>
      <c r="G31" s="26"/>
      <c r="H31" s="26"/>
      <c r="J31" s="35"/>
      <c r="K31" s="36" t="s">
        <v>37</v>
      </c>
      <c r="L31" s="36" t="s">
        <v>38</v>
      </c>
      <c r="M31" s="36" t="s">
        <v>39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28" t="s">
        <v>40</v>
      </c>
      <c r="C32" s="26"/>
      <c r="D32" s="26"/>
      <c r="E32" s="26"/>
      <c r="F32" s="26"/>
      <c r="G32" s="26"/>
      <c r="H32" s="26"/>
      <c r="J32" s="37"/>
      <c r="K32" s="37"/>
      <c r="L32" s="37"/>
      <c r="M32" s="37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28" t="s">
        <v>17</v>
      </c>
      <c r="C33" s="26">
        <v>0.35</v>
      </c>
      <c r="D33" s="26">
        <v>0.25</v>
      </c>
      <c r="E33" s="26">
        <v>0.18</v>
      </c>
      <c r="F33" s="26">
        <v>0.12</v>
      </c>
      <c r="G33" s="26">
        <v>0.07</v>
      </c>
      <c r="H33" s="26">
        <v>0.04</v>
      </c>
      <c r="J33" s="35" t="s">
        <v>41</v>
      </c>
      <c r="K33" s="38">
        <v>3.5</v>
      </c>
      <c r="L33" s="38">
        <v>2.0</v>
      </c>
      <c r="M33" s="38">
        <v>1.8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28" t="s">
        <v>18</v>
      </c>
      <c r="C34" s="26"/>
      <c r="D34" s="26"/>
      <c r="E34" s="26"/>
      <c r="F34" s="26"/>
      <c r="G34" s="26"/>
      <c r="H34" s="26"/>
      <c r="J34" s="37"/>
      <c r="K34" s="37"/>
      <c r="L34" s="37"/>
      <c r="M34" s="37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28" t="s">
        <v>16</v>
      </c>
      <c r="C35" s="26">
        <v>0.15</v>
      </c>
      <c r="D35" s="26">
        <v>0.11</v>
      </c>
      <c r="E35" s="26">
        <v>0.1</v>
      </c>
      <c r="F35" s="26">
        <v>0.07</v>
      </c>
      <c r="G35" s="26">
        <v>0.06</v>
      </c>
      <c r="H35" s="26">
        <v>0.07</v>
      </c>
      <c r="J35" s="35" t="s">
        <v>42</v>
      </c>
      <c r="K35" s="39">
        <v>3.0</v>
      </c>
      <c r="L35" s="39">
        <v>10.0</v>
      </c>
      <c r="M35" s="39">
        <v>1.5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28" t="s">
        <v>43</v>
      </c>
      <c r="C36" s="26">
        <v>0.13</v>
      </c>
      <c r="D36" s="26">
        <v>0.26</v>
      </c>
      <c r="E36" s="26">
        <v>0.39</v>
      </c>
      <c r="F36" s="26">
        <v>0.46</v>
      </c>
      <c r="G36" s="26">
        <v>0.43</v>
      </c>
      <c r="H36" s="26">
        <v>0.41</v>
      </c>
      <c r="J36" s="37"/>
      <c r="K36" s="37"/>
      <c r="L36" s="37"/>
      <c r="M36" s="37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28" t="s">
        <v>44</v>
      </c>
      <c r="C37" s="26">
        <v>0.27</v>
      </c>
      <c r="D37" s="26">
        <v>0.4</v>
      </c>
      <c r="E37" s="26">
        <v>0.56</v>
      </c>
      <c r="F37" s="26">
        <v>0.65</v>
      </c>
      <c r="G37" s="26">
        <v>0.64</v>
      </c>
      <c r="H37" s="26">
        <v>0.56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28" t="s">
        <v>45</v>
      </c>
      <c r="C38" s="26">
        <v>0.0</v>
      </c>
      <c r="D38" s="26">
        <v>0.0</v>
      </c>
      <c r="E38" s="26">
        <v>0.0</v>
      </c>
      <c r="F38" s="26">
        <v>0.0</v>
      </c>
      <c r="G38" s="26">
        <v>0.012</v>
      </c>
      <c r="H38" s="26">
        <v>0.038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10" t="s">
        <v>46</v>
      </c>
      <c r="E43" s="11"/>
      <c r="F43" s="11"/>
      <c r="G43" s="11"/>
      <c r="H43" s="11"/>
      <c r="I43" s="12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13"/>
      <c r="E44" s="14"/>
      <c r="F44" s="14"/>
      <c r="G44" s="14"/>
      <c r="H44" s="14"/>
      <c r="I44" s="15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27" t="s">
        <v>47</v>
      </c>
      <c r="C47" s="18"/>
      <c r="D47" s="18"/>
      <c r="E47" s="18"/>
      <c r="F47" s="18"/>
      <c r="G47" s="18"/>
      <c r="H47" s="18"/>
      <c r="I47" s="19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21"/>
      <c r="C48" s="22"/>
      <c r="D48" s="22"/>
      <c r="E48" s="22"/>
      <c r="F48" s="22"/>
      <c r="G48" s="22"/>
      <c r="H48" s="22"/>
      <c r="I48" s="2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30.75" customHeight="1">
      <c r="A49" s="4"/>
      <c r="B49" s="40" t="s">
        <v>31</v>
      </c>
      <c r="C49" s="40" t="s">
        <v>32</v>
      </c>
      <c r="D49" s="40" t="s">
        <v>33</v>
      </c>
      <c r="E49" s="40" t="s">
        <v>35</v>
      </c>
      <c r="F49" s="40" t="s">
        <v>36</v>
      </c>
      <c r="G49" s="40" t="s">
        <v>48</v>
      </c>
      <c r="H49" s="40" t="s">
        <v>49</v>
      </c>
      <c r="I49" s="40" t="s">
        <v>50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25">
        <f>C15*D15</f>
        <v>175</v>
      </c>
      <c r="C50" s="25">
        <f>C15*D15</f>
        <v>175</v>
      </c>
      <c r="D50" s="26">
        <f>(C15*B15)-F15</f>
        <v>122</v>
      </c>
      <c r="E50" s="26">
        <f>(C15*B15)-G15-H15</f>
        <v>120.5</v>
      </c>
      <c r="F50" s="25">
        <f>B15*D15</f>
        <v>35</v>
      </c>
      <c r="G50" s="25">
        <f>D15*B15</f>
        <v>35</v>
      </c>
      <c r="H50" s="26">
        <f>I15*(K15/(K15+L15))</f>
        <v>0.2</v>
      </c>
      <c r="I50" s="26">
        <f>I15*(L15/(K15+L15))</f>
        <v>0.8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27" t="s">
        <v>51</v>
      </c>
      <c r="C52" s="18"/>
      <c r="D52" s="18"/>
      <c r="E52" s="18"/>
      <c r="F52" s="18"/>
      <c r="G52" s="18"/>
      <c r="H52" s="1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21"/>
      <c r="C53" s="22"/>
      <c r="D53" s="22"/>
      <c r="E53" s="22"/>
      <c r="F53" s="22"/>
      <c r="G53" s="22"/>
      <c r="H53" s="23"/>
      <c r="I53" s="4"/>
      <c r="J53" s="27" t="s">
        <v>52</v>
      </c>
      <c r="K53" s="19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1" t="s">
        <v>53</v>
      </c>
      <c r="C54" s="29">
        <v>125.0</v>
      </c>
      <c r="D54" s="29">
        <v>250.0</v>
      </c>
      <c r="E54" s="29">
        <v>500.0</v>
      </c>
      <c r="F54" s="29">
        <v>1000.0</v>
      </c>
      <c r="G54" s="29">
        <v>2000.0</v>
      </c>
      <c r="H54" s="29">
        <v>4000.0</v>
      </c>
      <c r="I54" s="4"/>
      <c r="J54" s="21"/>
      <c r="K54" s="2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1" t="s">
        <v>31</v>
      </c>
      <c r="C55" s="42">
        <f t="shared" ref="C55:H55" si="2">$B$50*C27</f>
        <v>1.75</v>
      </c>
      <c r="D55" s="42">
        <f t="shared" si="2"/>
        <v>1.75</v>
      </c>
      <c r="E55" s="42">
        <f t="shared" si="2"/>
        <v>3.5</v>
      </c>
      <c r="F55" s="42">
        <f t="shared" si="2"/>
        <v>3.5</v>
      </c>
      <c r="G55" s="42">
        <f t="shared" si="2"/>
        <v>3.5</v>
      </c>
      <c r="H55" s="42">
        <f t="shared" si="2"/>
        <v>3.5</v>
      </c>
      <c r="I55" s="4"/>
      <c r="J55" s="43">
        <f>SUM(B50:I50,F15:H15)</f>
        <v>671</v>
      </c>
      <c r="K55" s="4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1" t="s">
        <v>32</v>
      </c>
      <c r="C56" s="42">
        <f t="shared" ref="C56:H56" si="3">$C$50*C28</f>
        <v>1.75</v>
      </c>
      <c r="D56" s="42">
        <f t="shared" si="3"/>
        <v>1.75</v>
      </c>
      <c r="E56" s="42">
        <f t="shared" si="3"/>
        <v>1.75</v>
      </c>
      <c r="F56" s="42">
        <f t="shared" si="3"/>
        <v>1.75</v>
      </c>
      <c r="G56" s="42">
        <f t="shared" si="3"/>
        <v>1.75</v>
      </c>
      <c r="H56" s="42">
        <f t="shared" si="3"/>
        <v>1.75</v>
      </c>
      <c r="I56" s="16"/>
      <c r="J56" s="16"/>
      <c r="K56" s="1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1" t="s">
        <v>33</v>
      </c>
      <c r="C57" s="42">
        <f t="shared" ref="C57:H57" si="4">$D$50*C29</f>
        <v>0</v>
      </c>
      <c r="D57" s="42">
        <f t="shared" si="4"/>
        <v>0</v>
      </c>
      <c r="E57" s="42">
        <f t="shared" si="4"/>
        <v>0</v>
      </c>
      <c r="F57" s="42">
        <f t="shared" si="4"/>
        <v>0</v>
      </c>
      <c r="G57" s="42">
        <f t="shared" si="4"/>
        <v>0</v>
      </c>
      <c r="H57" s="42">
        <f t="shared" si="4"/>
        <v>0</v>
      </c>
      <c r="I57" s="16"/>
      <c r="J57" s="27" t="s">
        <v>54</v>
      </c>
      <c r="K57" s="19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1" t="s">
        <v>35</v>
      </c>
      <c r="C58" s="42">
        <f t="shared" ref="C58:H58" si="5">$E$50*C30</f>
        <v>0</v>
      </c>
      <c r="D58" s="42">
        <f t="shared" si="5"/>
        <v>0</v>
      </c>
      <c r="E58" s="42">
        <f t="shared" si="5"/>
        <v>0</v>
      </c>
      <c r="F58" s="42">
        <f t="shared" si="5"/>
        <v>0</v>
      </c>
      <c r="G58" s="42">
        <f t="shared" si="5"/>
        <v>0</v>
      </c>
      <c r="H58" s="42">
        <f t="shared" si="5"/>
        <v>0</v>
      </c>
      <c r="I58" s="16"/>
      <c r="J58" s="21"/>
      <c r="K58" s="2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1" t="s">
        <v>36</v>
      </c>
      <c r="C59" s="45">
        <f t="shared" ref="C59:H59" si="6">$F$50*C31</f>
        <v>0</v>
      </c>
      <c r="D59" s="45">
        <f t="shared" si="6"/>
        <v>0</v>
      </c>
      <c r="E59" s="45">
        <f t="shared" si="6"/>
        <v>0</v>
      </c>
      <c r="F59" s="45">
        <f t="shared" si="6"/>
        <v>0</v>
      </c>
      <c r="G59" s="45">
        <f t="shared" si="6"/>
        <v>0</v>
      </c>
      <c r="H59" s="45">
        <f t="shared" si="6"/>
        <v>0</v>
      </c>
      <c r="I59" s="4"/>
      <c r="J59" s="43">
        <f>B15*C15*D15</f>
        <v>875</v>
      </c>
      <c r="K59" s="4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1" t="s">
        <v>40</v>
      </c>
      <c r="C60" s="26">
        <f t="shared" ref="C60:H60" si="7">$G$50*C32</f>
        <v>0</v>
      </c>
      <c r="D60" s="26">
        <f t="shared" si="7"/>
        <v>0</v>
      </c>
      <c r="E60" s="26">
        <f t="shared" si="7"/>
        <v>0</v>
      </c>
      <c r="F60" s="26">
        <f t="shared" si="7"/>
        <v>0</v>
      </c>
      <c r="G60" s="26">
        <f t="shared" si="7"/>
        <v>0</v>
      </c>
      <c r="H60" s="26">
        <f t="shared" si="7"/>
        <v>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1" t="s">
        <v>17</v>
      </c>
      <c r="C61" s="45">
        <f t="shared" ref="C61:H61" si="8">$G$15*C33</f>
        <v>0.7</v>
      </c>
      <c r="D61" s="45">
        <f t="shared" si="8"/>
        <v>0.5</v>
      </c>
      <c r="E61" s="45">
        <f t="shared" si="8"/>
        <v>0.36</v>
      </c>
      <c r="F61" s="45">
        <f t="shared" si="8"/>
        <v>0.24</v>
      </c>
      <c r="G61" s="45">
        <f t="shared" si="8"/>
        <v>0.14</v>
      </c>
      <c r="H61" s="45">
        <f t="shared" si="8"/>
        <v>0.08</v>
      </c>
      <c r="I61" s="4"/>
      <c r="J61" s="27" t="s">
        <v>55</v>
      </c>
      <c r="K61" s="19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1" t="s">
        <v>18</v>
      </c>
      <c r="C62" s="45">
        <f t="shared" ref="C62:H62" si="9">$H$15*C34</f>
        <v>0</v>
      </c>
      <c r="D62" s="45">
        <f t="shared" si="9"/>
        <v>0</v>
      </c>
      <c r="E62" s="45">
        <f t="shared" si="9"/>
        <v>0</v>
      </c>
      <c r="F62" s="45">
        <f t="shared" si="9"/>
        <v>0</v>
      </c>
      <c r="G62" s="45">
        <f t="shared" si="9"/>
        <v>0</v>
      </c>
      <c r="H62" s="45">
        <f t="shared" si="9"/>
        <v>0</v>
      </c>
      <c r="I62" s="4"/>
      <c r="J62" s="21"/>
      <c r="K62" s="2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1" t="s">
        <v>16</v>
      </c>
      <c r="C63" s="45">
        <f t="shared" ref="C63:H63" si="10">$F$15*C35</f>
        <v>0.45</v>
      </c>
      <c r="D63" s="45">
        <f t="shared" si="10"/>
        <v>0.33</v>
      </c>
      <c r="E63" s="45">
        <f t="shared" si="10"/>
        <v>0.3</v>
      </c>
      <c r="F63" s="45">
        <f t="shared" si="10"/>
        <v>0.21</v>
      </c>
      <c r="G63" s="45">
        <f t="shared" si="10"/>
        <v>0.18</v>
      </c>
      <c r="H63" s="45">
        <f t="shared" si="10"/>
        <v>0.21</v>
      </c>
      <c r="I63" s="4"/>
      <c r="J63" s="32">
        <v>340.0</v>
      </c>
      <c r="K63" s="4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1" t="s">
        <v>49</v>
      </c>
      <c r="C64" s="45">
        <f t="shared" ref="C64:H64" si="11">$H$50*C36</f>
        <v>0.026</v>
      </c>
      <c r="D64" s="45">
        <f t="shared" si="11"/>
        <v>0.052</v>
      </c>
      <c r="E64" s="45">
        <f t="shared" si="11"/>
        <v>0.078</v>
      </c>
      <c r="F64" s="45">
        <f t="shared" si="11"/>
        <v>0.092</v>
      </c>
      <c r="G64" s="45">
        <f t="shared" si="11"/>
        <v>0.086</v>
      </c>
      <c r="H64" s="45">
        <f t="shared" si="11"/>
        <v>0.082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30.0" customHeight="1">
      <c r="A65" s="4"/>
      <c r="B65" s="46" t="s">
        <v>50</v>
      </c>
      <c r="C65" s="45">
        <f t="shared" ref="C65:H65" si="12">$I$50*C37</f>
        <v>0.216</v>
      </c>
      <c r="D65" s="45">
        <f t="shared" si="12"/>
        <v>0.32</v>
      </c>
      <c r="E65" s="45">
        <f t="shared" si="12"/>
        <v>0.448</v>
      </c>
      <c r="F65" s="45">
        <f t="shared" si="12"/>
        <v>0.52</v>
      </c>
      <c r="G65" s="45">
        <f t="shared" si="12"/>
        <v>0.512</v>
      </c>
      <c r="H65" s="45">
        <f t="shared" si="12"/>
        <v>0.448</v>
      </c>
      <c r="I65" s="4"/>
      <c r="J65" s="27" t="s">
        <v>56</v>
      </c>
      <c r="K65" s="19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1" t="s">
        <v>57</v>
      </c>
      <c r="C66" s="45">
        <f t="shared" ref="C66:H66" si="13">SUM(C55:C65)</f>
        <v>4.892</v>
      </c>
      <c r="D66" s="45">
        <f t="shared" si="13"/>
        <v>4.702</v>
      </c>
      <c r="E66" s="45">
        <f t="shared" si="13"/>
        <v>6.436</v>
      </c>
      <c r="F66" s="45">
        <f t="shared" si="13"/>
        <v>6.312</v>
      </c>
      <c r="G66" s="45">
        <f t="shared" si="13"/>
        <v>6.168</v>
      </c>
      <c r="H66" s="45">
        <f t="shared" si="13"/>
        <v>6.07</v>
      </c>
      <c r="I66" s="4"/>
      <c r="J66" s="21"/>
      <c r="K66" s="2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I67" s="4"/>
      <c r="J67" s="47">
        <f>SQRT(((K33-K35)^2) + ((L33-L35)^2) + ((M33-M35)^2))</f>
        <v>8.021221852</v>
      </c>
      <c r="K67" s="4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1" t="s">
        <v>58</v>
      </c>
      <c r="C69" s="29">
        <v>125.0</v>
      </c>
      <c r="D69" s="29">
        <v>250.0</v>
      </c>
      <c r="E69" s="29">
        <v>500.0</v>
      </c>
      <c r="F69" s="29">
        <v>1000.0</v>
      </c>
      <c r="G69" s="29">
        <v>2000.0</v>
      </c>
      <c r="H69" s="29">
        <v>4000.0</v>
      </c>
      <c r="I69" s="4"/>
      <c r="J69" s="27" t="s">
        <v>59</v>
      </c>
      <c r="K69" s="19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8" t="s">
        <v>60</v>
      </c>
      <c r="C70" s="45">
        <f>C38*J59</f>
        <v>0</v>
      </c>
      <c r="D70" s="45">
        <f>D38*J59</f>
        <v>0</v>
      </c>
      <c r="E70" s="45">
        <f>E38*J59</f>
        <v>0</v>
      </c>
      <c r="F70" s="45">
        <f>F38*J59</f>
        <v>0</v>
      </c>
      <c r="G70" s="45">
        <f>G38*J59</f>
        <v>10.5</v>
      </c>
      <c r="H70" s="45">
        <f>H38*J59</f>
        <v>33.25</v>
      </c>
      <c r="I70" s="4"/>
      <c r="J70" s="21"/>
      <c r="K70" s="2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9" t="s">
        <v>61</v>
      </c>
      <c r="C71" s="50">
        <f>C66/J55</f>
        <v>0.007290611028</v>
      </c>
      <c r="D71" s="50">
        <f>D66/J55</f>
        <v>0.007007451565</v>
      </c>
      <c r="E71" s="50">
        <f>E66/J55</f>
        <v>0.009591654247</v>
      </c>
      <c r="F71" s="50">
        <f>F66/J55</f>
        <v>0.00940685544</v>
      </c>
      <c r="G71" s="50">
        <f>G66/J55</f>
        <v>0.009192250373</v>
      </c>
      <c r="H71" s="50">
        <f>H66/J55</f>
        <v>0.009046199702</v>
      </c>
      <c r="I71" s="4"/>
      <c r="J71" s="32">
        <v>1.21</v>
      </c>
      <c r="K71" s="4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37"/>
      <c r="C72" s="37"/>
      <c r="D72" s="37"/>
      <c r="E72" s="37"/>
      <c r="F72" s="37"/>
      <c r="G72" s="37"/>
      <c r="H72" s="3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9" t="s">
        <v>62</v>
      </c>
      <c r="C73" s="51">
        <f t="shared" ref="C73:H73" si="14">C66/(1-C71)</f>
        <v>4.927927603</v>
      </c>
      <c r="D73" s="51">
        <f t="shared" si="14"/>
        <v>4.735181555</v>
      </c>
      <c r="E73" s="51">
        <f t="shared" si="14"/>
        <v>6.498329732</v>
      </c>
      <c r="F73" s="51">
        <f t="shared" si="14"/>
        <v>6.371939918</v>
      </c>
      <c r="G73" s="51">
        <f t="shared" si="14"/>
        <v>6.225223816</v>
      </c>
      <c r="H73" s="51">
        <f t="shared" si="14"/>
        <v>6.125411697</v>
      </c>
      <c r="I73" s="4"/>
      <c r="J73" s="27" t="s">
        <v>63</v>
      </c>
      <c r="K73" s="19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37"/>
      <c r="C74" s="37"/>
      <c r="D74" s="37"/>
      <c r="E74" s="37"/>
      <c r="F74" s="37"/>
      <c r="G74" s="37"/>
      <c r="H74" s="37"/>
      <c r="I74" s="4"/>
      <c r="J74" s="21"/>
      <c r="K74" s="2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2"/>
      <c r="B75" s="49" t="s">
        <v>64</v>
      </c>
      <c r="C75" s="38">
        <v>-16.1</v>
      </c>
      <c r="D75" s="38">
        <v>-8.6</v>
      </c>
      <c r="E75" s="38">
        <v>-3.2</v>
      </c>
      <c r="F75" s="38">
        <v>0.0</v>
      </c>
      <c r="G75" s="38">
        <v>1.2</v>
      </c>
      <c r="H75" s="38">
        <v>1.0</v>
      </c>
      <c r="I75" s="4"/>
      <c r="J75" s="32">
        <f>20*10^(-6)</f>
        <v>0.00002</v>
      </c>
      <c r="K75" s="4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2"/>
      <c r="B76" s="37"/>
      <c r="C76" s="37"/>
      <c r="D76" s="37"/>
      <c r="E76" s="37"/>
      <c r="F76" s="37"/>
      <c r="G76" s="37"/>
      <c r="H76" s="37"/>
      <c r="I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I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10" t="s">
        <v>65</v>
      </c>
      <c r="E81" s="11"/>
      <c r="F81" s="11"/>
      <c r="G81" s="11"/>
      <c r="H81" s="11"/>
      <c r="I81" s="12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13"/>
      <c r="E82" s="14"/>
      <c r="F82" s="14"/>
      <c r="G82" s="14"/>
      <c r="H82" s="14"/>
      <c r="I82" s="1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53" t="s">
        <v>66</v>
      </c>
      <c r="C86" s="44"/>
      <c r="D86" s="54">
        <v>125.0</v>
      </c>
      <c r="E86" s="54">
        <v>250.0</v>
      </c>
      <c r="F86" s="54">
        <v>500.0</v>
      </c>
      <c r="G86" s="54">
        <v>1000.0</v>
      </c>
      <c r="H86" s="54">
        <v>2000.0</v>
      </c>
      <c r="I86" s="54">
        <v>4000.0</v>
      </c>
      <c r="K86" s="55" t="s">
        <v>67</v>
      </c>
      <c r="L86" s="1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7.0" customHeight="1">
      <c r="A87" s="4"/>
      <c r="B87" s="55" t="s">
        <v>68</v>
      </c>
      <c r="C87" s="19"/>
      <c r="D87" s="50">
        <f>(60*J59)/(1.086*J63*(C66+4*C70*J59))</f>
        <v>29.0645841</v>
      </c>
      <c r="E87" s="50">
        <f>(60*J59)/(1.086*J63*(D66+4*D70*J59))</f>
        <v>30.2390356</v>
      </c>
      <c r="F87" s="50">
        <f>(60*J59)/(1.086*J63*(E66+4*E70*J59))</f>
        <v>22.09197411</v>
      </c>
      <c r="G87" s="50">
        <f>(60*J59)/(1.086*J63*(F66+4*F70*J59))</f>
        <v>22.52597361</v>
      </c>
      <c r="H87" s="50">
        <f>(60*J59)/(1.086*J63*(G66+4*G70*J59))</f>
        <v>0.003868301652</v>
      </c>
      <c r="I87" s="50">
        <f>(60*J59)/(1.086*J63*(H66+4*H70*J59))</f>
        <v>0.001221710244</v>
      </c>
      <c r="K87" s="21"/>
      <c r="L87" s="2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2.5" customHeight="1">
      <c r="A88" s="4"/>
      <c r="B88" s="21"/>
      <c r="C88" s="23"/>
      <c r="D88" s="37"/>
      <c r="E88" s="37"/>
      <c r="F88" s="37"/>
      <c r="G88" s="37"/>
      <c r="H88" s="37"/>
      <c r="I88" s="37"/>
      <c r="K88" s="56"/>
      <c r="L88" s="4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55" t="s">
        <v>69</v>
      </c>
      <c r="C89" s="19"/>
      <c r="D89" s="50">
        <f>SQRT((K26*C73)/(16*PI()))</f>
        <v>0.4428047079</v>
      </c>
      <c r="E89" s="50">
        <f>SQRT((K26*D73)/(16*PI()))</f>
        <v>0.4340586225</v>
      </c>
      <c r="F89" s="50">
        <f>SQRT((K26*E73)/(16*PI()))</f>
        <v>0.5084882739</v>
      </c>
      <c r="G89" s="50">
        <f>SQRT((K26*F73)/(16*PI()))</f>
        <v>0.50351905</v>
      </c>
      <c r="H89" s="50">
        <f>SQRT((K26*G73)/(16*PI()))</f>
        <v>0.4976884422</v>
      </c>
      <c r="I89" s="50">
        <f>SQRT((K26*H73)/(16*PI()))</f>
        <v>0.4936824764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75" customHeight="1">
      <c r="A90" s="4"/>
      <c r="B90" s="21"/>
      <c r="C90" s="23"/>
      <c r="D90" s="37"/>
      <c r="E90" s="37"/>
      <c r="F90" s="37"/>
      <c r="G90" s="37"/>
      <c r="H90" s="37"/>
      <c r="I90" s="37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55" t="s">
        <v>70</v>
      </c>
      <c r="C91" s="19"/>
      <c r="D91" s="51"/>
      <c r="E91" s="51"/>
      <c r="F91" s="51"/>
      <c r="G91" s="51"/>
      <c r="H91" s="51"/>
      <c r="I91" s="51"/>
      <c r="K91" s="55" t="s">
        <v>71</v>
      </c>
      <c r="L91" s="19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4.75" customHeight="1">
      <c r="A92" s="4"/>
      <c r="B92" s="21"/>
      <c r="C92" s="23"/>
      <c r="D92" s="37"/>
      <c r="E92" s="37"/>
      <c r="F92" s="37"/>
      <c r="G92" s="37"/>
      <c r="H92" s="37"/>
      <c r="I92" s="37"/>
      <c r="K92" s="21"/>
      <c r="L92" s="2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4.75" customHeight="1">
      <c r="A93" s="4"/>
      <c r="B93" s="55" t="s">
        <v>72</v>
      </c>
      <c r="C93" s="19"/>
      <c r="D93" s="51"/>
      <c r="E93" s="51"/>
      <c r="F93" s="51"/>
      <c r="G93" s="51"/>
      <c r="H93" s="51"/>
      <c r="I93" s="51"/>
      <c r="K93" s="56"/>
      <c r="L93" s="4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9.5" customHeight="1">
      <c r="A94" s="4"/>
      <c r="B94" s="21"/>
      <c r="C94" s="23"/>
      <c r="D94" s="37"/>
      <c r="E94" s="37"/>
      <c r="F94" s="37"/>
      <c r="G94" s="37"/>
      <c r="H94" s="37"/>
      <c r="I94" s="37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55" t="s">
        <v>73</v>
      </c>
      <c r="C95" s="19"/>
      <c r="D95" s="51"/>
      <c r="E95" s="51"/>
      <c r="F95" s="51"/>
      <c r="G95" s="51"/>
      <c r="H95" s="51"/>
      <c r="I95" s="5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6.25" customHeight="1">
      <c r="A96" s="4"/>
      <c r="B96" s="21"/>
      <c r="C96" s="23"/>
      <c r="D96" s="37"/>
      <c r="E96" s="37"/>
      <c r="F96" s="37"/>
      <c r="G96" s="37"/>
      <c r="H96" s="37"/>
      <c r="I96" s="37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10" t="s">
        <v>74</v>
      </c>
      <c r="E101" s="11"/>
      <c r="F101" s="11"/>
      <c r="G101" s="11"/>
      <c r="H101" s="11"/>
      <c r="I101" s="12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13"/>
      <c r="E102" s="14"/>
      <c r="F102" s="14"/>
      <c r="G102" s="14"/>
      <c r="H102" s="14"/>
      <c r="I102" s="1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</sheetData>
  <mergeCells count="100">
    <mergeCell ref="G71:G72"/>
    <mergeCell ref="H71:H72"/>
    <mergeCell ref="G73:G74"/>
    <mergeCell ref="H73:H74"/>
    <mergeCell ref="J73:K74"/>
    <mergeCell ref="J75:K75"/>
    <mergeCell ref="E71:E72"/>
    <mergeCell ref="F71:F72"/>
    <mergeCell ref="E73:E74"/>
    <mergeCell ref="F73:F74"/>
    <mergeCell ref="E75:E76"/>
    <mergeCell ref="F75:F76"/>
    <mergeCell ref="G75:G76"/>
    <mergeCell ref="H87:H88"/>
    <mergeCell ref="I87:I88"/>
    <mergeCell ref="H75:H76"/>
    <mergeCell ref="D81:I82"/>
    <mergeCell ref="K86:L87"/>
    <mergeCell ref="D87:D88"/>
    <mergeCell ref="E87:E88"/>
    <mergeCell ref="F87:F88"/>
    <mergeCell ref="G87:G88"/>
    <mergeCell ref="K88:L88"/>
    <mergeCell ref="C71:C72"/>
    <mergeCell ref="D71:D72"/>
    <mergeCell ref="B73:B74"/>
    <mergeCell ref="C73:C74"/>
    <mergeCell ref="D73:D74"/>
    <mergeCell ref="B75:B76"/>
    <mergeCell ref="D75:D76"/>
    <mergeCell ref="B93:C94"/>
    <mergeCell ref="D93:D94"/>
    <mergeCell ref="E93:E94"/>
    <mergeCell ref="F93:F94"/>
    <mergeCell ref="B95:C96"/>
    <mergeCell ref="D95:D96"/>
    <mergeCell ref="E95:E96"/>
    <mergeCell ref="F95:F96"/>
    <mergeCell ref="C75:C76"/>
    <mergeCell ref="B86:C86"/>
    <mergeCell ref="B87:C88"/>
    <mergeCell ref="B89:C90"/>
    <mergeCell ref="D89:D90"/>
    <mergeCell ref="E89:E90"/>
    <mergeCell ref="F89:F90"/>
    <mergeCell ref="H95:H96"/>
    <mergeCell ref="I95:I96"/>
    <mergeCell ref="D101:I102"/>
    <mergeCell ref="G89:G90"/>
    <mergeCell ref="H89:H90"/>
    <mergeCell ref="I89:I90"/>
    <mergeCell ref="G93:G94"/>
    <mergeCell ref="H93:H94"/>
    <mergeCell ref="I93:I94"/>
    <mergeCell ref="G95:G96"/>
    <mergeCell ref="D7:I8"/>
    <mergeCell ref="B12:D13"/>
    <mergeCell ref="F12:I13"/>
    <mergeCell ref="K12:L13"/>
    <mergeCell ref="B18:H19"/>
    <mergeCell ref="K18:L19"/>
    <mergeCell ref="B24:H25"/>
    <mergeCell ref="K24:L25"/>
    <mergeCell ref="K26:L26"/>
    <mergeCell ref="J29:M30"/>
    <mergeCell ref="J31:J32"/>
    <mergeCell ref="K31:K32"/>
    <mergeCell ref="L31:L32"/>
    <mergeCell ref="M31:M32"/>
    <mergeCell ref="J33:J34"/>
    <mergeCell ref="K33:K34"/>
    <mergeCell ref="L33:L34"/>
    <mergeCell ref="M33:M34"/>
    <mergeCell ref="K35:K36"/>
    <mergeCell ref="L35:L36"/>
    <mergeCell ref="M35:M36"/>
    <mergeCell ref="J35:J36"/>
    <mergeCell ref="D43:I44"/>
    <mergeCell ref="B47:I48"/>
    <mergeCell ref="B52:H53"/>
    <mergeCell ref="J53:K54"/>
    <mergeCell ref="J55:K55"/>
    <mergeCell ref="J57:K58"/>
    <mergeCell ref="J59:K59"/>
    <mergeCell ref="J61:K62"/>
    <mergeCell ref="J63:K63"/>
    <mergeCell ref="J65:K66"/>
    <mergeCell ref="J67:K67"/>
    <mergeCell ref="J69:K70"/>
    <mergeCell ref="B71:B72"/>
    <mergeCell ref="J71:K71"/>
    <mergeCell ref="K91:L92"/>
    <mergeCell ref="K93:L93"/>
    <mergeCell ref="B91:C92"/>
    <mergeCell ref="D91:D92"/>
    <mergeCell ref="E91:E92"/>
    <mergeCell ref="F91:F92"/>
    <mergeCell ref="G91:G92"/>
    <mergeCell ref="H91:H92"/>
    <mergeCell ref="I91:I92"/>
  </mergeCells>
  <drawing r:id="rId2"/>
  <legacyDrawing r:id="rId3"/>
</worksheet>
</file>