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Owner\Documents\videofilesjune17\"/>
    </mc:Choice>
  </mc:AlternateContent>
  <bookViews>
    <workbookView xWindow="0" yWindow="0" windowWidth="20490" windowHeight="8910" firstSheet="10" activeTab="12"/>
  </bookViews>
  <sheets>
    <sheet name="Pop and Pop Parameters" sheetId="10" r:id="rId1"/>
    <sheet name="Samples and Sample Stats" sheetId="11" r:id="rId2"/>
    <sheet name="SRS definition" sheetId="12" r:id="rId3"/>
    <sheet name="Taking a Random Sample" sheetId="14" r:id="rId4"/>
    <sheet name="Sample of 10 players" sheetId="1" r:id="rId5"/>
    <sheet name="Sampling Problems" sheetId="15" r:id="rId6"/>
    <sheet name="Xbar properties" sheetId="16" r:id="rId7"/>
    <sheet name="Example mean var xbar" sheetId="17" r:id="rId8"/>
    <sheet name="Dice sample mean var" sheetId="2" r:id="rId9"/>
    <sheet name="Estimating p" sheetId="18" r:id="rId10"/>
    <sheet name="Standard Normal" sheetId="3" r:id="rId11"/>
    <sheet name="CI for Mu" sheetId="4" r:id="rId12"/>
    <sheet name="IQ CI" sheetId="5" r:id="rId13"/>
    <sheet name="Voters" sheetId="6" r:id="rId14"/>
    <sheet name="Blyth" sheetId="20" r:id="rId15"/>
    <sheet name="Sample Size" sheetId="7" r:id="rId16"/>
    <sheet name="Finite Correction CI" sheetId="8" r:id="rId17"/>
    <sheet name="FC Sample Size" sheetId="9" r:id="rId18"/>
  </sheets>
  <definedNames>
    <definedName name="alpha">Blyth!$C$4</definedName>
    <definedName name="Error" localSheetId="17">'FC Sample Size'!$G$1</definedName>
    <definedName name="ERROR">'Sample Size'!$D$5</definedName>
    <definedName name="FC">'Finite Correction CI'!$G$8</definedName>
    <definedName name="lowerlimit">'Finite Correction CI'!$G$10</definedName>
    <definedName name="n" localSheetId="14">Blyth!$C$3</definedName>
    <definedName name="N" localSheetId="17">'FC Sample Size'!$G$2</definedName>
    <definedName name="n">Voters!$E$3</definedName>
    <definedName name="phat">Voters!$E$4</definedName>
    <definedName name="popsigma">'CI for Mu'!$E$3</definedName>
    <definedName name="popsize">'Finite Correction CI'!$G$3</definedName>
    <definedName name="SAMPLE_SIZE">'Sample Size'!$D$6</definedName>
    <definedName name="samplemean">'CI for Mu'!$E$2</definedName>
    <definedName name="samplesize" localSheetId="16">'Finite Correction CI'!$G$2</definedName>
    <definedName name="samplesize">'CI for Mu'!$E$4</definedName>
    <definedName name="samplesizeFC">'FC Sample Size'!$G$5</definedName>
    <definedName name="samplesizenoFC">'FC Sample Size'!$G$4</definedName>
    <definedName name="sigma" localSheetId="17">'FC Sample Size'!$G$3</definedName>
    <definedName name="sigma" localSheetId="16">'Finite Correction CI'!$G$4</definedName>
    <definedName name="SIGMA">'Sample Size'!$D$4</definedName>
    <definedName name="Std_Error_phat">Voters!$E$5</definedName>
    <definedName name="upperlimit">'Finite Correction CI'!$G$11</definedName>
    <definedName name="xbar">'Finite Correction CI'!$G$5</definedName>
    <definedName name="z.025">'CI for Mu'!$E$5</definedName>
    <definedName name="z.975">'CI for Mu'!$E$6</definedName>
  </definedName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20" l="1"/>
  <c r="B11" i="20"/>
  <c r="D10" i="20"/>
  <c r="C10" i="20"/>
  <c r="B10" i="20"/>
  <c r="D9" i="20"/>
  <c r="C9" i="20"/>
  <c r="D8" i="20"/>
  <c r="E11" i="20"/>
  <c r="E9" i="20"/>
  <c r="F10" i="20"/>
  <c r="F9" i="20"/>
  <c r="E10" i="20"/>
  <c r="F8" i="20"/>
  <c r="E8" i="8" l="1"/>
  <c r="E11" i="8" s="1"/>
  <c r="B9" i="7"/>
  <c r="G7" i="3"/>
  <c r="F7" i="3"/>
  <c r="G6" i="3"/>
  <c r="F6" i="3"/>
  <c r="G4" i="3"/>
  <c r="B22" i="18"/>
  <c r="H6" i="3"/>
  <c r="I7" i="3"/>
  <c r="E10" i="7"/>
  <c r="H7" i="3"/>
  <c r="F4" i="6"/>
  <c r="I6" i="3"/>
  <c r="E10" i="8" l="1"/>
  <c r="D10" i="7"/>
  <c r="B40" i="17" l="1"/>
  <c r="B39" i="17"/>
  <c r="B38" i="17"/>
  <c r="B37" i="17"/>
  <c r="B36" i="17"/>
  <c r="B35" i="17"/>
  <c r="B34" i="17"/>
  <c r="B33" i="17"/>
  <c r="B32" i="17"/>
  <c r="B31" i="17"/>
  <c r="B30" i="17"/>
  <c r="B29" i="17"/>
  <c r="C28" i="17"/>
  <c r="C34" i="17" s="1"/>
  <c r="B28" i="17"/>
  <c r="C27" i="17"/>
  <c r="C33" i="17" s="1"/>
  <c r="B27" i="17"/>
  <c r="C26" i="17"/>
  <c r="C32" i="17" s="1"/>
  <c r="C38" i="17" s="1"/>
  <c r="B26" i="17"/>
  <c r="C25" i="17"/>
  <c r="C31" i="17" s="1"/>
  <c r="B25" i="17"/>
  <c r="C24" i="17"/>
  <c r="C30" i="17" s="1"/>
  <c r="B24" i="17"/>
  <c r="C23" i="17"/>
  <c r="C29" i="17" s="1"/>
  <c r="B23" i="17"/>
  <c r="B22" i="17"/>
  <c r="B21" i="17"/>
  <c r="B20" i="17"/>
  <c r="B19" i="17"/>
  <c r="B18" i="17"/>
  <c r="B17" i="17"/>
  <c r="D16" i="17"/>
  <c r="D22" i="17" s="1"/>
  <c r="B16" i="17"/>
  <c r="D15" i="17"/>
  <c r="D21" i="17" s="1"/>
  <c r="B15" i="17"/>
  <c r="D14" i="17"/>
  <c r="D20" i="17" s="1"/>
  <c r="B14" i="17"/>
  <c r="D13" i="17"/>
  <c r="D19" i="17" s="1"/>
  <c r="B13" i="17"/>
  <c r="D12" i="17"/>
  <c r="D18" i="17" s="1"/>
  <c r="B12" i="17"/>
  <c r="D11" i="17"/>
  <c r="D17" i="17" s="1"/>
  <c r="B11" i="17"/>
  <c r="B10" i="17"/>
  <c r="B9" i="17"/>
  <c r="B8" i="17"/>
  <c r="B7" i="17"/>
  <c r="B6" i="17"/>
  <c r="B5" i="17"/>
  <c r="C22" i="18"/>
  <c r="D27" i="17" l="1"/>
  <c r="D33" i="17" s="1"/>
  <c r="D39" i="17" s="1"/>
  <c r="C35" i="17"/>
  <c r="C37" i="17"/>
  <c r="C39" i="17"/>
  <c r="D26" i="17"/>
  <c r="D23" i="17"/>
  <c r="D29" i="17" s="1"/>
  <c r="D35" i="17" s="1"/>
  <c r="D25" i="17"/>
  <c r="D31" i="17" s="1"/>
  <c r="D37" i="17" s="1"/>
  <c r="C36" i="17"/>
  <c r="C40" i="17"/>
  <c r="D24" i="17"/>
  <c r="D30" i="17" s="1"/>
  <c r="D36" i="17" s="1"/>
  <c r="D28" i="17"/>
  <c r="D34" i="17" s="1"/>
  <c r="D40" i="17" s="1"/>
  <c r="G4" i="9"/>
  <c r="G15" i="8"/>
  <c r="G14" i="8"/>
  <c r="G8" i="8"/>
  <c r="G11" i="8" s="1"/>
  <c r="H5" i="9"/>
  <c r="H4" i="9"/>
  <c r="H10" i="8"/>
  <c r="H14" i="8"/>
  <c r="H15" i="8"/>
  <c r="H8" i="8"/>
  <c r="H11" i="8"/>
  <c r="G5" i="9" l="1"/>
  <c r="G6" i="9"/>
  <c r="D32" i="17"/>
  <c r="G10" i="8"/>
  <c r="D6" i="7"/>
  <c r="E6" i="7"/>
  <c r="D38" i="17" l="1"/>
  <c r="E4" i="6"/>
  <c r="E5" i="6" s="1"/>
  <c r="E8" i="6" s="1"/>
  <c r="F8" i="6"/>
  <c r="F5" i="6"/>
  <c r="F6" i="6"/>
  <c r="F7" i="6"/>
  <c r="E6" i="6" l="1"/>
  <c r="E7" i="6"/>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M105" i="5"/>
  <c r="AN105" i="5"/>
  <c r="AO105" i="5"/>
  <c r="AP105" i="5"/>
  <c r="AQ105"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AQ81"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H83" i="5"/>
  <c r="I83" i="5"/>
  <c r="J83" i="5"/>
  <c r="K83"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M83" i="5"/>
  <c r="AN83" i="5"/>
  <c r="AO83" i="5"/>
  <c r="AP83" i="5"/>
  <c r="AQ83"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H85" i="5"/>
  <c r="I85" i="5"/>
  <c r="J85" i="5"/>
  <c r="K85"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M85" i="5"/>
  <c r="AN85" i="5"/>
  <c r="AO85" i="5"/>
  <c r="AP85" i="5"/>
  <c r="AQ85"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H87" i="5"/>
  <c r="I87" i="5"/>
  <c r="J87" i="5"/>
  <c r="K87"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M87" i="5"/>
  <c r="AN87" i="5"/>
  <c r="AO87" i="5"/>
  <c r="AP87" i="5"/>
  <c r="AQ87"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H93" i="5"/>
  <c r="I93" i="5"/>
  <c r="J93" i="5"/>
  <c r="K93"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M93" i="5"/>
  <c r="AN93" i="5"/>
  <c r="AO93" i="5"/>
  <c r="AP93" i="5"/>
  <c r="AQ93"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H95" i="5"/>
  <c r="I95" i="5"/>
  <c r="J95" i="5"/>
  <c r="K95"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M95" i="5"/>
  <c r="AN95" i="5"/>
  <c r="AO95" i="5"/>
  <c r="AP95" i="5"/>
  <c r="AQ95"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H97" i="5"/>
  <c r="I97" i="5"/>
  <c r="J97" i="5"/>
  <c r="K97"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M97" i="5"/>
  <c r="AN97" i="5"/>
  <c r="AO97" i="5"/>
  <c r="AP97" i="5"/>
  <c r="AQ97"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H99" i="5"/>
  <c r="I99" i="5"/>
  <c r="J99" i="5"/>
  <c r="K99"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M99" i="5"/>
  <c r="AN99" i="5"/>
  <c r="AO99" i="5"/>
  <c r="AP99" i="5"/>
  <c r="AQ99" i="5"/>
  <c r="H100" i="5"/>
  <c r="I100" i="5"/>
  <c r="J100" i="5"/>
  <c r="K100" i="5"/>
  <c r="L100" i="5"/>
  <c r="M100" i="5"/>
  <c r="N100" i="5"/>
  <c r="O100" i="5"/>
  <c r="P100" i="5"/>
  <c r="Q100" i="5"/>
  <c r="R100" i="5"/>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M101" i="5"/>
  <c r="AN101" i="5"/>
  <c r="AO101" i="5"/>
  <c r="AP101" i="5"/>
  <c r="AQ101" i="5"/>
  <c r="H102" i="5"/>
  <c r="I102" i="5"/>
  <c r="J102" i="5"/>
  <c r="K102" i="5"/>
  <c r="L102" i="5"/>
  <c r="M102" i="5"/>
  <c r="N102" i="5"/>
  <c r="O102" i="5"/>
  <c r="P102" i="5"/>
  <c r="Q102" i="5"/>
  <c r="R102" i="5"/>
  <c r="S102" i="5"/>
  <c r="T102" i="5"/>
  <c r="U102" i="5"/>
  <c r="V102" i="5"/>
  <c r="W102" i="5"/>
  <c r="X102" i="5"/>
  <c r="Y102" i="5"/>
  <c r="Z102" i="5"/>
  <c r="AA102" i="5"/>
  <c r="AB102" i="5"/>
  <c r="AC102" i="5"/>
  <c r="AD102" i="5"/>
  <c r="AE102" i="5"/>
  <c r="AF102" i="5"/>
  <c r="AG102" i="5"/>
  <c r="AH102" i="5"/>
  <c r="AI102" i="5"/>
  <c r="AJ102" i="5"/>
  <c r="AK102" i="5"/>
  <c r="AL102" i="5"/>
  <c r="AM102" i="5"/>
  <c r="AN102" i="5"/>
  <c r="AO102" i="5"/>
  <c r="AP102" i="5"/>
  <c r="AQ102"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AN103" i="5"/>
  <c r="AO103" i="5"/>
  <c r="AP103" i="5"/>
  <c r="AQ103"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AH104" i="5"/>
  <c r="AI104" i="5"/>
  <c r="AJ104" i="5"/>
  <c r="AK104" i="5"/>
  <c r="AL104" i="5"/>
  <c r="AM104" i="5"/>
  <c r="AN104" i="5"/>
  <c r="AO104" i="5"/>
  <c r="AP104" i="5"/>
  <c r="AQ104"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H7" i="5"/>
  <c r="E9" i="4"/>
  <c r="E8" i="4"/>
  <c r="E6" i="4"/>
  <c r="E5" i="4"/>
  <c r="G5" i="3"/>
  <c r="F5" i="3"/>
  <c r="F4" i="3"/>
  <c r="I5" i="3"/>
  <c r="H5" i="3"/>
  <c r="H4" i="3"/>
  <c r="I4" i="3"/>
  <c r="D104" i="5" l="1"/>
  <c r="D101" i="5"/>
  <c r="D90" i="5"/>
  <c r="D88" i="5"/>
  <c r="D86" i="5"/>
  <c r="D85" i="5"/>
  <c r="D82" i="5"/>
  <c r="D99" i="5"/>
  <c r="D98" i="5"/>
  <c r="D94" i="5"/>
  <c r="D92" i="5"/>
  <c r="D91" i="5"/>
  <c r="D89" i="5"/>
  <c r="D87" i="5"/>
  <c r="D83" i="5"/>
  <c r="D78" i="5"/>
  <c r="D76" i="5"/>
  <c r="D73" i="5"/>
  <c r="D71" i="5"/>
  <c r="D70" i="5"/>
  <c r="D67" i="5"/>
  <c r="D65" i="5"/>
  <c r="D64" i="5"/>
  <c r="D61" i="5"/>
  <c r="D60" i="5"/>
  <c r="D58" i="5"/>
  <c r="D54" i="5"/>
  <c r="D51" i="5"/>
  <c r="D48" i="5"/>
  <c r="D46" i="5"/>
  <c r="D45" i="5"/>
  <c r="D42" i="5"/>
  <c r="D40" i="5"/>
  <c r="D37" i="5"/>
  <c r="D34" i="5"/>
  <c r="D33" i="5"/>
  <c r="D30" i="5"/>
  <c r="D29" i="5"/>
  <c r="D26" i="5"/>
  <c r="D25" i="5"/>
  <c r="D23" i="5"/>
  <c r="D21" i="5"/>
  <c r="D19" i="5"/>
  <c r="D17" i="5"/>
  <c r="D16" i="5"/>
  <c r="D15" i="5"/>
  <c r="D13" i="5"/>
  <c r="D10" i="5"/>
  <c r="D8" i="5"/>
  <c r="D103" i="5"/>
  <c r="D102" i="5"/>
  <c r="D100" i="5"/>
  <c r="D97" i="5"/>
  <c r="D96" i="5"/>
  <c r="D95" i="5"/>
  <c r="D93" i="5"/>
  <c r="D84" i="5"/>
  <c r="D81" i="5"/>
  <c r="D80" i="5"/>
  <c r="D79" i="5"/>
  <c r="D77" i="5"/>
  <c r="D75" i="5"/>
  <c r="D74" i="5"/>
  <c r="D72" i="5"/>
  <c r="D69" i="5"/>
  <c r="D68" i="5"/>
  <c r="D66" i="5"/>
  <c r="D63" i="5"/>
  <c r="D62" i="5"/>
  <c r="D59" i="5"/>
  <c r="D57" i="5"/>
  <c r="D56" i="5"/>
  <c r="D55" i="5"/>
  <c r="D53" i="5"/>
  <c r="D52" i="5"/>
  <c r="D50" i="5"/>
  <c r="D49" i="5"/>
  <c r="D47" i="5"/>
  <c r="D44" i="5"/>
  <c r="D43" i="5"/>
  <c r="D41" i="5"/>
  <c r="D39" i="5"/>
  <c r="D38" i="5"/>
  <c r="D36" i="5"/>
  <c r="D35" i="5"/>
  <c r="D32" i="5"/>
  <c r="D31" i="5"/>
  <c r="D28" i="5"/>
  <c r="D27" i="5"/>
  <c r="D24" i="5"/>
  <c r="D22" i="5"/>
  <c r="D20" i="5"/>
  <c r="D18" i="5"/>
  <c r="D14" i="5"/>
  <c r="D12" i="5"/>
  <c r="D11" i="5"/>
  <c r="D9" i="5"/>
  <c r="D106" i="5"/>
  <c r="D105" i="5"/>
  <c r="E102" i="5"/>
  <c r="E95" i="5"/>
  <c r="E94" i="5"/>
  <c r="B94" i="5" s="1"/>
  <c r="E93" i="5"/>
  <c r="E92" i="5"/>
  <c r="E91" i="5"/>
  <c r="E104" i="5"/>
  <c r="E100" i="5"/>
  <c r="E97" i="5"/>
  <c r="E96" i="5"/>
  <c r="E103" i="5"/>
  <c r="E101" i="5"/>
  <c r="E99" i="5"/>
  <c r="E98" i="5"/>
  <c r="B98" i="5" s="1"/>
  <c r="E90" i="5"/>
  <c r="E89" i="5"/>
  <c r="E88" i="5"/>
  <c r="E87" i="5"/>
  <c r="E86" i="5"/>
  <c r="E85" i="5"/>
  <c r="E84" i="5"/>
  <c r="E83" i="5"/>
  <c r="E82" i="5"/>
  <c r="E81" i="5"/>
  <c r="E80" i="5"/>
  <c r="E79" i="5"/>
  <c r="E78" i="5"/>
  <c r="E77" i="5"/>
  <c r="E76" i="5"/>
  <c r="E75" i="5"/>
  <c r="E74" i="5"/>
  <c r="E73" i="5"/>
  <c r="E72" i="5"/>
  <c r="E71" i="5"/>
  <c r="E70" i="5"/>
  <c r="E69" i="5"/>
  <c r="E68" i="5"/>
  <c r="E67" i="5"/>
  <c r="B67" i="5" s="1"/>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B23" i="5" s="1"/>
  <c r="E22" i="5"/>
  <c r="E21" i="5"/>
  <c r="E20" i="5"/>
  <c r="E19" i="5"/>
  <c r="E18" i="5"/>
  <c r="E17" i="5"/>
  <c r="E16" i="5"/>
  <c r="E15" i="5"/>
  <c r="E14" i="5"/>
  <c r="B14" i="5" s="1"/>
  <c r="E13" i="5"/>
  <c r="E12" i="5"/>
  <c r="E11" i="5"/>
  <c r="E10" i="5"/>
  <c r="E9" i="5"/>
  <c r="E8" i="5"/>
  <c r="E106" i="5"/>
  <c r="E105" i="5"/>
  <c r="E7" i="5"/>
  <c r="D7" i="5"/>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5" i="2"/>
  <c r="E6" i="2"/>
  <c r="E7" i="2"/>
  <c r="E8" i="2"/>
  <c r="E9" i="2"/>
  <c r="E10" i="2"/>
  <c r="E11" i="2"/>
  <c r="E14" i="2"/>
  <c r="E15" i="2"/>
  <c r="E5" i="2"/>
  <c r="D12" i="2"/>
  <c r="E12" i="2" s="1"/>
  <c r="D13" i="2"/>
  <c r="E13" i="2" s="1"/>
  <c r="D14" i="2"/>
  <c r="D20" i="2" s="1"/>
  <c r="D26" i="2" s="1"/>
  <c r="D32" i="2" s="1"/>
  <c r="D38" i="2" s="1"/>
  <c r="D15" i="2"/>
  <c r="D21" i="2" s="1"/>
  <c r="D27" i="2" s="1"/>
  <c r="D33" i="2" s="1"/>
  <c r="D39" i="2" s="1"/>
  <c r="D16" i="2"/>
  <c r="E16" i="2" s="1"/>
  <c r="D17" i="2"/>
  <c r="E17" i="2" s="1"/>
  <c r="D22" i="2"/>
  <c r="D28" i="2" s="1"/>
  <c r="D34" i="2" s="1"/>
  <c r="D40" i="2" s="1"/>
  <c r="D23" i="2"/>
  <c r="D29" i="2" s="1"/>
  <c r="D35" i="2" s="1"/>
  <c r="D11" i="2"/>
  <c r="C40" i="2"/>
  <c r="E40" i="2" s="1"/>
  <c r="C24" i="2"/>
  <c r="C25" i="2"/>
  <c r="C26" i="2"/>
  <c r="C32" i="2" s="1"/>
  <c r="E32" i="2" s="1"/>
  <c r="C27" i="2"/>
  <c r="C33" i="2" s="1"/>
  <c r="C39" i="2" s="1"/>
  <c r="E39" i="2" s="1"/>
  <c r="C28" i="2"/>
  <c r="E28" i="2" s="1"/>
  <c r="C30" i="2"/>
  <c r="C36" i="2" s="1"/>
  <c r="C31" i="2"/>
  <c r="C37" i="2" s="1"/>
  <c r="C34" i="2"/>
  <c r="C23" i="2"/>
  <c r="C29" i="2" s="1"/>
  <c r="E29" i="2" l="1"/>
  <c r="C35" i="2"/>
  <c r="E35" i="2" s="1"/>
  <c r="E27" i="2"/>
  <c r="E26" i="2"/>
  <c r="E22" i="2"/>
  <c r="E23" i="2"/>
  <c r="E34" i="2"/>
  <c r="C38" i="2"/>
  <c r="E38" i="2" s="1"/>
  <c r="D19" i="2"/>
  <c r="E33" i="2"/>
  <c r="E21" i="2"/>
  <c r="D18" i="2"/>
  <c r="E20" i="2"/>
  <c r="B7" i="5"/>
  <c r="B27" i="5"/>
  <c r="B24" i="5"/>
  <c r="B32" i="5"/>
  <c r="B21" i="5"/>
  <c r="B29" i="5"/>
  <c r="B37" i="5"/>
  <c r="B65" i="5"/>
  <c r="B85" i="5"/>
  <c r="B53" i="5"/>
  <c r="B81" i="5"/>
  <c r="B101" i="5"/>
  <c r="B86" i="5"/>
  <c r="B8" i="5"/>
  <c r="B16" i="5"/>
  <c r="B40" i="5"/>
  <c r="B48" i="5"/>
  <c r="B60" i="5"/>
  <c r="B76" i="5"/>
  <c r="B84" i="5"/>
  <c r="B97" i="5"/>
  <c r="B77" i="5"/>
  <c r="B89" i="5"/>
  <c r="B30" i="5"/>
  <c r="B46" i="5"/>
  <c r="B58" i="5"/>
  <c r="B73" i="5"/>
  <c r="B35" i="5"/>
  <c r="B55" i="5"/>
  <c r="B9" i="5"/>
  <c r="B41" i="5"/>
  <c r="B49" i="5"/>
  <c r="B69" i="5"/>
  <c r="B18" i="5"/>
  <c r="B62" i="5"/>
  <c r="B87" i="5"/>
  <c r="B68" i="5"/>
  <c r="B75" i="5"/>
  <c r="B96" i="5"/>
  <c r="B106" i="5"/>
  <c r="B15" i="5"/>
  <c r="B39" i="5"/>
  <c r="B59" i="5"/>
  <c r="B83" i="5"/>
  <c r="B95" i="5"/>
  <c r="B102" i="5"/>
  <c r="B12" i="5"/>
  <c r="B44" i="5"/>
  <c r="B52" i="5"/>
  <c r="B64" i="5"/>
  <c r="B80" i="5"/>
  <c r="B92" i="5"/>
  <c r="B47" i="5"/>
  <c r="B26" i="5"/>
  <c r="B34" i="5"/>
  <c r="B31" i="5"/>
  <c r="B38" i="5"/>
  <c r="B74" i="5"/>
  <c r="B19" i="5"/>
  <c r="B54" i="5"/>
  <c r="B82" i="5"/>
  <c r="B13" i="5"/>
  <c r="B105" i="5"/>
  <c r="B11" i="5"/>
  <c r="B43" i="5"/>
  <c r="B50" i="5"/>
  <c r="B63" i="5"/>
  <c r="B79" i="5"/>
  <c r="B93" i="5"/>
  <c r="B10" i="5"/>
  <c r="B17" i="5"/>
  <c r="B25" i="5"/>
  <c r="B33" i="5"/>
  <c r="B42" i="5"/>
  <c r="B51" i="5"/>
  <c r="B61" i="5"/>
  <c r="B70" i="5"/>
  <c r="B78" i="5"/>
  <c r="B91" i="5"/>
  <c r="B22" i="5"/>
  <c r="B57" i="5"/>
  <c r="B66" i="5"/>
  <c r="B45" i="5"/>
  <c r="B71" i="5"/>
  <c r="B90" i="5"/>
  <c r="B20" i="5"/>
  <c r="B88" i="5"/>
  <c r="B28" i="5"/>
  <c r="B72" i="5"/>
  <c r="B36" i="5"/>
  <c r="B56" i="5"/>
  <c r="B99" i="5"/>
  <c r="C7" i="5"/>
  <c r="B103" i="5"/>
  <c r="B104" i="5"/>
  <c r="B100" i="5"/>
  <c r="C17" i="5"/>
  <c r="C29" i="5"/>
  <c r="C41" i="5"/>
  <c r="C57" i="5"/>
  <c r="C69" i="5"/>
  <c r="C77" i="5"/>
  <c r="C85" i="5"/>
  <c r="C101" i="5"/>
  <c r="C105" i="5"/>
  <c r="C10" i="5"/>
  <c r="C14" i="5"/>
  <c r="C18" i="5"/>
  <c r="C22" i="5"/>
  <c r="C26" i="5"/>
  <c r="C30" i="5"/>
  <c r="C34" i="5"/>
  <c r="C38" i="5"/>
  <c r="C42" i="5"/>
  <c r="C46" i="5"/>
  <c r="C50" i="5"/>
  <c r="C54" i="5"/>
  <c r="C58" i="5"/>
  <c r="C62" i="5"/>
  <c r="C66" i="5"/>
  <c r="C70" i="5"/>
  <c r="C74" i="5"/>
  <c r="C78" i="5"/>
  <c r="C82" i="5"/>
  <c r="C86" i="5"/>
  <c r="C90" i="5"/>
  <c r="C94" i="5"/>
  <c r="C98" i="5"/>
  <c r="C102" i="5"/>
  <c r="C9" i="5"/>
  <c r="C21" i="5"/>
  <c r="C33" i="5"/>
  <c r="C45" i="5"/>
  <c r="C53" i="5"/>
  <c r="C65" i="5"/>
  <c r="C81" i="5"/>
  <c r="C89" i="5"/>
  <c r="C97" i="5"/>
  <c r="C106" i="5"/>
  <c r="C11" i="5"/>
  <c r="C15" i="5"/>
  <c r="C19" i="5"/>
  <c r="C23" i="5"/>
  <c r="C27" i="5"/>
  <c r="C31" i="5"/>
  <c r="C35" i="5"/>
  <c r="C39" i="5"/>
  <c r="C43" i="5"/>
  <c r="C47" i="5"/>
  <c r="C51" i="5"/>
  <c r="C55" i="5"/>
  <c r="C59" i="5"/>
  <c r="C63" i="5"/>
  <c r="C67" i="5"/>
  <c r="C71" i="5"/>
  <c r="C75" i="5"/>
  <c r="C79" i="5"/>
  <c r="C83" i="5"/>
  <c r="C87" i="5"/>
  <c r="C91" i="5"/>
  <c r="C95" i="5"/>
  <c r="C99" i="5"/>
  <c r="C103" i="5"/>
  <c r="C13" i="5"/>
  <c r="C25" i="5"/>
  <c r="C37" i="5"/>
  <c r="C49" i="5"/>
  <c r="C61" i="5"/>
  <c r="C73" i="5"/>
  <c r="C93" i="5"/>
  <c r="C8" i="5"/>
  <c r="C12" i="5"/>
  <c r="C16" i="5"/>
  <c r="C20" i="5"/>
  <c r="C24" i="5"/>
  <c r="C28" i="5"/>
  <c r="C32" i="5"/>
  <c r="C36" i="5"/>
  <c r="C40" i="5"/>
  <c r="C44" i="5"/>
  <c r="C48" i="5"/>
  <c r="C52" i="5"/>
  <c r="C56" i="5"/>
  <c r="C60" i="5"/>
  <c r="C64" i="5"/>
  <c r="C68" i="5"/>
  <c r="C72" i="5"/>
  <c r="C76" i="5"/>
  <c r="C80" i="5"/>
  <c r="C84" i="5"/>
  <c r="C88" i="5"/>
  <c r="C92" i="5"/>
  <c r="C96" i="5"/>
  <c r="C100" i="5"/>
  <c r="C104" i="5"/>
  <c r="D24" i="2" l="1"/>
  <c r="E18" i="2"/>
  <c r="D25" i="2"/>
  <c r="E19" i="2"/>
  <c r="A103" i="5"/>
  <c r="A95" i="5"/>
  <c r="A79" i="5"/>
  <c r="A71" i="5"/>
  <c r="A63" i="5"/>
  <c r="A55" i="5"/>
  <c r="A47" i="5"/>
  <c r="A39" i="5"/>
  <c r="A31" i="5"/>
  <c r="A23" i="5"/>
  <c r="A15" i="5"/>
  <c r="A106" i="5"/>
  <c r="A45" i="5"/>
  <c r="A21" i="5"/>
  <c r="A85" i="5"/>
  <c r="A69" i="5"/>
  <c r="A77" i="5"/>
  <c r="A87" i="5"/>
  <c r="A100" i="5"/>
  <c r="A92" i="5"/>
  <c r="A84" i="5"/>
  <c r="A76" i="5"/>
  <c r="A68" i="5"/>
  <c r="A60" i="5"/>
  <c r="A52" i="5"/>
  <c r="A44" i="5"/>
  <c r="A36" i="5"/>
  <c r="A28" i="5"/>
  <c r="A20" i="5"/>
  <c r="A12" i="5"/>
  <c r="A93" i="5"/>
  <c r="A61" i="5"/>
  <c r="A37" i="5"/>
  <c r="A53" i="5"/>
  <c r="A98" i="5"/>
  <c r="A90" i="5"/>
  <c r="A82" i="5"/>
  <c r="A74" i="5"/>
  <c r="A66" i="5"/>
  <c r="A58" i="5"/>
  <c r="A50" i="5"/>
  <c r="A42" i="5"/>
  <c r="A34" i="5"/>
  <c r="A26" i="5"/>
  <c r="A18" i="5"/>
  <c r="A10" i="5"/>
  <c r="A101" i="5"/>
  <c r="A29" i="5"/>
  <c r="A13" i="5"/>
  <c r="A96" i="5"/>
  <c r="A80" i="5"/>
  <c r="A72" i="5"/>
  <c r="A64" i="5"/>
  <c r="A56" i="5"/>
  <c r="A48" i="5"/>
  <c r="A40" i="5"/>
  <c r="A24" i="5"/>
  <c r="A16" i="5"/>
  <c r="A8" i="5"/>
  <c r="A99" i="5"/>
  <c r="A91" i="5"/>
  <c r="A83" i="5"/>
  <c r="A75" i="5"/>
  <c r="A67" i="5"/>
  <c r="A59" i="5"/>
  <c r="A51" i="5"/>
  <c r="A43" i="5"/>
  <c r="A35" i="5"/>
  <c r="A27" i="5"/>
  <c r="A19" i="5"/>
  <c r="A11" i="5"/>
  <c r="A102" i="5"/>
  <c r="A94" i="5"/>
  <c r="A86" i="5"/>
  <c r="A78" i="5"/>
  <c r="A70" i="5"/>
  <c r="A62" i="5"/>
  <c r="A54" i="5"/>
  <c r="A46" i="5"/>
  <c r="A38" i="5"/>
  <c r="A30" i="5"/>
  <c r="A22" i="5"/>
  <c r="A14" i="5"/>
  <c r="A105" i="5"/>
  <c r="A97" i="5"/>
  <c r="A89" i="5"/>
  <c r="A81" i="5"/>
  <c r="A73" i="5"/>
  <c r="A65" i="5"/>
  <c r="A57" i="5"/>
  <c r="A49" i="5"/>
  <c r="A41" i="5"/>
  <c r="A33" i="5"/>
  <c r="A25" i="5"/>
  <c r="A17" i="5"/>
  <c r="A9" i="5"/>
  <c r="A104" i="5"/>
  <c r="A88" i="5"/>
  <c r="A32" i="5"/>
  <c r="A7" i="5"/>
  <c r="D31" i="2" l="1"/>
  <c r="E25" i="2"/>
  <c r="D30" i="2"/>
  <c r="E24" i="2"/>
  <c r="A3" i="5"/>
  <c r="D36" i="2" l="1"/>
  <c r="E36" i="2" s="1"/>
  <c r="E30" i="2"/>
  <c r="D37" i="2"/>
  <c r="E37" i="2" s="1"/>
  <c r="E31" i="2"/>
  <c r="H4" i="2"/>
  <c r="F30" i="2" l="1"/>
  <c r="F8" i="2"/>
  <c r="F28" i="2"/>
  <c r="F13" i="2"/>
  <c r="F7" i="2"/>
  <c r="F5" i="2"/>
  <c r="F15" i="2"/>
  <c r="F32" i="2"/>
  <c r="F16" i="2"/>
  <c r="F10" i="2"/>
  <c r="F9" i="2"/>
  <c r="F12" i="2"/>
  <c r="F17" i="2"/>
  <c r="F6" i="2"/>
  <c r="F40" i="2"/>
  <c r="F39" i="2"/>
  <c r="F11" i="2"/>
  <c r="F14" i="2"/>
  <c r="F27" i="2"/>
  <c r="F38" i="2"/>
  <c r="F21" i="2"/>
  <c r="F23" i="2"/>
  <c r="F20" i="2"/>
  <c r="F26" i="2"/>
  <c r="F34" i="2"/>
  <c r="F33" i="2"/>
  <c r="F35" i="2"/>
  <c r="F29" i="2"/>
  <c r="F22" i="2"/>
  <c r="F19" i="2"/>
  <c r="F18" i="2"/>
  <c r="F36" i="2"/>
  <c r="F31" i="2"/>
  <c r="F25" i="2"/>
  <c r="F37" i="2"/>
  <c r="F24" i="2"/>
  <c r="H6" i="2" l="1"/>
  <c r="H8" i="2" s="1"/>
</calcChain>
</file>

<file path=xl/sharedStrings.xml><?xml version="1.0" encoding="utf-8"?>
<sst xmlns="http://schemas.openxmlformats.org/spreadsheetml/2006/main" count="852" uniqueCount="522">
  <si>
    <t>Player</t>
  </si>
  <si>
    <t>Pero_Antic</t>
  </si>
  <si>
    <t>Gustavo_Ayon</t>
  </si>
  <si>
    <t>Elton_Brand</t>
  </si>
  <si>
    <t>DeMarre_Carroll</t>
  </si>
  <si>
    <t>Jared_Cunningham</t>
  </si>
  <si>
    <t>Al_Horford</t>
  </si>
  <si>
    <t>John_Jenkins</t>
  </si>
  <si>
    <t>Kyle_Korver</t>
  </si>
  <si>
    <t>Shelvin_Mack</t>
  </si>
  <si>
    <t>Cartier_Martin</t>
  </si>
  <si>
    <t>Paul_Millsap</t>
  </si>
  <si>
    <t>Dennis_Schroder</t>
  </si>
  <si>
    <t>Mike_Scott</t>
  </si>
  <si>
    <t>Jeff_Teague</t>
  </si>
  <si>
    <t>Lou_Williams</t>
  </si>
  <si>
    <t>James_Nunnally</t>
  </si>
  <si>
    <t>Brandon_Bass</t>
  </si>
  <si>
    <t>Keith_Bogans</t>
  </si>
  <si>
    <t>Avery_Bradley</t>
  </si>
  <si>
    <t>MarShon_Brooks</t>
  </si>
  <si>
    <t>Jordan_Crawford</t>
  </si>
  <si>
    <t>Vitor_Faverani</t>
  </si>
  <si>
    <t>Jeff_Green</t>
  </si>
  <si>
    <t>Kris_Humphries</t>
  </si>
  <si>
    <t>Courtney_Lee</t>
  </si>
  <si>
    <t>Kelly_Olynyk</t>
  </si>
  <si>
    <t>Phil_Pressey</t>
  </si>
  <si>
    <t>Rajon_Rondo</t>
  </si>
  <si>
    <t>Jared_Sullinger</t>
  </si>
  <si>
    <t>Gerald_Wallace</t>
  </si>
  <si>
    <t>Jerryd_Bayless</t>
  </si>
  <si>
    <t>Ryan_Gomes</t>
  </si>
  <si>
    <t>Joel_Anthony</t>
  </si>
  <si>
    <t>Chris_Johnson</t>
  </si>
  <si>
    <t>Vander_Blue</t>
  </si>
  <si>
    <t>Alan_Anderson</t>
  </si>
  <si>
    <t>Andray_Blatche</t>
  </si>
  <si>
    <t>Reggie_Evans</t>
  </si>
  <si>
    <t>Kevin_Garnett</t>
  </si>
  <si>
    <t>Joe_Johnson</t>
  </si>
  <si>
    <t>Andrei_Kirilenko</t>
  </si>
  <si>
    <t>Shaun_Livingston</t>
  </si>
  <si>
    <t>Brook_Lopez</t>
  </si>
  <si>
    <t>Paul_Pierce</t>
  </si>
  <si>
    <t>Mason_Plumlee</t>
  </si>
  <si>
    <t>Tornike_Shengelia</t>
  </si>
  <si>
    <t>Tyshawn_Taylor</t>
  </si>
  <si>
    <t>Mirza_Teletovic</t>
  </si>
  <si>
    <t>Jason_Terry</t>
  </si>
  <si>
    <t>Deron_Williams</t>
  </si>
  <si>
    <t>Marquis_Teague</t>
  </si>
  <si>
    <t>Jeff_Adrien</t>
  </si>
  <si>
    <t>Bismack_Biyombo</t>
  </si>
  <si>
    <t>Ben_Gordon</t>
  </si>
  <si>
    <t>Brendan_Haywood</t>
  </si>
  <si>
    <t>Gerald_Henderson</t>
  </si>
  <si>
    <t>Al_Jefferson</t>
  </si>
  <si>
    <t>Michael_Kidd-Gilchrist</t>
  </si>
  <si>
    <t>Josh_McRoberts</t>
  </si>
  <si>
    <t>Jannero_Pargo</t>
  </si>
  <si>
    <t>Ramon_Sessions</t>
  </si>
  <si>
    <t>James_Southerland</t>
  </si>
  <si>
    <t>Jeff_Taylor</t>
  </si>
  <si>
    <t>Anthony_Tolliver</t>
  </si>
  <si>
    <t>Kemba_Walker</t>
  </si>
  <si>
    <t>Cody_Zeller</t>
  </si>
  <si>
    <t>Chris_Douglas-Roberts</t>
  </si>
  <si>
    <t>Carlos_Boozer</t>
  </si>
  <si>
    <t>Jimmy_Butler</t>
  </si>
  <si>
    <t>Luol_Deng</t>
  </si>
  <si>
    <t>Mike_Dunleavy_Jr.</t>
  </si>
  <si>
    <t>Taj_Gibson</t>
  </si>
  <si>
    <t>Kirk_Hinrich</t>
  </si>
  <si>
    <t>Mike_James</t>
  </si>
  <si>
    <t>Nazr_Mohammed</t>
  </si>
  <si>
    <t>Erik_Murphy</t>
  </si>
  <si>
    <t>Joakim_Noah</t>
  </si>
  <si>
    <t>Derrick_Rose</t>
  </si>
  <si>
    <t>Tony_Snell</t>
  </si>
  <si>
    <t>D.J._Augustin</t>
  </si>
  <si>
    <t>Andrew_Bynum</t>
  </si>
  <si>
    <t>Anthony_Bennett</t>
  </si>
  <si>
    <t>Earl_Clark</t>
  </si>
  <si>
    <t>Matthew_Dellavedova</t>
  </si>
  <si>
    <t>Carrick_Felix</t>
  </si>
  <si>
    <t>Alonzo_Gee</t>
  </si>
  <si>
    <t>Kyrie_Irving</t>
  </si>
  <si>
    <t>Jarrett_Jack</t>
  </si>
  <si>
    <t>Sergey_Karasev</t>
  </si>
  <si>
    <t>C.J._Miles</t>
  </si>
  <si>
    <t>Henry_Sims</t>
  </si>
  <si>
    <t>Tristan_Thompson</t>
  </si>
  <si>
    <t>Anderson_Varejao</t>
  </si>
  <si>
    <t>Dion_Waiters</t>
  </si>
  <si>
    <t>Tyler_Zeller</t>
  </si>
  <si>
    <t>DeJuan_Blair</t>
  </si>
  <si>
    <t>Jose_Calderon</t>
  </si>
  <si>
    <t>Vince_Carter</t>
  </si>
  <si>
    <t>Jae_Crowder</t>
  </si>
  <si>
    <t>Samuel_Dalembert</t>
  </si>
  <si>
    <t>Wayne_Ellington</t>
  </si>
  <si>
    <t>Monta_Ellis</t>
  </si>
  <si>
    <t>Devin_Harris</t>
  </si>
  <si>
    <t>Bernard_James</t>
  </si>
  <si>
    <t>Shane_Larkin</t>
  </si>
  <si>
    <t>Ricky_Ledo</t>
  </si>
  <si>
    <t>Shawn_Marion</t>
  </si>
  <si>
    <t>Gal_Mekel</t>
  </si>
  <si>
    <t>Dirk_Nowitzki</t>
  </si>
  <si>
    <t>Brandan_Wright</t>
  </si>
  <si>
    <t>Darrell_Arthur</t>
  </si>
  <si>
    <t>Wilson_Chandler</t>
  </si>
  <si>
    <t>Kenneth_Faried</t>
  </si>
  <si>
    <t>Evan_Fournier</t>
  </si>
  <si>
    <t>Randy_Foye</t>
  </si>
  <si>
    <t>Danilo_Gallinari</t>
  </si>
  <si>
    <t>Jordan_Hamilton</t>
  </si>
  <si>
    <t>JJ_Hickson</t>
  </si>
  <si>
    <t>Ty_Lawson</t>
  </si>
  <si>
    <t>JaVale_McGee</t>
  </si>
  <si>
    <t>Andre_Miller</t>
  </si>
  <si>
    <t>Quincy_Miller</t>
  </si>
  <si>
    <t>Timofey_Mozgov</t>
  </si>
  <si>
    <t>Anthony_Randolph</t>
  </si>
  <si>
    <t>Nate_Robinson</t>
  </si>
  <si>
    <t>Chauncey_Billups</t>
  </si>
  <si>
    <t>Will_Bynum</t>
  </si>
  <si>
    <t>Kentavious_Caldwell-Pope</t>
  </si>
  <si>
    <t>Luigi_Datome</t>
  </si>
  <si>
    <t>Andre_Drummond</t>
  </si>
  <si>
    <t>Josh_Harrellson</t>
  </si>
  <si>
    <t>Brandon_Jennings</t>
  </si>
  <si>
    <t>Jonas_Jerebko</t>
  </si>
  <si>
    <t>Tony_Mitchell</t>
  </si>
  <si>
    <t>Greg_Monroe</t>
  </si>
  <si>
    <t>Kyle_Singler</t>
  </si>
  <si>
    <t>Peyton_Siva</t>
  </si>
  <si>
    <t>Josh_Smith</t>
  </si>
  <si>
    <t>Rodney_Stuckey</t>
  </si>
  <si>
    <t>Charlie_Villanueva</t>
  </si>
  <si>
    <t>Harrison_Barnes</t>
  </si>
  <si>
    <t>Kent_Bazemore</t>
  </si>
  <si>
    <t>Andrew_Bogut</t>
  </si>
  <si>
    <t>Stephen_Curry</t>
  </si>
  <si>
    <t>Toney_Douglas</t>
  </si>
  <si>
    <t>Festus_Ezeli</t>
  </si>
  <si>
    <t>Draymond_Green</t>
  </si>
  <si>
    <t>Andre_Iguodala</t>
  </si>
  <si>
    <t>Ognjen_Kuzmic</t>
  </si>
  <si>
    <t>David_Lee</t>
  </si>
  <si>
    <t>Nemanja_Nedovic</t>
  </si>
  <si>
    <t>Jermaine_O'Neal</t>
  </si>
  <si>
    <t>Marreese_Speights</t>
  </si>
  <si>
    <t>Klay_Thompson</t>
  </si>
  <si>
    <t>DeWayne_Dedmon</t>
  </si>
  <si>
    <t>Hilton_Armstrong</t>
  </si>
  <si>
    <t>Omer_Asik</t>
  </si>
  <si>
    <t>Patrick_Beverley</t>
  </si>
  <si>
    <t>Ronnie_Brewer</t>
  </si>
  <si>
    <t>Aaron_Brooks</t>
  </si>
  <si>
    <t>Isaiah_Canaan</t>
  </si>
  <si>
    <t>Omri_Casspi</t>
  </si>
  <si>
    <t>Robert_Covington</t>
  </si>
  <si>
    <t>Francisco_Garcia</t>
  </si>
  <si>
    <t>James_Harden</t>
  </si>
  <si>
    <t>Dwight_Howard</t>
  </si>
  <si>
    <t>Terrence_Jones</t>
  </si>
  <si>
    <t>Jeremy_Lin</t>
  </si>
  <si>
    <t>Donatas_Motiejunas</t>
  </si>
  <si>
    <t>Chandler_Parsons</t>
  </si>
  <si>
    <t>Greg_Smith</t>
  </si>
  <si>
    <t>Rasual_Butler</t>
  </si>
  <si>
    <t>Chris_Copeland</t>
  </si>
  <si>
    <t>Paul_George</t>
  </si>
  <si>
    <t>Danny_Granger</t>
  </si>
  <si>
    <t>Roy_Hibbert</t>
  </si>
  <si>
    <t>George_Hill</t>
  </si>
  <si>
    <t>Solomon_Hill</t>
  </si>
  <si>
    <t>Orlando_Johnson</t>
  </si>
  <si>
    <t>Ian_Mahinmi</t>
  </si>
  <si>
    <t>Luis_Scola</t>
  </si>
  <si>
    <t>Donald_Sloan</t>
  </si>
  <si>
    <t>Lance_Stephenson</t>
  </si>
  <si>
    <t>C.J._Watson</t>
  </si>
  <si>
    <t>David_West</t>
  </si>
  <si>
    <t>Matt_Barnes</t>
  </si>
  <si>
    <t>Reggie_Bullock</t>
  </si>
  <si>
    <t>Darren_Collison</t>
  </si>
  <si>
    <t>Jamal_Crawford</t>
  </si>
  <si>
    <t>Jared_Dudley</t>
  </si>
  <si>
    <t>Willie_Green</t>
  </si>
  <si>
    <t>Blake_Griffin</t>
  </si>
  <si>
    <t>Ryan_Hollins</t>
  </si>
  <si>
    <t>Antawn_Jamison</t>
  </si>
  <si>
    <t>DeAndre_Jordan</t>
  </si>
  <si>
    <t>Byron_Mullens</t>
  </si>
  <si>
    <t>Chris_Paul</t>
  </si>
  <si>
    <t>J.J._Redick</t>
  </si>
  <si>
    <t>Maalik_Wayns</t>
  </si>
  <si>
    <t>Stephen_Jackson</t>
  </si>
  <si>
    <t>Darius_Morris</t>
  </si>
  <si>
    <t>Hedo_Turkoglu</t>
  </si>
  <si>
    <t>Steve_Blake</t>
  </si>
  <si>
    <t>Kobe_Bryant</t>
  </si>
  <si>
    <t>Jordan_Farmar</t>
  </si>
  <si>
    <t>Pau_Gasol</t>
  </si>
  <si>
    <t>Elias_Harris</t>
  </si>
  <si>
    <t>Xavier_Henry</t>
  </si>
  <si>
    <t>Jordan_Hill</t>
  </si>
  <si>
    <t>Wesley_Johnson</t>
  </si>
  <si>
    <t>Chris_Kaman</t>
  </si>
  <si>
    <t>Ryan_Kelly</t>
  </si>
  <si>
    <t>Jodie_Meeks</t>
  </si>
  <si>
    <t>Steve_Nash</t>
  </si>
  <si>
    <t>Robert_Sacre</t>
  </si>
  <si>
    <t>Shawne_Williams</t>
  </si>
  <si>
    <t>Nick_Young</t>
  </si>
  <si>
    <t>Kendall_Marshall</t>
  </si>
  <si>
    <t>Manny_Harris</t>
  </si>
  <si>
    <t>Tony_Allen</t>
  </si>
  <si>
    <t>Nick_Calathes</t>
  </si>
  <si>
    <t>Mike_Conley</t>
  </si>
  <si>
    <t>Ed_Davis</t>
  </si>
  <si>
    <t>Jamaal_Franklin</t>
  </si>
  <si>
    <t>Marc_Gasol</t>
  </si>
  <si>
    <t>Kosta_Koufos</t>
  </si>
  <si>
    <t>Jon_Leuer</t>
  </si>
  <si>
    <t>Mike_Miller</t>
  </si>
  <si>
    <t>Quincy_Pondexter</t>
  </si>
  <si>
    <t>Tayshaun_Prince</t>
  </si>
  <si>
    <t>Zach_Randolph</t>
  </si>
  <si>
    <t>James_Johnson</t>
  </si>
  <si>
    <t>Seth_Curry</t>
  </si>
  <si>
    <t>Ray_Allen</t>
  </si>
  <si>
    <t>Chris_Andersen</t>
  </si>
  <si>
    <t>Shane_Battier</t>
  </si>
  <si>
    <t>Michael_Beasley</t>
  </si>
  <si>
    <t>Chris_Bosh</t>
  </si>
  <si>
    <t>Mario_Chalmers</t>
  </si>
  <si>
    <t>Norris_Cole</t>
  </si>
  <si>
    <t>Udonis_Haslem</t>
  </si>
  <si>
    <t>LeBron_James</t>
  </si>
  <si>
    <t>James_Jones</t>
  </si>
  <si>
    <t>Rashard_Lewis</t>
  </si>
  <si>
    <t>Roger_Mason_Jr.</t>
  </si>
  <si>
    <t>Greg_Oden</t>
  </si>
  <si>
    <t>Dwyane_Wade</t>
  </si>
  <si>
    <t>Giannis_Antetokounmpo</t>
  </si>
  <si>
    <t>Caron_Butler</t>
  </si>
  <si>
    <t>Carlos_Delfino</t>
  </si>
  <si>
    <t>John_Henson</t>
  </si>
  <si>
    <t>Ersan_Ilyasova</t>
  </si>
  <si>
    <t>Brandon_Knight</t>
  </si>
  <si>
    <t>O.J._Mayo</t>
  </si>
  <si>
    <t>Khris_Middleton</t>
  </si>
  <si>
    <t>Gary_Neal</t>
  </si>
  <si>
    <t>Zaza_Pachulia</t>
  </si>
  <si>
    <t>Miroslav_Raduljica</t>
  </si>
  <si>
    <t>Luke_Ridnour</t>
  </si>
  <si>
    <t>Larry_Sanders</t>
  </si>
  <si>
    <t>Ekpe_Udoh</t>
  </si>
  <si>
    <t>Nate_Wolters</t>
  </si>
  <si>
    <t>J.J._Barea</t>
  </si>
  <si>
    <t>Corey_Brewer</t>
  </si>
  <si>
    <t>Chase_Budinger</t>
  </si>
  <si>
    <t>Dante_Cunningham</t>
  </si>
  <si>
    <t>Gorgui_Dieng</t>
  </si>
  <si>
    <t>Robbie_Hummel</t>
  </si>
  <si>
    <t>Kevin_Love</t>
  </si>
  <si>
    <t>Kevin_Martin</t>
  </si>
  <si>
    <t>Shabazz_Muhammad</t>
  </si>
  <si>
    <t>Nikola_Pekovic</t>
  </si>
  <si>
    <t>A.J._Price</t>
  </si>
  <si>
    <t>Ricky_Rubio</t>
  </si>
  <si>
    <t>Rand</t>
  </si>
  <si>
    <t>Die 1</t>
  </si>
  <si>
    <t>Die 2</t>
  </si>
  <si>
    <t>Xbar</t>
  </si>
  <si>
    <t>Meanxbar</t>
  </si>
  <si>
    <t>Variance xbar</t>
  </si>
  <si>
    <t>Probability</t>
  </si>
  <si>
    <t>Squared dev</t>
  </si>
  <si>
    <t>2.5 %ile</t>
  </si>
  <si>
    <t>97.5%ile</t>
  </si>
  <si>
    <t>samplemean</t>
  </si>
  <si>
    <t>popsigma</t>
  </si>
  <si>
    <t>samplesize</t>
  </si>
  <si>
    <t>z.025</t>
  </si>
  <si>
    <t>z.975</t>
  </si>
  <si>
    <t>Upper Limit</t>
  </si>
  <si>
    <t>Lower Limit</t>
  </si>
  <si>
    <t>Sample</t>
  </si>
  <si>
    <t>IQ 1</t>
  </si>
  <si>
    <t>IQ 2</t>
  </si>
  <si>
    <t>IQ 3</t>
  </si>
  <si>
    <t>IQ 4</t>
  </si>
  <si>
    <t>IQ 5</t>
  </si>
  <si>
    <t>IQ 6</t>
  </si>
  <si>
    <t>IQ 7</t>
  </si>
  <si>
    <t>IQ 8</t>
  </si>
  <si>
    <t>IQ 9</t>
  </si>
  <si>
    <t>IQ 10</t>
  </si>
  <si>
    <t>IQ 11</t>
  </si>
  <si>
    <t>IQ 12</t>
  </si>
  <si>
    <t>IQ 13</t>
  </si>
  <si>
    <t>IQ 14</t>
  </si>
  <si>
    <t>IQ 15</t>
  </si>
  <si>
    <t>IQ 16</t>
  </si>
  <si>
    <t>IQ 17</t>
  </si>
  <si>
    <t>IQ 18</t>
  </si>
  <si>
    <t>IQ 19</t>
  </si>
  <si>
    <t>IQ 20</t>
  </si>
  <si>
    <t>IQ 21</t>
  </si>
  <si>
    <t>IQ 22</t>
  </si>
  <si>
    <t>IQ 23</t>
  </si>
  <si>
    <t>IQ 24</t>
  </si>
  <si>
    <t>IQ 25</t>
  </si>
  <si>
    <t>IQ 26</t>
  </si>
  <si>
    <t>IQ 27</t>
  </si>
  <si>
    <t>IQ 28</t>
  </si>
  <si>
    <t>IQ 29</t>
  </si>
  <si>
    <t>IQ 30</t>
  </si>
  <si>
    <t>IQ 31</t>
  </si>
  <si>
    <t>IQ 32</t>
  </si>
  <si>
    <t>IQ 33</t>
  </si>
  <si>
    <t>IQ 34</t>
  </si>
  <si>
    <t>IQ 35</t>
  </si>
  <si>
    <t>IQ 36</t>
  </si>
  <si>
    <t>Lower</t>
  </si>
  <si>
    <t>Upper</t>
  </si>
  <si>
    <t>Includes 100</t>
  </si>
  <si>
    <t>Include 100</t>
  </si>
  <si>
    <t>n</t>
  </si>
  <si>
    <t>phat</t>
  </si>
  <si>
    <t>Std Error phat</t>
  </si>
  <si>
    <t>Margin of error</t>
  </si>
  <si>
    <t>ESTIMATING POPULATION MEAN</t>
  </si>
  <si>
    <t>SIGMA</t>
  </si>
  <si>
    <t>ERROR</t>
  </si>
  <si>
    <t>SAMPLE SIZE</t>
  </si>
  <si>
    <t>Estimating Population Proportion</t>
  </si>
  <si>
    <t>Error</t>
  </si>
  <si>
    <t>Sample Size</t>
  </si>
  <si>
    <t>popsize</t>
  </si>
  <si>
    <t>sigma</t>
  </si>
  <si>
    <t>xbar</t>
  </si>
  <si>
    <t>lowerlimit</t>
  </si>
  <si>
    <t>upperlimit</t>
  </si>
  <si>
    <t>WITHOUT FC FACTOR</t>
  </si>
  <si>
    <t>lower</t>
  </si>
  <si>
    <t>upper</t>
  </si>
  <si>
    <t>N</t>
  </si>
  <si>
    <t>samplesizenoFC</t>
  </si>
  <si>
    <t>samplesizeFC</t>
  </si>
  <si>
    <t>A population is a collection of all objects of interest. Some populations include</t>
  </si>
  <si>
    <r>
      <t>1.</t>
    </r>
    <r>
      <rPr>
        <b/>
        <sz val="7"/>
        <color theme="1"/>
        <rFont val="Times New Roman"/>
        <family val="1"/>
      </rPr>
      <t xml:space="preserve">       </t>
    </r>
    <r>
      <rPr>
        <b/>
        <sz val="11"/>
        <color theme="1"/>
        <rFont val="Calibri"/>
        <family val="2"/>
        <scheme val="minor"/>
      </rPr>
      <t>All voters registered for a US Presidential election.</t>
    </r>
  </si>
  <si>
    <r>
      <t>2.</t>
    </r>
    <r>
      <rPr>
        <b/>
        <sz val="7"/>
        <color theme="1"/>
        <rFont val="Times New Roman"/>
        <family val="1"/>
      </rPr>
      <t xml:space="preserve">       </t>
    </r>
    <r>
      <rPr>
        <b/>
        <sz val="11"/>
        <color theme="1"/>
        <rFont val="Calibri"/>
        <family val="2"/>
        <scheme val="minor"/>
      </rPr>
      <t>All Americans who have a CPA.</t>
    </r>
  </si>
  <si>
    <r>
      <t>3.</t>
    </r>
    <r>
      <rPr>
        <b/>
        <sz val="7"/>
        <color theme="1"/>
        <rFont val="Times New Roman"/>
        <family val="1"/>
      </rPr>
      <t xml:space="preserve">       </t>
    </r>
    <r>
      <rPr>
        <b/>
        <sz val="11"/>
        <color theme="1"/>
        <rFont val="Calibri"/>
        <family val="2"/>
        <scheme val="minor"/>
      </rPr>
      <t>All cows in India.</t>
    </r>
  </si>
  <si>
    <r>
      <t>4.</t>
    </r>
    <r>
      <rPr>
        <b/>
        <sz val="7"/>
        <color theme="1"/>
        <rFont val="Times New Roman"/>
        <family val="1"/>
      </rPr>
      <t xml:space="preserve">       </t>
    </r>
    <r>
      <rPr>
        <b/>
        <sz val="11"/>
        <color theme="1"/>
        <rFont val="Calibri"/>
        <family val="2"/>
        <scheme val="minor"/>
      </rPr>
      <t>All customers shopping at a department store on a chosen day.</t>
    </r>
  </si>
  <si>
    <r>
      <t>5.</t>
    </r>
    <r>
      <rPr>
        <b/>
        <sz val="7"/>
        <color theme="1"/>
        <rFont val="Times New Roman"/>
        <family val="1"/>
      </rPr>
      <t xml:space="preserve">       </t>
    </r>
    <r>
      <rPr>
        <b/>
        <sz val="11"/>
        <color theme="1"/>
        <rFont val="Calibri"/>
        <family val="2"/>
        <scheme val="minor"/>
      </rPr>
      <t>All computer chips produced this month at a semiconductor plant.</t>
    </r>
  </si>
  <si>
    <r>
      <t>6.</t>
    </r>
    <r>
      <rPr>
        <b/>
        <sz val="7"/>
        <color theme="1"/>
        <rFont val="Times New Roman"/>
        <family val="1"/>
      </rPr>
      <t xml:space="preserve">       </t>
    </r>
    <r>
      <rPr>
        <b/>
        <sz val="11"/>
        <color theme="1"/>
        <rFont val="Calibri"/>
        <family val="2"/>
        <scheme val="minor"/>
      </rPr>
      <t>All families in Houston, Texas.</t>
    </r>
  </si>
  <si>
    <t>Often we are interested in estimating a numerical characteristic of a population known as a population parameter. Some examples of population parameters follow:</t>
  </si>
  <si>
    <r>
      <t>1.</t>
    </r>
    <r>
      <rPr>
        <b/>
        <sz val="7"/>
        <color theme="1"/>
        <rFont val="Times New Roman"/>
        <family val="1"/>
      </rPr>
      <t xml:space="preserve">       </t>
    </r>
    <r>
      <rPr>
        <b/>
        <sz val="11"/>
        <color theme="1"/>
        <rFont val="Calibri"/>
        <family val="2"/>
        <scheme val="minor"/>
      </rPr>
      <t>Fraction off voters preferring the Democratic candidate.</t>
    </r>
  </si>
  <si>
    <r>
      <t>2.</t>
    </r>
    <r>
      <rPr>
        <b/>
        <sz val="7"/>
        <color theme="1"/>
        <rFont val="Times New Roman"/>
        <family val="1"/>
      </rPr>
      <t xml:space="preserve">       </t>
    </r>
    <r>
      <rPr>
        <b/>
        <sz val="11"/>
        <color theme="1"/>
        <rFont val="Calibri"/>
        <family val="2"/>
        <scheme val="minor"/>
      </rPr>
      <t>Average age of all CPA’s</t>
    </r>
  </si>
  <si>
    <r>
      <t>3.</t>
    </r>
    <r>
      <rPr>
        <b/>
        <sz val="7"/>
        <color theme="1"/>
        <rFont val="Times New Roman"/>
        <family val="1"/>
      </rPr>
      <t xml:space="preserve">       </t>
    </r>
    <r>
      <rPr>
        <b/>
        <sz val="11"/>
        <color theme="1"/>
        <rFont val="Calibri"/>
        <family val="2"/>
        <scheme val="minor"/>
      </rPr>
      <t>Average weight of all cows in India.</t>
    </r>
  </si>
  <si>
    <r>
      <t>4.</t>
    </r>
    <r>
      <rPr>
        <b/>
        <sz val="7"/>
        <color theme="1"/>
        <rFont val="Times New Roman"/>
        <family val="1"/>
      </rPr>
      <t xml:space="preserve">       </t>
    </r>
    <r>
      <rPr>
        <b/>
        <sz val="11"/>
        <color theme="1"/>
        <rFont val="Calibri"/>
        <family val="2"/>
        <scheme val="minor"/>
      </rPr>
      <t>The standard deviation of the amount spent by a department store customer.</t>
    </r>
  </si>
  <si>
    <r>
      <t>5.</t>
    </r>
    <r>
      <rPr>
        <b/>
        <sz val="7"/>
        <color theme="1"/>
        <rFont val="Times New Roman"/>
        <family val="1"/>
      </rPr>
      <t xml:space="preserve">       </t>
    </r>
    <r>
      <rPr>
        <b/>
        <sz val="11"/>
        <color theme="1"/>
        <rFont val="Calibri"/>
        <family val="2"/>
        <scheme val="minor"/>
      </rPr>
      <t>Fraction of all computer chips that are defective.</t>
    </r>
  </si>
  <si>
    <r>
      <t>1.</t>
    </r>
    <r>
      <rPr>
        <b/>
        <sz val="7"/>
        <color theme="1"/>
        <rFont val="Times New Roman"/>
        <family val="1"/>
      </rPr>
      <t xml:space="preserve">       </t>
    </r>
    <r>
      <rPr>
        <b/>
        <sz val="11"/>
        <color theme="1"/>
        <rFont val="Calibri"/>
        <family val="2"/>
        <scheme val="minor"/>
      </rPr>
      <t>If the population is large, it is impractical to take a census. How do we ask every registered voter who they are for?</t>
    </r>
  </si>
  <si>
    <r>
      <t>2.</t>
    </r>
    <r>
      <rPr>
        <b/>
        <sz val="7"/>
        <color theme="1"/>
        <rFont val="Times New Roman"/>
        <family val="1"/>
      </rPr>
      <t xml:space="preserve">       </t>
    </r>
    <r>
      <rPr>
        <b/>
        <sz val="11"/>
        <color theme="1"/>
        <rFont val="Calibri"/>
        <family val="2"/>
        <scheme val="minor"/>
      </rPr>
      <t>Sampling involves examining fewer items than a census, so measurement error should be reduced.</t>
    </r>
  </si>
  <si>
    <r>
      <t>3.</t>
    </r>
    <r>
      <rPr>
        <b/>
        <sz val="7"/>
        <color theme="1"/>
        <rFont val="Times New Roman"/>
        <family val="1"/>
      </rPr>
      <t xml:space="preserve">       </t>
    </r>
    <r>
      <rPr>
        <b/>
        <sz val="11"/>
        <color theme="1"/>
        <rFont val="Calibri"/>
        <family val="2"/>
        <scheme val="minor"/>
      </rPr>
      <t>Sampling may involve destroying elements of the population. For example, testing a chip to see if the chip is defective may involve destroying the chip.</t>
    </r>
  </si>
  <si>
    <t>Often a function of the sample data (called a statistic) is used to estimate a population parameter. For example,</t>
  </si>
  <si>
    <r>
      <t>1.</t>
    </r>
    <r>
      <rPr>
        <b/>
        <sz val="7"/>
        <color theme="1"/>
        <rFont val="Times New Roman"/>
        <family val="1"/>
      </rPr>
      <t xml:space="preserve">       </t>
    </r>
    <r>
      <rPr>
        <b/>
        <sz val="11"/>
        <color theme="1"/>
        <rFont val="Calibri"/>
        <family val="2"/>
        <scheme val="minor"/>
      </rPr>
      <t>We could estimate the median income of Houston families by taking a sample of 100 Houston families and using the median income in the sample to estimate the population’s median income.</t>
    </r>
  </si>
  <si>
    <r>
      <t>2.</t>
    </r>
    <r>
      <rPr>
        <b/>
        <sz val="7"/>
        <color theme="1"/>
        <rFont val="Times New Roman"/>
        <family val="1"/>
      </rPr>
      <t xml:space="preserve">       </t>
    </r>
    <r>
      <rPr>
        <b/>
        <sz val="11"/>
        <color theme="1"/>
        <rFont val="Calibri"/>
        <family val="2"/>
        <scheme val="minor"/>
      </rPr>
      <t>We could estimate the fraction of defective chips by testing 100 chips, and using the fraction of defective chips in the sample to estimate the fraction of defective chips in the population For example, if 5 of the 100 tested chips are defective we would estimate that 5% of the chips produced that day are defective.</t>
    </r>
  </si>
  <si>
    <r>
      <t>3.</t>
    </r>
    <r>
      <rPr>
        <b/>
        <sz val="7"/>
        <color theme="1"/>
        <rFont val="Times New Roman"/>
        <family val="1"/>
      </rPr>
      <t xml:space="preserve">       </t>
    </r>
    <r>
      <rPr>
        <b/>
        <sz val="11"/>
        <color theme="1"/>
        <rFont val="Calibri"/>
        <family val="2"/>
        <scheme val="minor"/>
      </rPr>
      <t>We could estimate the average weight of all cows in India by weighing 100 cows and using the average weight of the cows in the sample to estimate the average weight of all Indian cows</t>
    </r>
  </si>
  <si>
    <t>6. Median income of families in Houston, Texas</t>
  </si>
  <si>
    <t>(1,2) (1,3) (1,4) (1,5) (2,3) (2,4) (2,5) (3,4) (3,5) (4,5).</t>
  </si>
  <si>
    <t xml:space="preserve">Sort on Rand column and </t>
  </si>
  <si>
    <t>pick players with 10 largest random numbers</t>
  </si>
  <si>
    <r>
      <t>1.</t>
    </r>
    <r>
      <rPr>
        <sz val="7"/>
        <color theme="1"/>
        <rFont val="Times New Roman"/>
        <family val="1"/>
      </rPr>
      <t xml:space="preserve">     </t>
    </r>
    <r>
      <rPr>
        <b/>
        <sz val="14"/>
        <color theme="1"/>
        <rFont val="Calibri"/>
        <family val="2"/>
        <scheme val="minor"/>
      </rPr>
      <t>Selection bias</t>
    </r>
    <r>
      <rPr>
        <sz val="14"/>
        <color theme="1"/>
        <rFont val="Calibri"/>
        <family val="2"/>
        <scheme val="minor"/>
      </rPr>
      <t xml:space="preserve"> occurs when each item in population does not have same chance of being chosen in sample</t>
    </r>
  </si>
  <si>
    <r>
      <t>§</t>
    </r>
    <r>
      <rPr>
        <sz val="7"/>
        <color theme="1"/>
        <rFont val="Times New Roman"/>
        <family val="1"/>
      </rPr>
      <t xml:space="preserve">  </t>
    </r>
    <r>
      <rPr>
        <sz val="13"/>
        <color theme="1"/>
        <rFont val="Times New Roman"/>
        <family val="1"/>
      </rPr>
      <t>Although Nixon won the 1972 Presidential election in a landslide, Liberal Movie Critic Pauline Kael said she did not know anyone who voted for Nixon.</t>
    </r>
  </si>
  <si>
    <r>
      <t>§</t>
    </r>
    <r>
      <rPr>
        <sz val="7"/>
        <color theme="1"/>
        <rFont val="Times New Roman"/>
        <family val="1"/>
      </rPr>
      <t xml:space="preserve">  </t>
    </r>
    <r>
      <rPr>
        <sz val="13"/>
        <color theme="1"/>
        <rFont val="Times New Roman"/>
        <family val="1"/>
      </rPr>
      <t xml:space="preserve">Why did </t>
    </r>
    <r>
      <rPr>
        <i/>
        <sz val="13"/>
        <color theme="1"/>
        <rFont val="Times New Roman"/>
        <family val="1"/>
      </rPr>
      <t>Literary Digest</t>
    </r>
    <r>
      <rPr>
        <sz val="13"/>
        <color theme="1"/>
        <rFont val="Times New Roman"/>
        <family val="1"/>
      </rPr>
      <t xml:space="preserve"> (a highbrow magazine) predict FDR to lose in 1936?</t>
    </r>
  </si>
  <si>
    <r>
      <t>§</t>
    </r>
    <r>
      <rPr>
        <sz val="7"/>
        <color theme="1"/>
        <rFont val="Times New Roman"/>
        <family val="1"/>
      </rPr>
      <t xml:space="preserve">  </t>
    </r>
    <r>
      <rPr>
        <sz val="13"/>
        <color theme="1"/>
        <rFont val="Times New Roman"/>
        <family val="1"/>
      </rPr>
      <t>In 2016 election many pollsters assumed electorate would look like 2012 electorate, but in 2016 more rural voters and fewer African Americans voted compared to 2012.</t>
    </r>
  </si>
  <si>
    <r>
      <t>§</t>
    </r>
    <r>
      <rPr>
        <sz val="7"/>
        <color theme="1"/>
        <rFont val="Times New Roman"/>
        <family val="1"/>
      </rPr>
      <t xml:space="preserve">  </t>
    </r>
    <r>
      <rPr>
        <sz val="13"/>
        <color theme="1"/>
        <rFont val="Times New Roman"/>
        <family val="1"/>
      </rPr>
      <t>Now only 10% of all people contacted by pollsters respond, making it difficult to get a random sample. Do people now lie more often to pollsters?</t>
    </r>
  </si>
  <si>
    <r>
      <t>2.</t>
    </r>
    <r>
      <rPr>
        <sz val="7"/>
        <color theme="1"/>
        <rFont val="Times New Roman"/>
        <family val="1"/>
      </rPr>
      <t xml:space="preserve">      </t>
    </r>
    <r>
      <rPr>
        <b/>
        <sz val="13"/>
        <color theme="1"/>
        <rFont val="Times New Roman"/>
        <family val="1"/>
      </rPr>
      <t xml:space="preserve">Publication Bias </t>
    </r>
    <r>
      <rPr>
        <sz val="13"/>
        <color theme="1"/>
        <rFont val="Times New Roman"/>
        <family val="1"/>
      </rPr>
      <t>occurs because drug studies with positive results are more likely to be published than negative results. For example, in studies of antidepressants 94% of studies with positive results were published but only 14% of studies with negative results were published.</t>
    </r>
  </si>
  <si>
    <r>
      <t>3.</t>
    </r>
    <r>
      <rPr>
        <sz val="7"/>
        <color theme="1"/>
        <rFont val="Times New Roman"/>
        <family val="1"/>
      </rPr>
      <t xml:space="preserve">     </t>
    </r>
    <r>
      <rPr>
        <b/>
        <sz val="14"/>
        <color theme="1"/>
        <rFont val="Calibri"/>
        <family val="2"/>
        <scheme val="minor"/>
      </rPr>
      <t xml:space="preserve">Survivorship Bias </t>
    </r>
    <r>
      <rPr>
        <sz val="14"/>
        <color theme="1"/>
        <rFont val="Calibri"/>
        <family val="2"/>
        <scheme val="minor"/>
      </rPr>
      <t>occurs when part of a population disappears. For example, look at 20 year returns on 100 randomly selected mutual funds and you find the average return beats the market by a lot. Why? In a Houston high school mean and median test scores improved a great deal from 10</t>
    </r>
    <r>
      <rPr>
        <vertAlign val="superscript"/>
        <sz val="14"/>
        <color theme="1"/>
        <rFont val="Calibri"/>
        <family val="2"/>
        <scheme val="minor"/>
      </rPr>
      <t>th</t>
    </r>
    <r>
      <rPr>
        <sz val="14"/>
        <color theme="1"/>
        <rFont val="Calibri"/>
        <family val="2"/>
        <scheme val="minor"/>
      </rPr>
      <t xml:space="preserve"> to 11</t>
    </r>
    <r>
      <rPr>
        <vertAlign val="superscript"/>
        <sz val="14"/>
        <color theme="1"/>
        <rFont val="Calibri"/>
        <family val="2"/>
        <scheme val="minor"/>
      </rPr>
      <t>th</t>
    </r>
    <r>
      <rPr>
        <sz val="14"/>
        <color theme="1"/>
        <rFont val="Calibri"/>
        <family val="2"/>
        <scheme val="minor"/>
      </rPr>
      <t xml:space="preserve"> and 11</t>
    </r>
    <r>
      <rPr>
        <vertAlign val="superscript"/>
        <sz val="14"/>
        <color theme="1"/>
        <rFont val="Calibri"/>
        <family val="2"/>
        <scheme val="minor"/>
      </rPr>
      <t>th</t>
    </r>
    <r>
      <rPr>
        <sz val="14"/>
        <color theme="1"/>
        <rFont val="Calibri"/>
        <family val="2"/>
        <scheme val="minor"/>
      </rPr>
      <t xml:space="preserve"> to 12</t>
    </r>
    <r>
      <rPr>
        <vertAlign val="superscript"/>
        <sz val="14"/>
        <color theme="1"/>
        <rFont val="Calibri"/>
        <family val="2"/>
        <scheme val="minor"/>
      </rPr>
      <t>th</t>
    </r>
    <r>
      <rPr>
        <sz val="14"/>
        <color theme="1"/>
        <rFont val="Calibri"/>
        <family val="2"/>
        <scheme val="minor"/>
      </rPr>
      <t xml:space="preserve"> grade. Is that a good high school?</t>
    </r>
  </si>
  <si>
    <r>
      <t>4.</t>
    </r>
    <r>
      <rPr>
        <sz val="7"/>
        <color theme="1"/>
        <rFont val="Times New Roman"/>
        <family val="1"/>
      </rPr>
      <t xml:space="preserve">       </t>
    </r>
    <r>
      <rPr>
        <b/>
        <sz val="14"/>
        <color theme="1"/>
        <rFont val="Calibri"/>
        <family val="2"/>
        <scheme val="minor"/>
      </rPr>
      <t xml:space="preserve">Response Bias </t>
    </r>
    <r>
      <rPr>
        <sz val="14"/>
        <color theme="1"/>
        <rFont val="Calibri"/>
        <family val="2"/>
        <scheme val="minor"/>
      </rPr>
      <t xml:space="preserve">occurs when a small fraction of those sampled respond and the respondents may not be representative of the population. Usually respondents have more negative opinions than the entire population. For example, the TV news show </t>
    </r>
    <r>
      <rPr>
        <i/>
        <sz val="14"/>
        <color theme="1"/>
        <rFont val="Calibri"/>
        <family val="2"/>
        <scheme val="minor"/>
      </rPr>
      <t>Nightline</t>
    </r>
    <r>
      <rPr>
        <sz val="14"/>
        <color theme="1"/>
        <rFont val="Calibri"/>
        <family val="2"/>
        <scheme val="minor"/>
      </rPr>
      <t xml:space="preserve"> asked people to call in about whether the US should leave the UN. 67% of those calling in wanted the US to leave the UN. A correctly designed sample study estimated only 28% of people wanted the US to leave the UN. On line teaching evaluations have the same issue</t>
    </r>
  </si>
  <si>
    <r>
      <t>5.</t>
    </r>
    <r>
      <rPr>
        <sz val="7"/>
        <color theme="1"/>
        <rFont val="Times New Roman"/>
        <family val="1"/>
      </rPr>
      <t xml:space="preserve">       </t>
    </r>
    <r>
      <rPr>
        <sz val="14"/>
        <color theme="1"/>
        <rFont val="Calibri"/>
        <family val="2"/>
        <scheme val="minor"/>
      </rPr>
      <t xml:space="preserve"> </t>
    </r>
    <r>
      <rPr>
        <b/>
        <sz val="14"/>
        <color theme="1"/>
        <rFont val="Calibri"/>
        <family val="2"/>
        <scheme val="minor"/>
      </rPr>
      <t>A sample that is not a simple random sample can cause serious errors.</t>
    </r>
    <r>
      <rPr>
        <sz val="14"/>
        <color theme="1"/>
        <rFont val="Calibri"/>
        <family val="2"/>
        <scheme val="minor"/>
      </rPr>
      <t xml:space="preserve"> Suppose every 10</t>
    </r>
    <r>
      <rPr>
        <vertAlign val="superscript"/>
        <sz val="14"/>
        <color theme="1"/>
        <rFont val="Calibri"/>
        <family val="2"/>
        <scheme val="minor"/>
      </rPr>
      <t>th</t>
    </r>
    <r>
      <rPr>
        <sz val="14"/>
        <color theme="1"/>
        <rFont val="Calibri"/>
        <family val="2"/>
        <scheme val="minor"/>
      </rPr>
      <t xml:space="preserve"> chip produced is defective. Then the population has 10% defectives. If we sample every 10</t>
    </r>
    <r>
      <rPr>
        <vertAlign val="superscript"/>
        <sz val="14"/>
        <color theme="1"/>
        <rFont val="Calibri"/>
        <family val="2"/>
        <scheme val="minor"/>
      </rPr>
      <t>th</t>
    </r>
    <r>
      <rPr>
        <sz val="14"/>
        <color theme="1"/>
        <rFont val="Calibri"/>
        <family val="2"/>
        <scheme val="minor"/>
      </rPr>
      <t xml:space="preserve"> item, however, we would estimate that 100% of the chips would be defective.</t>
    </r>
  </si>
  <si>
    <t>Point Estimates of Population Parameters and Sampling Distributions</t>
  </si>
  <si>
    <t>.</t>
  </si>
  <si>
    <t xml:space="preserve"> values we should get µ.</t>
  </si>
  <si>
    <t>Since the sample mean</t>
  </si>
  <si>
    <t>we need the following rule. For any random variable X</t>
  </si>
  <si>
    <t>σ/sqrt(n) is referred to as the Standard error of</t>
  </si>
  <si>
    <t>Suppose we want to estimate an unknown population proportion p. For example, let p be the fraction of registered voters in Seattle, Washington who are Independents. To estimate p we might ask n randomly chosen Seattle voters if they are independents and estimate p by</t>
  </si>
  <si>
    <t xml:space="preserve">In short, we estimate the population parameter p by the fraction of “successes” in the sample. So if 100 of 400 samples voters say they are independents we would estimate p by phat = 100/400 = 0.25. </t>
  </si>
  <si>
    <t>Of course, phat  is a random variable . It can easily be shown that</t>
  </si>
  <si>
    <t xml:space="preserve">E(phat)= p and Standard Deviation phat = </t>
  </si>
  <si>
    <t>Standard Deviation (phat)=</t>
  </si>
  <si>
    <t>The Standard Deviation of phat is called the standard error of phat.</t>
  </si>
  <si>
    <t>We see that phat is an unbiased estimate of the population proportion p.  It can be shown that among all unbiased estimates of the population mean, phat has the smallest variance. Therefore, we use phat as a point estimate for p.</t>
  </si>
  <si>
    <t>Example</t>
  </si>
  <si>
    <t>Then we estimate fraction</t>
  </si>
  <si>
    <t>The standard deviation of phat in this case is estimated as</t>
  </si>
  <si>
    <t>They will differ from sample to sample</t>
  </si>
  <si>
    <t>Standard Normal (often called Z)</t>
  </si>
  <si>
    <t>is a normal random variable with mean =0</t>
  </si>
  <si>
    <t>and standard deviation=1</t>
  </si>
  <si>
    <t>STANDARD NORMAL</t>
  </si>
  <si>
    <t>Sample size n&gt;=30 95% Confidence Interval for unknown Population</t>
  </si>
  <si>
    <t>Sample Std dev</t>
  </si>
  <si>
    <t>95% Confidence interval for p</t>
  </si>
  <si>
    <r>
      <t>phat-1.96(phat*(1-phat))/n)</t>
    </r>
    <r>
      <rPr>
        <b/>
        <vertAlign val="superscript"/>
        <sz val="16"/>
        <color theme="1"/>
        <rFont val="Calibri"/>
        <family val="2"/>
        <scheme val="minor"/>
      </rPr>
      <t>.5</t>
    </r>
  </si>
  <si>
    <t xml:space="preserve">800 of 1500 people </t>
  </si>
  <si>
    <t>sampled prefer Democrat</t>
  </si>
  <si>
    <t>p=Actual fraction prefer Democrat.</t>
  </si>
  <si>
    <t xml:space="preserve">  of the population mean µ is accurate within an error amount E. How large a sample size n is needed? Simply set the half-width of the 95% Confidence Interval for µ equal to E.</t>
  </si>
  <si>
    <t>If sample size &gt;=.10*Population size need a different formula.</t>
  </si>
  <si>
    <t>Suppose we want to be 95% sure that our estimate xbar</t>
  </si>
  <si>
    <t xml:space="preserve">Suppose we want to estimate a population proportion p and be 95% sure our estimate of p (phat) is accurate within a given amount E. How large a sample size n is needed? </t>
  </si>
  <si>
    <t>Suppose we want to estimate the fraction of registered voters preferring the Republican Senatorial candidate in the 2525 Texas senatorial race. We would like our estimate to have a 95% chance of being accurate within 3%. How large a sample is needed?</t>
  </si>
  <si>
    <t>Correction Factor</t>
  </si>
  <si>
    <t>SQRT((N-n)/(N-1))</t>
  </si>
  <si>
    <t>Let N = Population Size</t>
  </si>
  <si>
    <t xml:space="preserve">In general a more accurate sample size formula </t>
  </si>
  <si>
    <t>is</t>
  </si>
  <si>
    <t>N0*N/(N0+N-1)</t>
  </si>
  <si>
    <t>which is &lt;N0</t>
  </si>
  <si>
    <t>because N0&gt;1</t>
  </si>
  <si>
    <t>4. We could estimate the fraction of registered voters for HRC in 2016 by looking at fraction of</t>
  </si>
  <si>
    <t>registered voters in sample for HRC.</t>
  </si>
  <si>
    <t>SAMPLING PROBLEMS</t>
  </si>
  <si>
    <r>
      <t>§</t>
    </r>
    <r>
      <rPr>
        <sz val="7"/>
        <color theme="1"/>
        <rFont val="Times New Roman"/>
        <family val="1"/>
      </rPr>
      <t xml:space="preserve">  </t>
    </r>
    <r>
      <rPr>
        <sz val="13"/>
        <color theme="1"/>
        <rFont val="Times New Roman"/>
        <family val="1"/>
      </rPr>
      <t>Why is it wrong to take an election poll at LAX?</t>
    </r>
  </si>
  <si>
    <t>Std Dev xbar</t>
  </si>
  <si>
    <t>For E =2.5% we get the usual election poll sample size of 1500.</t>
  </si>
  <si>
    <t>Multiply width of Confidence interval by Finite</t>
  </si>
  <si>
    <t>Let N0= sample size from previous formulas</t>
  </si>
  <si>
    <t>Populations and Population Parameters</t>
  </si>
  <si>
    <t>Samples and Sample Statistics</t>
  </si>
  <si>
    <r>
      <t>§</t>
    </r>
    <r>
      <rPr>
        <sz val="7"/>
        <color theme="1"/>
        <rFont val="Times New Roman"/>
        <family val="1"/>
      </rPr>
      <t xml:space="preserve">  </t>
    </r>
    <r>
      <rPr>
        <sz val="13"/>
        <color theme="1"/>
        <rFont val="Times New Roman"/>
        <family val="1"/>
      </rPr>
      <t>Bernie Sanders outperformed polls in the 2016 Democratic Michigan primary because pollsters assumed electorate would look like previous primaries (50% of the electorate &gt;=50 years old.) In reality there were many more young voters.</t>
    </r>
  </si>
  <si>
    <t>In a survey 600 of 1500 UK adults  are in favor of  driverless cars.</t>
  </si>
  <si>
    <t>of UK adults in favor of driverless cars as 600/1500= 0.4</t>
  </si>
  <si>
    <r>
      <t>phat+1.96(phat*(1-phat))/n)</t>
    </r>
    <r>
      <rPr>
        <b/>
        <vertAlign val="superscript"/>
        <sz val="16"/>
        <color theme="1"/>
        <rFont val="Calibri"/>
        <family val="2"/>
        <scheme val="minor"/>
      </rPr>
      <t>.5</t>
    </r>
  </si>
  <si>
    <t>A complete enumeration of a population is a census. A sample is a part of the population that we observe in an attempt to glean insights about the population. Samples are used for several reasons.</t>
  </si>
  <si>
    <t>Expected Value of Xbar</t>
  </si>
  <si>
    <t xml:space="preserve">µ/n +µ/n +…,µ/n </t>
  </si>
  <si>
    <t>=µ</t>
  </si>
  <si>
    <t xml:space="preserve"> is a random variable it has a variance. Suppose the variance of the population we are sampling from </t>
  </si>
  <si>
    <t xml:space="preserve">has a variance  </t>
  </si>
  <si>
    <t>xbar=(x1+x2+….,xn)/n</t>
  </si>
  <si>
    <t>The Standard Deviation of  Xbar</t>
  </si>
  <si>
    <t>Then  Var(Xbar)=</t>
  </si>
  <si>
    <t>To find the variance of xbar</t>
  </si>
  <si>
    <t xml:space="preserve">The sample mean is an unbiased estimate of µ. This means that if we take many samples and average our </t>
  </si>
  <si>
    <r>
      <t>σ</t>
    </r>
    <r>
      <rPr>
        <b/>
        <vertAlign val="superscript"/>
        <sz val="20"/>
        <color theme="1"/>
        <rFont val="Calibri"/>
        <family val="2"/>
        <scheme val="minor"/>
      </rPr>
      <t>2</t>
    </r>
  </si>
  <si>
    <r>
      <t>Var(cX) = c</t>
    </r>
    <r>
      <rPr>
        <b/>
        <vertAlign val="superscript"/>
        <sz val="14"/>
        <color theme="1"/>
        <rFont val="Calibri"/>
        <family val="2"/>
        <scheme val="minor"/>
      </rPr>
      <t>2</t>
    </r>
    <r>
      <rPr>
        <b/>
        <sz val="14"/>
        <color theme="1"/>
        <rFont val="Calibri"/>
        <family val="2"/>
        <scheme val="minor"/>
      </rPr>
      <t>Var X.</t>
    </r>
  </si>
  <si>
    <r>
      <t xml:space="preserve"> Var(x1)/n</t>
    </r>
    <r>
      <rPr>
        <b/>
        <vertAlign val="superscript"/>
        <sz val="14"/>
        <color theme="1"/>
        <rFont val="Calibri"/>
        <family val="2"/>
        <scheme val="minor"/>
      </rPr>
      <t>2</t>
    </r>
    <r>
      <rPr>
        <b/>
        <sz val="14"/>
        <color theme="1"/>
        <rFont val="Calibri"/>
        <family val="2"/>
        <scheme val="minor"/>
      </rPr>
      <t>+ Var(x2)/n</t>
    </r>
    <r>
      <rPr>
        <b/>
        <vertAlign val="superscript"/>
        <sz val="14"/>
        <color theme="1"/>
        <rFont val="Calibri"/>
        <family val="2"/>
        <scheme val="minor"/>
      </rPr>
      <t>2</t>
    </r>
    <r>
      <rPr>
        <b/>
        <sz val="14"/>
        <color theme="1"/>
        <rFont val="Calibri"/>
        <family val="2"/>
        <scheme val="minor"/>
      </rPr>
      <t>+ …,Var(xn)/ n</t>
    </r>
    <r>
      <rPr>
        <b/>
        <vertAlign val="superscript"/>
        <sz val="14"/>
        <color theme="1"/>
        <rFont val="Calibri"/>
        <family val="2"/>
        <scheme val="minor"/>
      </rPr>
      <t>2</t>
    </r>
    <r>
      <rPr>
        <b/>
        <sz val="14"/>
        <color theme="1"/>
        <rFont val="Calibri"/>
        <family val="2"/>
        <scheme val="minor"/>
      </rPr>
      <t xml:space="preserve"> = nσ</t>
    </r>
    <r>
      <rPr>
        <b/>
        <vertAlign val="superscript"/>
        <sz val="14"/>
        <color theme="1"/>
        <rFont val="Calibri"/>
        <family val="2"/>
        <scheme val="minor"/>
      </rPr>
      <t>2</t>
    </r>
    <r>
      <rPr>
        <b/>
        <sz val="14"/>
        <color theme="1"/>
        <rFont val="Calibri"/>
        <family val="2"/>
        <scheme val="minor"/>
      </rPr>
      <t>/n</t>
    </r>
    <r>
      <rPr>
        <b/>
        <vertAlign val="superscript"/>
        <sz val="14"/>
        <color theme="1"/>
        <rFont val="Calibri"/>
        <family val="2"/>
        <scheme val="minor"/>
      </rPr>
      <t>2</t>
    </r>
    <r>
      <rPr>
        <b/>
        <sz val="14"/>
        <color theme="1"/>
        <rFont val="Calibri"/>
        <family val="2"/>
        <scheme val="minor"/>
      </rPr>
      <t>= σ</t>
    </r>
    <r>
      <rPr>
        <b/>
        <vertAlign val="superscript"/>
        <sz val="14"/>
        <color theme="1"/>
        <rFont val="Calibri"/>
        <family val="2"/>
        <scheme val="minor"/>
      </rPr>
      <t>2</t>
    </r>
    <r>
      <rPr>
        <b/>
        <sz val="14"/>
        <color theme="1"/>
        <rFont val="Calibri"/>
        <family val="2"/>
        <scheme val="minor"/>
      </rPr>
      <t>/n.</t>
    </r>
  </si>
  <si>
    <r>
      <t xml:space="preserve">is </t>
    </r>
    <r>
      <rPr>
        <b/>
        <sz val="14"/>
        <color theme="1"/>
        <rFont val="Calibri"/>
        <family val="2"/>
      </rPr>
      <t>σ</t>
    </r>
    <r>
      <rPr>
        <b/>
        <sz val="15.4"/>
        <color theme="1"/>
        <rFont val="Calibri"/>
        <family val="2"/>
      </rPr>
      <t>/sqrt(n)</t>
    </r>
  </si>
  <si>
    <t>xbar, the sample mean as an estimate of µ. If we take a sample of n independent observations x1, x2, .., xn from a population, then</t>
  </si>
  <si>
    <r>
      <t xml:space="preserve">Suppose we want to estimate unknown mean of a population. Suppose this unknown mean = </t>
    </r>
    <r>
      <rPr>
        <b/>
        <i/>
        <sz val="14"/>
        <color theme="1"/>
        <rFont val="Calibri"/>
        <family val="2"/>
        <scheme val="minor"/>
      </rPr>
      <t xml:space="preserve">µ. </t>
    </r>
    <r>
      <rPr>
        <b/>
        <sz val="14"/>
        <color theme="1"/>
        <rFont val="Calibri"/>
        <family val="2"/>
        <scheme val="minor"/>
      </rPr>
      <t xml:space="preserve">We use the sample statistic </t>
    </r>
  </si>
  <si>
    <t>Mean X = 3.5</t>
  </si>
  <si>
    <t>Mean Xbar = Mu</t>
  </si>
  <si>
    <r>
      <t xml:space="preserve">Var Xbar= </t>
    </r>
    <r>
      <rPr>
        <b/>
        <sz val="11"/>
        <color theme="1"/>
        <rFont val="Calibri"/>
        <family val="2"/>
      </rPr>
      <t>σ</t>
    </r>
    <r>
      <rPr>
        <b/>
        <vertAlign val="superscript"/>
        <sz val="13.2"/>
        <color theme="1"/>
        <rFont val="Calibri"/>
        <family val="2"/>
      </rPr>
      <t>2</t>
    </r>
    <r>
      <rPr>
        <b/>
        <sz val="13.2"/>
        <color theme="1"/>
        <rFont val="Calibri"/>
        <family val="2"/>
      </rPr>
      <t>/n</t>
    </r>
  </si>
  <si>
    <t>Variance X =2.91</t>
  </si>
  <si>
    <t>Var X =2.91</t>
  </si>
  <si>
    <t>Var Xbar=2.91/2</t>
  </si>
  <si>
    <t>SQRT(p*(1-p)/n)</t>
  </si>
  <si>
    <t>SQRT(phat*(1-phat)/n)</t>
  </si>
  <si>
    <t xml:space="preserve">Our estimates of  µ by  xbar and p by  phat  are point estimates of population of parameters. </t>
  </si>
  <si>
    <r>
      <t xml:space="preserve">so we need to discuss interval estimates of </t>
    </r>
    <r>
      <rPr>
        <b/>
        <sz val="14"/>
        <color theme="1"/>
        <rFont val="Calibri"/>
        <family val="2"/>
      </rPr>
      <t>µ and p.</t>
    </r>
  </si>
  <si>
    <t>Phat =(Number of Independent Voters in Sample)/n</t>
  </si>
  <si>
    <t>xbar-1.96*sigma/sqrt(n)</t>
  </si>
  <si>
    <r>
      <t xml:space="preserve">Mean </t>
    </r>
    <r>
      <rPr>
        <b/>
        <sz val="14"/>
        <color theme="1"/>
        <rFont val="Calibri"/>
        <family val="2"/>
      </rPr>
      <t>µ</t>
    </r>
  </si>
  <si>
    <r>
      <t xml:space="preserve">If </t>
    </r>
    <r>
      <rPr>
        <b/>
        <sz val="14"/>
        <color theme="1"/>
        <rFont val="Calibri"/>
        <family val="2"/>
      </rPr>
      <t>σ unknown plug in s for sigma</t>
    </r>
  </si>
  <si>
    <t>Confidence Interval for Population Mean</t>
  </si>
  <si>
    <t>95%ile</t>
  </si>
  <si>
    <t>5th%ile</t>
  </si>
  <si>
    <t>Confidence Interval for Population Proportion</t>
  </si>
  <si>
    <t>xbar+1.96*sigma/sqrt(n)</t>
  </si>
  <si>
    <t>You are told the standard deviation of invoice values is $500. A sample of 100 invoices taken from a large population of invoices has a sample mean value of $4500. You are 95% sure the mean size of an invoice is between ____  and  ____.</t>
  </si>
  <si>
    <t>Take 100 samples compute 100 95% CI</t>
  </si>
  <si>
    <t>around 95 will contain the population mean</t>
  </si>
  <si>
    <t>True Interpretation of 95% CI</t>
  </si>
  <si>
    <r>
      <t>n = (1.96σ/E)</t>
    </r>
    <r>
      <rPr>
        <b/>
        <vertAlign val="superscript"/>
        <sz val="14"/>
        <color theme="1"/>
        <rFont val="Calibri"/>
        <family val="2"/>
        <scheme val="minor"/>
      </rPr>
      <t>2</t>
    </r>
    <r>
      <rPr>
        <b/>
        <sz val="14"/>
        <color theme="1"/>
        <rFont val="Calibri"/>
        <family val="2"/>
        <scheme val="minor"/>
      </rPr>
      <t>.</t>
    </r>
  </si>
  <si>
    <r>
      <t>n=1.96</t>
    </r>
    <r>
      <rPr>
        <b/>
        <vertAlign val="superscript"/>
        <sz val="14"/>
        <color theme="1"/>
        <rFont val="Calibri"/>
        <family val="2"/>
        <scheme val="minor"/>
      </rPr>
      <t>2</t>
    </r>
    <r>
      <rPr>
        <b/>
        <sz val="14"/>
        <color theme="1"/>
        <rFont val="Calibri"/>
        <family val="2"/>
        <scheme val="minor"/>
      </rPr>
      <t>/4E</t>
    </r>
    <r>
      <rPr>
        <b/>
        <vertAlign val="superscript"/>
        <sz val="14"/>
        <color theme="1"/>
        <rFont val="Calibri"/>
        <family val="2"/>
        <scheme val="minor"/>
      </rPr>
      <t>2</t>
    </r>
  </si>
  <si>
    <t xml:space="preserve">Suppose we know the standard deviation of a large population of uncashed checks has a standard deviation of $100. If we want to be 95% sure we can estimate the average size of an uncashed check within $20, how large a sample is needed? </t>
  </si>
  <si>
    <t>Let N=population size. If sample size n&gt;=.1*Population size</t>
  </si>
  <si>
    <t>Fortune 500 CEOS</t>
  </si>
  <si>
    <t>sample size of 100</t>
  </si>
  <si>
    <t>s=5 million</t>
  </si>
  <si>
    <t>xbar=40 million</t>
  </si>
  <si>
    <t>FCF</t>
  </si>
  <si>
    <t>For Mean</t>
  </si>
  <si>
    <t>For Proportion</t>
  </si>
  <si>
    <t>Sigma=$5  million</t>
  </si>
  <si>
    <t>Fortune 500 CEO</t>
  </si>
  <si>
    <t>Suppose a population has N individuals and we want to take a sample of size n. The sample is a simple random sample if each set of n individuals has the same chance of being chosen. For example, consider a random sample without replacement of two items from a population of size 5 (n=  2, N = 5.) Then each of the possible ten samples shown below has the same chance  (1/10)of being chosen.</t>
  </si>
  <si>
    <t>Population is tossing a die</t>
  </si>
  <si>
    <t>take sample of size two: do previous formulas work?</t>
  </si>
  <si>
    <t>Since we do not know p we use phat in place of p and assume</t>
  </si>
  <si>
    <r>
      <t>Z</t>
    </r>
    <r>
      <rPr>
        <b/>
        <vertAlign val="subscript"/>
        <sz val="11"/>
        <color theme="1"/>
        <rFont val="Calibri"/>
        <family val="2"/>
        <scheme val="minor"/>
      </rPr>
      <t>.025</t>
    </r>
  </si>
  <si>
    <r>
      <t>Z</t>
    </r>
    <r>
      <rPr>
        <b/>
        <vertAlign val="subscript"/>
        <sz val="11"/>
        <color theme="1"/>
        <rFont val="Calibri"/>
        <family val="2"/>
        <scheme val="minor"/>
      </rPr>
      <t>.975</t>
    </r>
  </si>
  <si>
    <r>
      <t>Z</t>
    </r>
    <r>
      <rPr>
        <b/>
        <vertAlign val="subscript"/>
        <sz val="11"/>
        <color theme="1"/>
        <rFont val="Calibri"/>
        <family val="2"/>
        <scheme val="minor"/>
      </rPr>
      <t>.95</t>
    </r>
  </si>
  <si>
    <r>
      <t>Z</t>
    </r>
    <r>
      <rPr>
        <b/>
        <vertAlign val="subscript"/>
        <sz val="11"/>
        <color theme="1"/>
        <rFont val="Calibri"/>
        <family val="2"/>
        <scheme val="minor"/>
      </rPr>
      <t>.05</t>
    </r>
  </si>
  <si>
    <t>Sample Size for Population Proportion E=.03</t>
  </si>
  <si>
    <t>Need FCF because sample size is 20% of population.</t>
  </si>
  <si>
    <t>We want to be 95% sure estimate of mean</t>
  </si>
  <si>
    <t>salaries is accurate within $1 million</t>
  </si>
  <si>
    <t>Blyth Confidence Interval</t>
  </si>
  <si>
    <t>alpha</t>
  </si>
  <si>
    <t>Successes</t>
  </si>
  <si>
    <t>without accident</t>
  </si>
  <si>
    <t>95% sure chance that I do not have an accident</t>
  </si>
  <si>
    <t>is between ______   and _______</t>
  </si>
  <si>
    <t>phat =1</t>
  </si>
  <si>
    <t>driven to work 500 times</t>
  </si>
  <si>
    <t>success=no accident</t>
  </si>
  <si>
    <t>.994 to 1 chance of no accident</t>
  </si>
  <si>
    <t>0 to .006 chance of an accident</t>
  </si>
  <si>
    <t>success=accident</t>
  </si>
  <si>
    <t>0 successes</t>
  </si>
  <si>
    <t>500 successes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</si>
</sst>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0000"/>
  </numFmts>
  <fonts count="33" x14ac:knownFonts="1">
    <font>
      <sz val="11"/>
      <color theme="1"/>
      <name val="Calibri"/>
      <family val="2"/>
      <scheme val="minor"/>
    </font>
    <font>
      <b/>
      <sz val="11"/>
      <color theme="1"/>
      <name val="Calibri"/>
      <family val="2"/>
      <scheme val="minor"/>
    </font>
    <font>
      <sz val="7"/>
      <color theme="1"/>
      <name val="Times New Roman"/>
      <family val="1"/>
    </font>
    <font>
      <b/>
      <sz val="13"/>
      <color rgb="FF2E74B5"/>
      <name val="Calibri Light"/>
      <family val="2"/>
    </font>
    <font>
      <b/>
      <sz val="7"/>
      <color theme="1"/>
      <name val="Times New Roman"/>
      <family val="1"/>
    </font>
    <font>
      <sz val="14"/>
      <color theme="1"/>
      <name val="Calibri"/>
      <family val="2"/>
      <scheme val="minor"/>
    </font>
    <font>
      <b/>
      <sz val="14"/>
      <color theme="1"/>
      <name val="Calibri"/>
      <family val="2"/>
      <scheme val="minor"/>
    </font>
    <font>
      <sz val="13"/>
      <color theme="1"/>
      <name val="Times New Roman"/>
      <family val="1"/>
    </font>
    <font>
      <sz val="13"/>
      <color theme="1"/>
      <name val="Wingdings"/>
      <charset val="2"/>
    </font>
    <font>
      <i/>
      <sz val="13"/>
      <color theme="1"/>
      <name val="Times New Roman"/>
      <family val="1"/>
    </font>
    <font>
      <b/>
      <sz val="13"/>
      <color theme="1"/>
      <name val="Times New Roman"/>
      <family val="1"/>
    </font>
    <font>
      <sz val="14"/>
      <color theme="1"/>
      <name val="Symbol"/>
      <family val="1"/>
      <charset val="2"/>
    </font>
    <font>
      <vertAlign val="superscript"/>
      <sz val="14"/>
      <color theme="1"/>
      <name val="Calibri"/>
      <family val="2"/>
      <scheme val="minor"/>
    </font>
    <font>
      <sz val="11"/>
      <color theme="1"/>
      <name val="Symbol"/>
      <family val="1"/>
      <charset val="2"/>
    </font>
    <font>
      <i/>
      <sz val="14"/>
      <color theme="1"/>
      <name val="Calibri"/>
      <family val="2"/>
      <scheme val="minor"/>
    </font>
    <font>
      <sz val="16"/>
      <color theme="1"/>
      <name val="Calibri"/>
      <family val="2"/>
      <scheme val="minor"/>
    </font>
    <font>
      <sz val="17"/>
      <color theme="1"/>
      <name val="Cambria Math"/>
      <family val="1"/>
    </font>
    <font>
      <b/>
      <sz val="16"/>
      <color theme="1"/>
      <name val="Calibri"/>
      <family val="2"/>
      <scheme val="minor"/>
    </font>
    <font>
      <b/>
      <vertAlign val="superscript"/>
      <sz val="16"/>
      <color theme="1"/>
      <name val="Calibri"/>
      <family val="2"/>
      <scheme val="minor"/>
    </font>
    <font>
      <sz val="18"/>
      <color theme="1"/>
      <name val="Calibri"/>
      <family val="2"/>
      <scheme val="minor"/>
    </font>
    <font>
      <b/>
      <i/>
      <sz val="14"/>
      <color theme="1"/>
      <name val="Calibri"/>
      <family val="2"/>
      <scheme val="minor"/>
    </font>
    <font>
      <b/>
      <sz val="18"/>
      <color theme="1"/>
      <name val="Calibri"/>
      <family val="2"/>
      <scheme val="minor"/>
    </font>
    <font>
      <b/>
      <sz val="14"/>
      <color theme="1"/>
      <name val="Calibri"/>
      <family val="2"/>
    </font>
    <font>
      <b/>
      <sz val="20"/>
      <color theme="1"/>
      <name val="Calibri"/>
      <family val="2"/>
      <scheme val="minor"/>
    </font>
    <font>
      <b/>
      <vertAlign val="superscript"/>
      <sz val="20"/>
      <color theme="1"/>
      <name val="Calibri"/>
      <family val="2"/>
      <scheme val="minor"/>
    </font>
    <font>
      <b/>
      <vertAlign val="superscript"/>
      <sz val="14"/>
      <color theme="1"/>
      <name val="Calibri"/>
      <family val="2"/>
      <scheme val="minor"/>
    </font>
    <font>
      <b/>
      <sz val="15.4"/>
      <color theme="1"/>
      <name val="Calibri"/>
      <family val="2"/>
    </font>
    <font>
      <b/>
      <sz val="16"/>
      <color theme="1"/>
      <name val="Calibri"/>
      <family val="2"/>
    </font>
    <font>
      <b/>
      <sz val="11"/>
      <color theme="1"/>
      <name val="Calibri"/>
      <family val="2"/>
    </font>
    <font>
      <b/>
      <sz val="13.2"/>
      <color theme="1"/>
      <name val="Calibri"/>
      <family val="2"/>
    </font>
    <font>
      <b/>
      <vertAlign val="superscript"/>
      <sz val="13.2"/>
      <color theme="1"/>
      <name val="Calibri"/>
      <family val="2"/>
    </font>
    <font>
      <b/>
      <vertAlign val="subscript"/>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3" fillId="0" borderId="0" xfId="0" applyFont="1" applyAlignment="1">
      <alignment vertical="center"/>
    </xf>
    <xf numFmtId="0" fontId="5" fillId="0" borderId="0" xfId="0" applyFont="1"/>
    <xf numFmtId="0" fontId="5" fillId="0" borderId="0" xfId="0" applyFont="1" applyAlignment="1">
      <alignment horizontal="left" vertical="center" indent="5"/>
    </xf>
    <xf numFmtId="0" fontId="8" fillId="0" borderId="0" xfId="0" applyFont="1" applyAlignment="1">
      <alignment horizontal="left" vertical="center" indent="13"/>
    </xf>
    <xf numFmtId="0" fontId="7" fillId="0" borderId="0" xfId="0" applyFont="1" applyAlignment="1">
      <alignment horizontal="left" vertical="center" indent="5"/>
    </xf>
    <xf numFmtId="0" fontId="11" fillId="0" borderId="0" xfId="0" applyFont="1" applyAlignment="1">
      <alignment horizontal="left" vertical="center" indent="5"/>
    </xf>
    <xf numFmtId="0" fontId="13" fillId="0" borderId="0" xfId="0" applyFont="1" applyAlignment="1">
      <alignment horizontal="left" vertical="center" indent="5"/>
    </xf>
    <xf numFmtId="0" fontId="5" fillId="0" borderId="0" xfId="0" applyFont="1" applyAlignment="1">
      <alignment horizontal="left" vertical="center" wrapText="1"/>
    </xf>
    <xf numFmtId="0" fontId="0" fillId="0" borderId="0" xfId="0" applyAlignment="1">
      <alignment wrapText="1"/>
    </xf>
    <xf numFmtId="0" fontId="8"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xf numFmtId="0" fontId="1" fillId="2" borderId="0" xfId="0" applyFont="1" applyFill="1"/>
    <xf numFmtId="0" fontId="16" fillId="0" borderId="0" xfId="0" applyFont="1"/>
    <xf numFmtId="0" fontId="15" fillId="0" borderId="0" xfId="0" applyFont="1"/>
    <xf numFmtId="0" fontId="17" fillId="0" borderId="0" xfId="0" applyFont="1"/>
    <xf numFmtId="0" fontId="1" fillId="2" borderId="0" xfId="0" applyFont="1" applyFill="1" applyAlignment="1">
      <alignment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1" fillId="3" borderId="0" xfId="0" applyFont="1" applyFill="1" applyAlignment="1">
      <alignment wrapText="1"/>
    </xf>
    <xf numFmtId="0" fontId="1" fillId="4" borderId="0" xfId="0" applyFont="1" applyFill="1" applyAlignment="1">
      <alignment vertical="center" wrapText="1"/>
    </xf>
    <xf numFmtId="0" fontId="1" fillId="4" borderId="0" xfId="0" applyFont="1" applyFill="1" applyAlignment="1">
      <alignment horizontal="left" vertical="center" wrapText="1"/>
    </xf>
    <xf numFmtId="0" fontId="1" fillId="4" borderId="0" xfId="0" applyFont="1" applyFill="1"/>
    <xf numFmtId="0" fontId="0" fillId="2" borderId="0" xfId="0" applyFill="1"/>
    <xf numFmtId="0" fontId="19" fillId="0" borderId="0" xfId="0" applyFont="1"/>
    <xf numFmtId="0" fontId="21" fillId="0" borderId="0" xfId="0" applyFont="1"/>
    <xf numFmtId="0" fontId="22" fillId="0" borderId="0" xfId="0" applyFont="1" applyAlignment="1">
      <alignment vertical="center"/>
    </xf>
    <xf numFmtId="0" fontId="6" fillId="0" borderId="0" xfId="0" quotePrefix="1" applyFont="1" applyAlignment="1">
      <alignment vertical="center"/>
    </xf>
    <xf numFmtId="0" fontId="23" fillId="0" borderId="0" xfId="0" applyFont="1"/>
    <xf numFmtId="0" fontId="17" fillId="0" borderId="0" xfId="0" applyFont="1" applyAlignment="1">
      <alignment vertical="center"/>
    </xf>
    <xf numFmtId="0" fontId="27" fillId="0" borderId="0" xfId="0" applyFont="1"/>
    <xf numFmtId="165" fontId="0" fillId="0" borderId="0" xfId="0" applyNumberFormat="1"/>
    <xf numFmtId="0" fontId="19" fillId="2" borderId="0" xfId="0" applyFont="1" applyFill="1"/>
    <xf numFmtId="0" fontId="6" fillId="0" borderId="0" xfId="0" applyFont="1" applyAlignment="1">
      <alignment wrapText="1"/>
    </xf>
    <xf numFmtId="0" fontId="6" fillId="2" borderId="0" xfId="0" applyFont="1" applyFill="1" applyAlignment="1">
      <alignment vertical="center" wrapText="1"/>
    </xf>
    <xf numFmtId="164" fontId="6" fillId="0" borderId="0" xfId="0" applyNumberFormat="1" applyFont="1"/>
    <xf numFmtId="0" fontId="6" fillId="0" borderId="0" xfId="0" applyFont="1" applyAlignment="1">
      <alignment horizontal="left" vertical="center" indent="3"/>
    </xf>
    <xf numFmtId="0" fontId="6" fillId="2" borderId="0" xfId="0" applyFont="1" applyFill="1" applyAlignment="1">
      <alignment vertical="center"/>
    </xf>
    <xf numFmtId="0" fontId="1" fillId="5" borderId="0" xfId="0" applyFont="1" applyFill="1"/>
    <xf numFmtId="0" fontId="6" fillId="5" borderId="0" xfId="0" applyFont="1" applyFill="1" applyAlignment="1">
      <alignment vertical="center"/>
    </xf>
    <xf numFmtId="0" fontId="21" fillId="2" borderId="0" xfId="0" applyFont="1" applyFill="1"/>
    <xf numFmtId="0" fontId="17" fillId="2" borderId="0" xfId="0" applyFont="1" applyFill="1"/>
    <xf numFmtId="0" fontId="19" fillId="2" borderId="0" xfId="0" applyFont="1" applyFill="1" applyAlignment="1">
      <alignment vertical="center"/>
    </xf>
    <xf numFmtId="0" fontId="3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3464</xdr:colOff>
      <xdr:row>19</xdr:row>
      <xdr:rowOff>75334</xdr:rowOff>
    </xdr:from>
    <xdr:ext cx="111248"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19" name="TextBox 18"/>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164041</xdr:rowOff>
    </xdr:from>
    <xdr:to>
      <xdr:col>6</xdr:col>
      <xdr:colOff>582083</xdr:colOff>
      <xdr:row>13</xdr:row>
      <xdr:rowOff>31750</xdr:rowOff>
    </xdr:to>
    <xdr:cxnSp macro="">
      <xdr:nvCxnSpPr>
        <xdr:cNvPr id="3" name="Straight Arrow Connector 2">
          <a:extLst>
            <a:ext uri="{FF2B5EF4-FFF2-40B4-BE49-F238E27FC236}">
              <a16:creationId xmlns:a16="http://schemas.microsoft.com/office/drawing/2014/main" id="{D25438A7-42AA-4E52-8565-531189243C9A}"/>
            </a:ext>
          </a:extLst>
        </xdr:cNvPr>
        <xdr:cNvCxnSpPr/>
      </xdr:nvCxnSpPr>
      <xdr:spPr>
        <a:xfrm flipV="1">
          <a:off x="6863292" y="2201333"/>
          <a:ext cx="391583" cy="2381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A16" zoomScale="120" zoomScaleNormal="120" workbookViewId="0">
      <selection activeCell="A10" sqref="A10"/>
    </sheetView>
  </sheetViews>
  <sheetFormatPr defaultColWidth="9.1796875" defaultRowHeight="14.5" x14ac:dyDescent="0.35"/>
  <cols>
    <col min="1" max="1" width="9.1796875" style="1"/>
    <col min="2" max="2" width="67.453125" style="1" customWidth="1"/>
    <col min="3" max="16384" width="9.1796875" style="1"/>
  </cols>
  <sheetData>
    <row r="3" spans="2:6" ht="17" x14ac:dyDescent="0.35">
      <c r="B3" s="4" t="s">
        <v>437</v>
      </c>
    </row>
    <row r="4" spans="2:6" ht="30" customHeight="1" x14ac:dyDescent="0.35">
      <c r="B4" s="25" t="s">
        <v>355</v>
      </c>
      <c r="C4" s="3"/>
      <c r="D4" s="3"/>
      <c r="E4" s="3"/>
      <c r="F4" s="3"/>
    </row>
    <row r="5" spans="2:6" ht="30" customHeight="1" x14ac:dyDescent="0.35">
      <c r="B5" s="26" t="s">
        <v>356</v>
      </c>
      <c r="C5" s="3"/>
      <c r="D5" s="3"/>
      <c r="E5" s="3"/>
      <c r="F5" s="3"/>
    </row>
    <row r="6" spans="2:6" ht="30" customHeight="1" x14ac:dyDescent="0.35">
      <c r="B6" s="26" t="s">
        <v>357</v>
      </c>
      <c r="C6" s="3"/>
      <c r="D6" s="3"/>
      <c r="E6" s="3"/>
      <c r="F6" s="3"/>
    </row>
    <row r="7" spans="2:6" ht="30" customHeight="1" x14ac:dyDescent="0.35">
      <c r="B7" s="26" t="s">
        <v>358</v>
      </c>
      <c r="C7" s="3"/>
      <c r="D7" s="3"/>
      <c r="E7" s="3"/>
      <c r="F7" s="3"/>
    </row>
    <row r="8" spans="2:6" ht="30" customHeight="1" x14ac:dyDescent="0.35">
      <c r="B8" s="26" t="s">
        <v>359</v>
      </c>
      <c r="C8" s="3"/>
      <c r="D8" s="3"/>
      <c r="E8" s="3"/>
      <c r="F8" s="3"/>
    </row>
    <row r="9" spans="2:6" ht="30" customHeight="1" x14ac:dyDescent="0.35">
      <c r="B9" s="26" t="s">
        <v>360</v>
      </c>
      <c r="C9" s="3"/>
      <c r="D9" s="3"/>
      <c r="E9" s="3"/>
      <c r="F9" s="3"/>
    </row>
    <row r="10" spans="2:6" ht="30" customHeight="1" x14ac:dyDescent="0.35">
      <c r="B10" s="26" t="s">
        <v>361</v>
      </c>
      <c r="C10" s="3"/>
      <c r="D10" s="3"/>
      <c r="E10" s="3"/>
      <c r="F10" s="3"/>
    </row>
    <row r="11" spans="2:6" ht="44.25" customHeight="1" x14ac:dyDescent="0.35">
      <c r="B11" s="27" t="s">
        <v>362</v>
      </c>
      <c r="C11" s="3"/>
      <c r="D11" s="3"/>
      <c r="E11" s="3"/>
      <c r="F11" s="3"/>
    </row>
    <row r="12" spans="2:6" ht="30" customHeight="1" x14ac:dyDescent="0.35">
      <c r="B12" s="28" t="s">
        <v>363</v>
      </c>
      <c r="C12" s="3"/>
      <c r="D12" s="3"/>
      <c r="E12" s="3"/>
      <c r="F12" s="3"/>
    </row>
    <row r="13" spans="2:6" ht="30" customHeight="1" x14ac:dyDescent="0.35">
      <c r="B13" s="28" t="s">
        <v>364</v>
      </c>
      <c r="C13" s="3"/>
      <c r="D13" s="3"/>
      <c r="E13" s="3"/>
      <c r="F13" s="3"/>
    </row>
    <row r="14" spans="2:6" ht="30" customHeight="1" x14ac:dyDescent="0.35">
      <c r="B14" s="28" t="s">
        <v>365</v>
      </c>
      <c r="C14" s="3"/>
      <c r="D14" s="3"/>
      <c r="E14" s="3"/>
      <c r="F14" s="3"/>
    </row>
    <row r="15" spans="2:6" ht="30" customHeight="1" x14ac:dyDescent="0.35">
      <c r="B15" s="28" t="s">
        <v>366</v>
      </c>
      <c r="C15" s="3"/>
      <c r="D15" s="3"/>
      <c r="E15" s="3"/>
      <c r="F15" s="3"/>
    </row>
    <row r="16" spans="2:6" ht="30" customHeight="1" x14ac:dyDescent="0.35">
      <c r="B16" s="28" t="s">
        <v>367</v>
      </c>
      <c r="C16" s="3"/>
      <c r="D16" s="3"/>
      <c r="E16" s="3"/>
      <c r="F16" s="3"/>
    </row>
    <row r="17" spans="2:6" ht="30" customHeight="1" x14ac:dyDescent="0.35">
      <c r="B17" s="29" t="s">
        <v>375</v>
      </c>
      <c r="C17" s="3"/>
      <c r="D17" s="3"/>
      <c r="E17" s="3"/>
      <c r="F17" s="3"/>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6"/>
  <sheetViews>
    <sheetView topLeftCell="A10" zoomScale="120" zoomScaleNormal="120" workbookViewId="0">
      <selection activeCell="B12" sqref="B12"/>
    </sheetView>
  </sheetViews>
  <sheetFormatPr defaultColWidth="9.1796875" defaultRowHeight="14.5" x14ac:dyDescent="0.35"/>
  <cols>
    <col min="1" max="1" width="9.1796875" style="1"/>
    <col min="2" max="2" width="73" style="1" customWidth="1"/>
    <col min="3" max="3" width="22.7265625" style="1" customWidth="1"/>
    <col min="4" max="16384" width="9.1796875" style="1"/>
  </cols>
  <sheetData>
    <row r="4" spans="2:8" ht="113.25" customHeight="1" x14ac:dyDescent="0.35">
      <c r="B4" s="18" t="s">
        <v>394</v>
      </c>
      <c r="C4" s="3"/>
      <c r="D4" s="3"/>
      <c r="E4" s="3"/>
      <c r="F4" s="3"/>
      <c r="G4" s="3"/>
      <c r="H4" s="3"/>
    </row>
    <row r="5" spans="2:8" ht="49.5" customHeight="1" x14ac:dyDescent="0.35">
      <c r="B5" s="18" t="s">
        <v>470</v>
      </c>
      <c r="C5" s="3"/>
      <c r="D5" s="3"/>
      <c r="E5" s="3"/>
      <c r="F5" s="3"/>
      <c r="G5" s="3"/>
      <c r="H5" s="3"/>
    </row>
    <row r="6" spans="2:8" ht="74" x14ac:dyDescent="0.35">
      <c r="B6" s="18" t="s">
        <v>395</v>
      </c>
      <c r="C6" s="3"/>
      <c r="D6" s="3"/>
      <c r="E6" s="3"/>
      <c r="F6" s="3"/>
      <c r="G6" s="3"/>
      <c r="H6" s="3"/>
    </row>
    <row r="7" spans="2:8" ht="18.5" x14ac:dyDescent="0.35">
      <c r="B7" s="18" t="s">
        <v>396</v>
      </c>
      <c r="C7" s="18"/>
      <c r="D7" s="3"/>
      <c r="E7" s="3"/>
      <c r="F7" s="3"/>
      <c r="G7" s="3"/>
      <c r="H7" s="3"/>
    </row>
    <row r="8" spans="2:8" ht="83.25" customHeight="1" x14ac:dyDescent="0.35">
      <c r="B8" s="18" t="s">
        <v>397</v>
      </c>
      <c r="C8" s="18" t="s">
        <v>466</v>
      </c>
      <c r="D8" s="3"/>
      <c r="E8" s="3"/>
      <c r="F8" s="3"/>
      <c r="G8" s="3"/>
      <c r="H8" s="3"/>
    </row>
    <row r="9" spans="2:8" ht="18.5" x14ac:dyDescent="0.35">
      <c r="B9" s="18"/>
      <c r="C9" s="3"/>
      <c r="D9" s="3"/>
      <c r="E9" s="18"/>
      <c r="F9" s="3"/>
      <c r="G9" s="3"/>
      <c r="H9" s="3"/>
    </row>
    <row r="10" spans="2:8" ht="18.5" x14ac:dyDescent="0.35">
      <c r="B10" s="18" t="s">
        <v>499</v>
      </c>
      <c r="C10" s="3"/>
      <c r="D10" s="3"/>
      <c r="E10" s="3"/>
      <c r="F10" s="3"/>
      <c r="G10" s="3"/>
      <c r="H10" s="3"/>
    </row>
    <row r="11" spans="2:8" ht="18.5" x14ac:dyDescent="0.35">
      <c r="B11" s="18" t="s">
        <v>398</v>
      </c>
      <c r="C11" s="3"/>
      <c r="D11" s="3"/>
      <c r="E11" s="3"/>
      <c r="F11" s="3"/>
      <c r="G11" s="3"/>
      <c r="H11" s="3"/>
    </row>
    <row r="12" spans="2:8" ht="99.75" customHeight="1" x14ac:dyDescent="0.35">
      <c r="B12" s="18" t="s">
        <v>467</v>
      </c>
      <c r="C12" s="3"/>
      <c r="D12" s="3"/>
      <c r="E12" s="3"/>
      <c r="F12" s="3"/>
      <c r="G12" s="3"/>
      <c r="H12" s="3"/>
    </row>
    <row r="13" spans="2:8" ht="105" customHeight="1" x14ac:dyDescent="0.35">
      <c r="B13" s="18" t="s">
        <v>399</v>
      </c>
      <c r="C13" s="3"/>
      <c r="D13" s="3"/>
      <c r="E13" s="3"/>
      <c r="F13" s="3"/>
      <c r="G13" s="3"/>
      <c r="H13" s="3"/>
    </row>
    <row r="14" spans="2:8" ht="90.75" customHeight="1" x14ac:dyDescent="0.35">
      <c r="B14" s="18" t="s">
        <v>400</v>
      </c>
      <c r="C14" s="3"/>
      <c r="D14" s="3"/>
      <c r="E14" s="3"/>
      <c r="F14" s="3"/>
      <c r="G14" s="3"/>
      <c r="H14" s="3"/>
    </row>
    <row r="16" spans="2:8" ht="18.5" x14ac:dyDescent="0.35">
      <c r="B16" s="18" t="s">
        <v>401</v>
      </c>
    </row>
    <row r="17" spans="2:3" ht="18.5" x14ac:dyDescent="0.35">
      <c r="B17" s="18" t="s">
        <v>440</v>
      </c>
    </row>
    <row r="18" spans="2:3" ht="18.5" x14ac:dyDescent="0.35">
      <c r="B18" s="18" t="s">
        <v>402</v>
      </c>
    </row>
    <row r="19" spans="2:3" ht="18.5" x14ac:dyDescent="0.35">
      <c r="B19" s="18" t="s">
        <v>441</v>
      </c>
    </row>
    <row r="20" spans="2:3" ht="18.5" x14ac:dyDescent="0.35">
      <c r="B20" s="18" t="s">
        <v>403</v>
      </c>
    </row>
    <row r="22" spans="2:3" ht="18.5" x14ac:dyDescent="0.45">
      <c r="B22" s="18">
        <f>SQRT(0.4*0.6/1500)</f>
        <v>1.2649110640673518E-2</v>
      </c>
      <c r="C22" s="19" t="str">
        <f ca="1">_xlfn.FORMULATEXT(B22)</f>
        <v>=SQRT(0.4*0.6/1500)</v>
      </c>
    </row>
    <row r="24" spans="2:3" ht="18.5" x14ac:dyDescent="0.45">
      <c r="B24" s="19" t="s">
        <v>468</v>
      </c>
    </row>
    <row r="25" spans="2:3" ht="18.5" x14ac:dyDescent="0.45">
      <c r="B25" s="19" t="s">
        <v>404</v>
      </c>
    </row>
    <row r="26" spans="2:3" ht="18.5" x14ac:dyDescent="0.45">
      <c r="B26" s="19" t="s">
        <v>469</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I11"/>
  <sheetViews>
    <sheetView zoomScale="120" zoomScaleNormal="120" workbookViewId="0">
      <selection activeCell="F17" sqref="F17"/>
    </sheetView>
  </sheetViews>
  <sheetFormatPr defaultColWidth="9.1796875" defaultRowHeight="14.5" x14ac:dyDescent="0.35"/>
  <cols>
    <col min="1" max="7" width="9.1796875" style="1"/>
    <col min="8" max="8" width="26.1796875" style="1" customWidth="1"/>
    <col min="9" max="9" width="19.453125" style="1" bestFit="1" customWidth="1"/>
    <col min="10" max="16384" width="9.1796875" style="1"/>
  </cols>
  <sheetData>
    <row r="1" spans="4:9" x14ac:dyDescent="0.35">
      <c r="D1" s="20" t="s">
        <v>408</v>
      </c>
      <c r="E1" s="20"/>
    </row>
    <row r="4" spans="4:9" ht="16.5" x14ac:dyDescent="0.45">
      <c r="D4" s="1" t="s">
        <v>500</v>
      </c>
      <c r="E4" s="1" t="s">
        <v>283</v>
      </c>
      <c r="F4" s="1">
        <f>_xlfn.NORM.INV(0.025,0,1)</f>
        <v>-1.9599639845400538</v>
      </c>
      <c r="G4" s="1">
        <f>_xlfn.NORM.S.INV(0.025)</f>
        <v>-1.9599639845400538</v>
      </c>
      <c r="H4" s="1" t="str">
        <f ca="1">_xlfn.FORMULATEXT(F4)</f>
        <v>=NORM.INV(0.025,0,1)</v>
      </c>
      <c r="I4" s="1" t="str">
        <f ca="1">_xlfn.FORMULATEXT(G4)</f>
        <v>=NORM.S.INV(0.025)</v>
      </c>
    </row>
    <row r="5" spans="4:9" ht="16.5" x14ac:dyDescent="0.45">
      <c r="D5" s="1" t="s">
        <v>501</v>
      </c>
      <c r="E5" s="1" t="s">
        <v>284</v>
      </c>
      <c r="F5" s="1">
        <f>_xlfn.NORM.INV(0.975,0,1)</f>
        <v>1.9599639845400536</v>
      </c>
      <c r="G5" s="1">
        <f>_xlfn.NORM.S.INV(0.975)</f>
        <v>1.9599639845400536</v>
      </c>
      <c r="H5" s="1" t="str">
        <f ca="1">_xlfn.FORMULATEXT(F5)</f>
        <v>=NORM.INV(0.975,0,1)</v>
      </c>
      <c r="I5" s="1" t="str">
        <f ca="1">_xlfn.FORMULATEXT(G5)</f>
        <v>=NORM.S.INV(0.975)</v>
      </c>
    </row>
    <row r="6" spans="4:9" ht="16.5" x14ac:dyDescent="0.45">
      <c r="D6" s="1" t="s">
        <v>502</v>
      </c>
      <c r="E6" s="1" t="s">
        <v>475</v>
      </c>
      <c r="F6" s="1">
        <f>_xlfn.NORM.INV(0.95,0,1)</f>
        <v>1.6448536269514715</v>
      </c>
      <c r="G6" s="1">
        <f>_xlfn.NORM.S.INV(0.95)</f>
        <v>1.6448536269514715</v>
      </c>
      <c r="H6" s="1" t="str">
        <f t="shared" ref="H6:H7" ca="1" si="0">_xlfn.FORMULATEXT(F6)</f>
        <v>=NORM.INV(0.95,0,1)</v>
      </c>
      <c r="I6" s="1" t="str">
        <f t="shared" ref="I6:I7" ca="1" si="1">_xlfn.FORMULATEXT(G6)</f>
        <v>=NORM.S.INV(0.95)</v>
      </c>
    </row>
    <row r="7" spans="4:9" ht="16.5" x14ac:dyDescent="0.45">
      <c r="D7" s="1" t="s">
        <v>503</v>
      </c>
      <c r="E7" s="1" t="s">
        <v>476</v>
      </c>
      <c r="F7" s="1">
        <f>_xlfn.NORM.INV(0.05,0,1)</f>
        <v>-1.6448536269514726</v>
      </c>
      <c r="G7" s="1">
        <f>_xlfn.NORM.S.INV(0.05)</f>
        <v>-1.6448536269514726</v>
      </c>
      <c r="H7" s="1" t="str">
        <f t="shared" ca="1" si="0"/>
        <v>=NORM.INV(0.05,0,1)</v>
      </c>
      <c r="I7" s="1" t="str">
        <f t="shared" ca="1" si="1"/>
        <v>=NORM.S.INV(0.05)</v>
      </c>
    </row>
    <row r="8" spans="4:9" ht="18.5" x14ac:dyDescent="0.45">
      <c r="E8" s="19" t="s">
        <v>405</v>
      </c>
      <c r="F8" s="19"/>
      <c r="G8" s="19"/>
      <c r="H8" s="19"/>
    </row>
    <row r="9" spans="4:9" ht="18.5" x14ac:dyDescent="0.45">
      <c r="E9" s="19" t="s">
        <v>406</v>
      </c>
      <c r="F9" s="19"/>
      <c r="G9" s="19"/>
      <c r="H9" s="19"/>
    </row>
    <row r="10" spans="4:9" ht="18.5" x14ac:dyDescent="0.45">
      <c r="E10" s="19" t="s">
        <v>407</v>
      </c>
      <c r="F10" s="19"/>
      <c r="G10" s="19"/>
      <c r="H10" s="19"/>
    </row>
    <row r="11" spans="4:9" ht="18.5" x14ac:dyDescent="0.45">
      <c r="E11" s="19"/>
      <c r="F11" s="19"/>
      <c r="G11" s="19"/>
      <c r="H11" s="19"/>
    </row>
  </sheetData>
  <printOptions headings="1" gridLines="1"/>
  <pageMargins left="0.7" right="0.7" top="0.75" bottom="0.75" header="0.3" footer="0.3"/>
  <pageSetup scale="78"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workbookViewId="0">
      <selection activeCell="E4" sqref="E4"/>
    </sheetView>
  </sheetViews>
  <sheetFormatPr defaultRowHeight="14.5" x14ac:dyDescent="0.35"/>
  <cols>
    <col min="1" max="1" width="53.7265625" customWidth="1"/>
    <col min="2" max="2" width="55" customWidth="1"/>
    <col min="3" max="3" width="29.26953125" customWidth="1"/>
    <col min="4" max="4" width="20.26953125" customWidth="1"/>
  </cols>
  <sheetData>
    <row r="1" spans="1:7" ht="23.5" x14ac:dyDescent="0.55000000000000004">
      <c r="A1" s="42" t="s">
        <v>474</v>
      </c>
      <c r="B1" s="33"/>
      <c r="C1" s="1"/>
      <c r="D1" s="1"/>
      <c r="E1" s="1"/>
      <c r="F1" s="1"/>
      <c r="G1" s="1"/>
    </row>
    <row r="2" spans="1:7" ht="144.75" customHeight="1" x14ac:dyDescent="0.55000000000000004">
      <c r="A2" s="18" t="s">
        <v>479</v>
      </c>
      <c r="C2" s="35"/>
      <c r="D2" s="35" t="s">
        <v>285</v>
      </c>
      <c r="E2" s="35">
        <v>4500</v>
      </c>
      <c r="F2" s="1"/>
      <c r="G2" s="1"/>
    </row>
    <row r="3" spans="1:7" ht="23.5" x14ac:dyDescent="0.55000000000000004">
      <c r="A3" s="42" t="s">
        <v>291</v>
      </c>
      <c r="B3" s="52" t="s">
        <v>290</v>
      </c>
      <c r="C3" s="35"/>
      <c r="D3" s="35" t="s">
        <v>286</v>
      </c>
      <c r="E3" s="35">
        <v>500</v>
      </c>
      <c r="F3" s="1"/>
      <c r="G3" s="1"/>
    </row>
    <row r="4" spans="1:7" ht="23.5" x14ac:dyDescent="0.55000000000000004">
      <c r="A4" s="42" t="s">
        <v>471</v>
      </c>
      <c r="B4" s="42" t="s">
        <v>478</v>
      </c>
      <c r="C4" s="35"/>
      <c r="D4" s="35" t="s">
        <v>287</v>
      </c>
      <c r="E4" s="35">
        <v>100</v>
      </c>
      <c r="F4" s="1"/>
      <c r="G4" s="1"/>
    </row>
    <row r="5" spans="1:7" ht="23.5" x14ac:dyDescent="0.55000000000000004">
      <c r="C5" s="35"/>
      <c r="D5" s="35" t="s">
        <v>288</v>
      </c>
      <c r="E5" s="35">
        <f>_xlfn.NORM.S.INV(0.025)</f>
        <v>-1.9599639845400538</v>
      </c>
      <c r="F5" s="1"/>
      <c r="G5" s="1"/>
    </row>
    <row r="6" spans="1:7" ht="23.5" x14ac:dyDescent="0.55000000000000004">
      <c r="A6" s="19" t="s">
        <v>409</v>
      </c>
      <c r="B6" s="19"/>
      <c r="C6" s="35"/>
      <c r="D6" s="35" t="s">
        <v>289</v>
      </c>
      <c r="E6" s="35">
        <f>_xlfn.NORM.S.INV(0.975)</f>
        <v>1.9599639845400536</v>
      </c>
      <c r="F6" s="1"/>
      <c r="G6" s="1"/>
    </row>
    <row r="7" spans="1:7" ht="23.5" x14ac:dyDescent="0.55000000000000004">
      <c r="A7" s="19" t="s">
        <v>472</v>
      </c>
      <c r="B7" s="19"/>
      <c r="C7" s="35"/>
      <c r="D7" s="35"/>
      <c r="E7" s="35"/>
      <c r="F7" s="1"/>
      <c r="G7" s="1"/>
    </row>
    <row r="8" spans="1:7" ht="23.5" x14ac:dyDescent="0.55000000000000004">
      <c r="A8" s="1"/>
      <c r="B8" s="16"/>
      <c r="C8" s="34"/>
      <c r="D8" s="35" t="s">
        <v>291</v>
      </c>
      <c r="E8" s="35">
        <f>samplemean+z.025*popsigma/SQRT(samplesize)</f>
        <v>4402.0018007729977</v>
      </c>
      <c r="F8" s="1"/>
      <c r="G8" s="1"/>
    </row>
    <row r="9" spans="1:7" ht="23.5" x14ac:dyDescent="0.55000000000000004">
      <c r="A9" s="1"/>
      <c r="C9" s="34"/>
      <c r="D9" s="35" t="s">
        <v>290</v>
      </c>
      <c r="E9" s="35">
        <f>samplemean+z.975*popsigma/SQRT(samplesize)</f>
        <v>4597.9981992270023</v>
      </c>
      <c r="F9" s="1"/>
      <c r="G9" s="1"/>
    </row>
    <row r="10" spans="1:7" ht="18.5" x14ac:dyDescent="0.35">
      <c r="A10" s="17" t="s">
        <v>473</v>
      </c>
      <c r="D10" s="1"/>
      <c r="E10" s="1"/>
      <c r="F10" s="1"/>
      <c r="G10" s="1"/>
    </row>
    <row r="11" spans="1:7" x14ac:dyDescent="0.35">
      <c r="E11" s="1"/>
      <c r="F11" s="1"/>
      <c r="G11" s="1"/>
    </row>
    <row r="12" spans="1:7" x14ac:dyDescent="0.35">
      <c r="E12" s="1"/>
      <c r="F12" s="1"/>
      <c r="G12" s="1"/>
    </row>
    <row r="14" spans="1:7" ht="66.75" customHeight="1" x14ac:dyDescent="0.35"/>
    <row r="16" spans="1:7" ht="45" customHeight="1" x14ac:dyDescent="7.85">
      <c r="B16" s="21"/>
    </row>
    <row r="17" spans="2:2" ht="18.5" x14ac:dyDescent="0.35">
      <c r="B17" s="16"/>
    </row>
    <row r="18" spans="2:2" ht="18.5" x14ac:dyDescent="0.35">
      <c r="B18" s="16"/>
    </row>
    <row r="19" spans="2:2" ht="18.5" x14ac:dyDescent="0.35">
      <c r="B19" s="16"/>
    </row>
    <row r="20" spans="2:2" ht="18.5" x14ac:dyDescent="0.35">
      <c r="B20" s="16"/>
    </row>
    <row r="21" spans="2:2" ht="18.5" x14ac:dyDescent="0.35">
      <c r="B21" s="16"/>
    </row>
  </sheetData>
  <printOptions headings="1" gridLines="1"/>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06"/>
  <sheetViews>
    <sheetView tabSelected="1" zoomScale="110" zoomScaleNormal="110" workbookViewId="0">
      <selection activeCell="A18" sqref="A18"/>
    </sheetView>
  </sheetViews>
  <sheetFormatPr defaultColWidth="9.1796875" defaultRowHeight="14.5" x14ac:dyDescent="0.35"/>
  <cols>
    <col min="1" max="1" width="17.1796875" style="1" customWidth="1"/>
    <col min="2" max="4" width="9.1796875" style="1"/>
    <col min="5" max="5" width="21.1796875" style="1" customWidth="1"/>
    <col min="6" max="16384" width="9.1796875" style="1"/>
  </cols>
  <sheetData>
    <row r="2" spans="1:43" x14ac:dyDescent="0.35">
      <c r="A2" s="1" t="s">
        <v>332</v>
      </c>
      <c r="D2" s="20" t="s">
        <v>482</v>
      </c>
      <c r="E2" s="20"/>
      <c r="F2" s="20"/>
      <c r="G2" s="20"/>
    </row>
    <row r="3" spans="1:43" x14ac:dyDescent="0.35">
      <c r="A3" s="1">
        <f ca="1">COUNTIF(A7:A106,"yes")</f>
        <v>93</v>
      </c>
      <c r="D3" s="20" t="s">
        <v>480</v>
      </c>
      <c r="E3" s="20"/>
      <c r="F3" s="20"/>
      <c r="G3" s="20"/>
    </row>
    <row r="4" spans="1:43" x14ac:dyDescent="0.35">
      <c r="D4" s="20" t="s">
        <v>481</v>
      </c>
      <c r="E4" s="20"/>
      <c r="F4" s="20"/>
      <c r="G4" s="20"/>
    </row>
    <row r="5" spans="1:43" x14ac:dyDescent="0.35">
      <c r="D5" s="20"/>
      <c r="E5" s="20"/>
      <c r="F5" s="20"/>
      <c r="G5" s="20"/>
    </row>
    <row r="6" spans="1:43" x14ac:dyDescent="0.35">
      <c r="A6" s="1" t="s">
        <v>331</v>
      </c>
      <c r="B6" s="1" t="s">
        <v>329</v>
      </c>
      <c r="C6" s="1" t="s">
        <v>330</v>
      </c>
      <c r="D6" s="1" t="s">
        <v>278</v>
      </c>
      <c r="E6" s="1" t="s">
        <v>410</v>
      </c>
      <c r="F6" s="1" t="s">
        <v>292</v>
      </c>
      <c r="H6" s="1" t="s">
        <v>293</v>
      </c>
      <c r="I6" s="1" t="s">
        <v>294</v>
      </c>
      <c r="J6" s="1" t="s">
        <v>295</v>
      </c>
      <c r="K6" s="1" t="s">
        <v>296</v>
      </c>
      <c r="L6" s="1" t="s">
        <v>297</v>
      </c>
      <c r="M6" s="1" t="s">
        <v>298</v>
      </c>
      <c r="N6" s="1" t="s">
        <v>299</v>
      </c>
      <c r="O6" s="1" t="s">
        <v>300</v>
      </c>
      <c r="P6" s="1" t="s">
        <v>301</v>
      </c>
      <c r="Q6" s="1" t="s">
        <v>302</v>
      </c>
      <c r="R6" s="1" t="s">
        <v>303</v>
      </c>
      <c r="S6" s="1" t="s">
        <v>304</v>
      </c>
      <c r="T6" s="1" t="s">
        <v>305</v>
      </c>
      <c r="U6" s="1" t="s">
        <v>306</v>
      </c>
      <c r="V6" s="1" t="s">
        <v>307</v>
      </c>
      <c r="W6" s="1" t="s">
        <v>308</v>
      </c>
      <c r="X6" s="1" t="s">
        <v>309</v>
      </c>
      <c r="Y6" s="1" t="s">
        <v>310</v>
      </c>
      <c r="Z6" s="1" t="s">
        <v>311</v>
      </c>
      <c r="AA6" s="1" t="s">
        <v>312</v>
      </c>
      <c r="AB6" s="1" t="s">
        <v>313</v>
      </c>
      <c r="AC6" s="1" t="s">
        <v>314</v>
      </c>
      <c r="AD6" s="1" t="s">
        <v>315</v>
      </c>
      <c r="AE6" s="1" t="s">
        <v>316</v>
      </c>
      <c r="AF6" s="1" t="s">
        <v>317</v>
      </c>
      <c r="AG6" s="1" t="s">
        <v>318</v>
      </c>
      <c r="AH6" s="1" t="s">
        <v>319</v>
      </c>
      <c r="AI6" s="1" t="s">
        <v>320</v>
      </c>
      <c r="AJ6" s="1" t="s">
        <v>321</v>
      </c>
      <c r="AK6" s="1" t="s">
        <v>322</v>
      </c>
      <c r="AL6" s="1" t="s">
        <v>323</v>
      </c>
      <c r="AM6" s="1" t="s">
        <v>324</v>
      </c>
      <c r="AN6" s="1" t="s">
        <v>325</v>
      </c>
      <c r="AO6" s="1" t="s">
        <v>326</v>
      </c>
      <c r="AP6" s="1" t="s">
        <v>327</v>
      </c>
      <c r="AQ6" s="1" t="s">
        <v>328</v>
      </c>
    </row>
    <row r="7" spans="1:43" x14ac:dyDescent="0.35">
      <c r="A7" s="1" t="str">
        <f ca="1">IF(AND(B7&lt;100,C7&gt;100),"yes","no")</f>
        <v>yes</v>
      </c>
      <c r="B7" s="1">
        <f ca="1">D7-(1.96*E7/SQRT(36))</f>
        <v>96.153834153970919</v>
      </c>
      <c r="C7" s="1">
        <f ca="1">D7+(1.96*E7/SQRT(36))</f>
        <v>106.98702694826544</v>
      </c>
      <c r="D7" s="1">
        <f ca="1">AVERAGE(H7:AQ7)</f>
        <v>101.57043055111818</v>
      </c>
      <c r="E7" s="1">
        <f ca="1">STDEV(H7:AQ7)</f>
        <v>16.581417542287543</v>
      </c>
      <c r="F7" s="1">
        <v>1</v>
      </c>
      <c r="H7" s="1">
        <f ca="1">NORMINV(RAND(),100,15)</f>
        <v>103.05702757260096</v>
      </c>
      <c r="I7" s="1">
        <f t="shared" ref="I7:AQ14" ca="1" si="0">NORMINV(RAND(),100,15)</f>
        <v>129.60660881490514</v>
      </c>
      <c r="J7" s="1">
        <f t="shared" ca="1" si="0"/>
        <v>114.10977188260452</v>
      </c>
      <c r="K7" s="1">
        <f t="shared" ca="1" si="0"/>
        <v>86.014081410110464</v>
      </c>
      <c r="L7" s="1">
        <f t="shared" ca="1" si="0"/>
        <v>102.51491815629059</v>
      </c>
      <c r="M7" s="1">
        <f t="shared" ca="1" si="0"/>
        <v>106.77781695988756</v>
      </c>
      <c r="N7" s="1">
        <f t="shared" ca="1" si="0"/>
        <v>99.511254100534529</v>
      </c>
      <c r="O7" s="1">
        <f t="shared" ca="1" si="0"/>
        <v>112.45689210188053</v>
      </c>
      <c r="P7" s="1">
        <f t="shared" ca="1" si="0"/>
        <v>109.02169099965447</v>
      </c>
      <c r="Q7" s="1">
        <f t="shared" ca="1" si="0"/>
        <v>85.85417907667987</v>
      </c>
      <c r="R7" s="1">
        <f t="shared" ca="1" si="0"/>
        <v>120.31229014900194</v>
      </c>
      <c r="S7" s="1">
        <f t="shared" ca="1" si="0"/>
        <v>140.18707155357311</v>
      </c>
      <c r="T7" s="1">
        <f t="shared" ca="1" si="0"/>
        <v>100.22151024426498</v>
      </c>
      <c r="U7" s="1">
        <f t="shared" ca="1" si="0"/>
        <v>72.303219566624776</v>
      </c>
      <c r="V7" s="1">
        <f t="shared" ca="1" si="0"/>
        <v>96.895834436029645</v>
      </c>
      <c r="W7" s="1">
        <f t="shared" ca="1" si="0"/>
        <v>90.695656554675153</v>
      </c>
      <c r="X7" s="1">
        <f t="shared" ca="1" si="0"/>
        <v>101.33956612743728</v>
      </c>
      <c r="Y7" s="1">
        <f t="shared" ca="1" si="0"/>
        <v>86.161798753128821</v>
      </c>
      <c r="Z7" s="1">
        <f t="shared" ca="1" si="0"/>
        <v>97.805930531239426</v>
      </c>
      <c r="AA7" s="1">
        <f t="shared" ca="1" si="0"/>
        <v>132.00558527416788</v>
      </c>
      <c r="AB7" s="1">
        <f t="shared" ca="1" si="0"/>
        <v>106.47170982300202</v>
      </c>
      <c r="AC7" s="1">
        <f t="shared" ca="1" si="0"/>
        <v>98.020954531765071</v>
      </c>
      <c r="AD7" s="1">
        <f t="shared" ca="1" si="0"/>
        <v>78.918617654691502</v>
      </c>
      <c r="AE7" s="1">
        <f t="shared" ca="1" si="0"/>
        <v>84.901739195418969</v>
      </c>
      <c r="AF7" s="1">
        <f t="shared" ca="1" si="0"/>
        <v>130.75513035205023</v>
      </c>
      <c r="AG7" s="1">
        <f t="shared" ca="1" si="0"/>
        <v>84.222603449268277</v>
      </c>
      <c r="AH7" s="1">
        <f t="shared" ca="1" si="0"/>
        <v>98.458044342513929</v>
      </c>
      <c r="AI7" s="1">
        <f t="shared" ca="1" si="0"/>
        <v>80.396405757260965</v>
      </c>
      <c r="AJ7" s="1">
        <f t="shared" ca="1" si="0"/>
        <v>96.218105981268664</v>
      </c>
      <c r="AK7" s="1">
        <f t="shared" ca="1" si="0"/>
        <v>90.357610523335126</v>
      </c>
      <c r="AL7" s="1">
        <f t="shared" ca="1" si="0"/>
        <v>86.873325733245323</v>
      </c>
      <c r="AM7" s="1">
        <f t="shared" ca="1" si="0"/>
        <v>82.386965870800893</v>
      </c>
      <c r="AN7" s="1">
        <f t="shared" ca="1" si="0"/>
        <v>112.66870168864691</v>
      </c>
      <c r="AO7" s="1">
        <f t="shared" ca="1" si="0"/>
        <v>126.43323306138927</v>
      </c>
      <c r="AP7" s="1">
        <f t="shared" ca="1" si="0"/>
        <v>106.83199421058769</v>
      </c>
      <c r="AQ7" s="1">
        <f t="shared" ca="1" si="0"/>
        <v>105.76765339971783</v>
      </c>
    </row>
    <row r="8" spans="1:43" x14ac:dyDescent="0.35">
      <c r="A8" s="1" t="str">
        <f t="shared" ref="A8:A71" ca="1" si="1">IF(AND(B8&lt;100,C8&gt;100),"yes","no")</f>
        <v>yes</v>
      </c>
      <c r="B8" s="1">
        <f t="shared" ref="B8:B71" ca="1" si="2">D8-(1.96*E8/SQRT(36))</f>
        <v>95.755918386942966</v>
      </c>
      <c r="C8" s="1">
        <f t="shared" ref="C8:C71" ca="1" si="3">D8+(1.96*15/SQRT(36))</f>
        <v>104.41665457803623</v>
      </c>
      <c r="D8" s="1">
        <f t="shared" ref="D8:D71" ca="1" si="4">AVERAGE(H8:AQ8)</f>
        <v>99.516654578036224</v>
      </c>
      <c r="E8" s="1">
        <f t="shared" ref="E8:E71" ca="1" si="5">STDEV(H8:AQ8)</f>
        <v>11.512457727836487</v>
      </c>
      <c r="F8" s="1">
        <v>2</v>
      </c>
      <c r="H8" s="1">
        <f t="shared" ref="H8:W30" ca="1" si="6">NORMINV(RAND(),100,15)</f>
        <v>98.950254678622812</v>
      </c>
      <c r="I8" s="1">
        <f t="shared" ca="1" si="0"/>
        <v>82.381488552800406</v>
      </c>
      <c r="J8" s="1">
        <f t="shared" ca="1" si="0"/>
        <v>103.24463061487123</v>
      </c>
      <c r="K8" s="1">
        <f t="shared" ca="1" si="0"/>
        <v>116.85431468087256</v>
      </c>
      <c r="L8" s="1">
        <f t="shared" ca="1" si="0"/>
        <v>101.78441415794492</v>
      </c>
      <c r="M8" s="1">
        <f t="shared" ca="1" si="0"/>
        <v>98.519310193396223</v>
      </c>
      <c r="N8" s="1">
        <f t="shared" ca="1" si="0"/>
        <v>72.562553335757997</v>
      </c>
      <c r="O8" s="1">
        <f t="shared" ca="1" si="0"/>
        <v>82.530746676013763</v>
      </c>
      <c r="P8" s="1">
        <f t="shared" ca="1" si="0"/>
        <v>108.788422393285</v>
      </c>
      <c r="Q8" s="1">
        <f t="shared" ca="1" si="0"/>
        <v>114.60002861600684</v>
      </c>
      <c r="R8" s="1">
        <f t="shared" ca="1" si="0"/>
        <v>106.12355175249236</v>
      </c>
      <c r="S8" s="1">
        <f t="shared" ca="1" si="0"/>
        <v>87.145062915049607</v>
      </c>
      <c r="T8" s="1">
        <f t="shared" ca="1" si="0"/>
        <v>83.63694944392347</v>
      </c>
      <c r="U8" s="1">
        <f t="shared" ca="1" si="0"/>
        <v>113.8092775009178</v>
      </c>
      <c r="V8" s="1">
        <f t="shared" ca="1" si="0"/>
        <v>83.238199628371177</v>
      </c>
      <c r="W8" s="1">
        <f t="shared" ca="1" si="0"/>
        <v>96.68570254346659</v>
      </c>
      <c r="X8" s="1">
        <f t="shared" ca="1" si="0"/>
        <v>109.18333084863511</v>
      </c>
      <c r="Y8" s="1">
        <f t="shared" ca="1" si="0"/>
        <v>120.78484885544657</v>
      </c>
      <c r="Z8" s="1">
        <f t="shared" ca="1" si="0"/>
        <v>95.083650417330404</v>
      </c>
      <c r="AA8" s="1">
        <f t="shared" ca="1" si="0"/>
        <v>111.00992446289072</v>
      </c>
      <c r="AB8" s="1">
        <f t="shared" ca="1" si="0"/>
        <v>95.256644320411823</v>
      </c>
      <c r="AC8" s="1">
        <f t="shared" ca="1" si="0"/>
        <v>85.738107682481541</v>
      </c>
      <c r="AD8" s="1">
        <f t="shared" ca="1" si="0"/>
        <v>94.064236895369064</v>
      </c>
      <c r="AE8" s="1">
        <f t="shared" ca="1" si="0"/>
        <v>100.50363689369898</v>
      </c>
      <c r="AF8" s="1">
        <f t="shared" ca="1" si="0"/>
        <v>107.61610262038502</v>
      </c>
      <c r="AG8" s="1">
        <f t="shared" ca="1" si="0"/>
        <v>112.56161788110617</v>
      </c>
      <c r="AH8" s="1">
        <f t="shared" ca="1" si="0"/>
        <v>99.531242013049308</v>
      </c>
      <c r="AI8" s="1">
        <f t="shared" ca="1" si="0"/>
        <v>86.740100317989587</v>
      </c>
      <c r="AJ8" s="1">
        <f t="shared" ca="1" si="0"/>
        <v>89.901272121021307</v>
      </c>
      <c r="AK8" s="1">
        <f t="shared" ca="1" si="0"/>
        <v>111.96630709141172</v>
      </c>
      <c r="AL8" s="1">
        <f t="shared" ca="1" si="0"/>
        <v>107.62912189238467</v>
      </c>
      <c r="AM8" s="1">
        <f t="shared" ca="1" si="0"/>
        <v>97.061561691951525</v>
      </c>
      <c r="AN8" s="1">
        <f t="shared" ca="1" si="0"/>
        <v>98.570893282352358</v>
      </c>
      <c r="AO8" s="1">
        <f t="shared" ca="1" si="0"/>
        <v>96.326202019931912</v>
      </c>
      <c r="AP8" s="1">
        <f t="shared" ca="1" si="0"/>
        <v>103.18768214555368</v>
      </c>
      <c r="AQ8" s="1">
        <f t="shared" ca="1" si="0"/>
        <v>109.02817367210997</v>
      </c>
    </row>
    <row r="9" spans="1:43" x14ac:dyDescent="0.35">
      <c r="A9" s="1" t="str">
        <f t="shared" ca="1" si="1"/>
        <v>yes</v>
      </c>
      <c r="B9" s="1">
        <f t="shared" ca="1" si="2"/>
        <v>94.644413661562865</v>
      </c>
      <c r="C9" s="1">
        <f t="shared" ca="1" si="3"/>
        <v>104.89721355645358</v>
      </c>
      <c r="D9" s="1">
        <f t="shared" ca="1" si="4"/>
        <v>99.997213556453573</v>
      </c>
      <c r="E9" s="1">
        <f t="shared" ca="1" si="5"/>
        <v>16.386122127216467</v>
      </c>
      <c r="F9" s="1">
        <v>3</v>
      </c>
      <c r="H9" s="1">
        <f t="shared" ca="1" si="6"/>
        <v>102.00973807759043</v>
      </c>
      <c r="I9" s="1">
        <f t="shared" ca="1" si="0"/>
        <v>101.26369252056165</v>
      </c>
      <c r="J9" s="1">
        <f t="shared" ca="1" si="0"/>
        <v>74.442409243819952</v>
      </c>
      <c r="K9" s="1">
        <f t="shared" ca="1" si="0"/>
        <v>100.1176394089446</v>
      </c>
      <c r="L9" s="1">
        <f t="shared" ca="1" si="0"/>
        <v>98.161089757228794</v>
      </c>
      <c r="M9" s="1">
        <f t="shared" ca="1" si="0"/>
        <v>121.78291908520377</v>
      </c>
      <c r="N9" s="1">
        <f t="shared" ca="1" si="0"/>
        <v>81.491288028457447</v>
      </c>
      <c r="O9" s="1">
        <f t="shared" ca="1" si="0"/>
        <v>102.48063946633802</v>
      </c>
      <c r="P9" s="1">
        <f t="shared" ca="1" si="0"/>
        <v>86.601823854700669</v>
      </c>
      <c r="Q9" s="1">
        <f t="shared" ca="1" si="0"/>
        <v>97.59226741374134</v>
      </c>
      <c r="R9" s="1">
        <f t="shared" ca="1" si="0"/>
        <v>109.0088998050079</v>
      </c>
      <c r="S9" s="1">
        <f t="shared" ca="1" si="0"/>
        <v>95.765251723099496</v>
      </c>
      <c r="T9" s="1">
        <f t="shared" ca="1" si="0"/>
        <v>104.02033272411438</v>
      </c>
      <c r="U9" s="1">
        <f t="shared" ca="1" si="0"/>
        <v>114.69447627321222</v>
      </c>
      <c r="V9" s="1">
        <f t="shared" ca="1" si="0"/>
        <v>115.05913080643542</v>
      </c>
      <c r="W9" s="1">
        <f t="shared" ca="1" si="0"/>
        <v>81.519994838030144</v>
      </c>
      <c r="X9" s="1">
        <f t="shared" ca="1" si="0"/>
        <v>119.6093504958005</v>
      </c>
      <c r="Y9" s="1">
        <f t="shared" ca="1" si="0"/>
        <v>95.68775327501433</v>
      </c>
      <c r="Z9" s="1">
        <f t="shared" ca="1" si="0"/>
        <v>117.6874391192728</v>
      </c>
      <c r="AA9" s="1">
        <f t="shared" ca="1" si="0"/>
        <v>64.064189385766696</v>
      </c>
      <c r="AB9" s="1">
        <f t="shared" ca="1" si="0"/>
        <v>106.06727328829203</v>
      </c>
      <c r="AC9" s="1">
        <f t="shared" ca="1" si="0"/>
        <v>112.23660617818203</v>
      </c>
      <c r="AD9" s="1">
        <f t="shared" ca="1" si="0"/>
        <v>82.671007023857001</v>
      </c>
      <c r="AE9" s="1">
        <f t="shared" ca="1" si="0"/>
        <v>85.061755977665285</v>
      </c>
      <c r="AF9" s="1">
        <f t="shared" ca="1" si="0"/>
        <v>63.929959041388145</v>
      </c>
      <c r="AG9" s="1">
        <f t="shared" ca="1" si="0"/>
        <v>122.60543759839129</v>
      </c>
      <c r="AH9" s="1">
        <f t="shared" ca="1" si="0"/>
        <v>124.38287431466628</v>
      </c>
      <c r="AI9" s="1">
        <f t="shared" ca="1" si="0"/>
        <v>109.92121516424838</v>
      </c>
      <c r="AJ9" s="1">
        <f t="shared" ca="1" si="0"/>
        <v>69.808085815925125</v>
      </c>
      <c r="AK9" s="1">
        <f t="shared" ca="1" si="0"/>
        <v>113.38383542362874</v>
      </c>
      <c r="AL9" s="1">
        <f t="shared" ca="1" si="0"/>
        <v>106.530281143347</v>
      </c>
      <c r="AM9" s="1">
        <f t="shared" ca="1" si="0"/>
        <v>97.740781805609004</v>
      </c>
      <c r="AN9" s="1">
        <f t="shared" ca="1" si="0"/>
        <v>117.42294067089068</v>
      </c>
      <c r="AO9" s="1">
        <f t="shared" ca="1" si="0"/>
        <v>91.714177720800009</v>
      </c>
      <c r="AP9" s="1">
        <f t="shared" ca="1" si="0"/>
        <v>108.28989158668324</v>
      </c>
      <c r="AQ9" s="1">
        <f t="shared" ca="1" si="0"/>
        <v>105.07323997641424</v>
      </c>
    </row>
    <row r="10" spans="1:43" x14ac:dyDescent="0.35">
      <c r="A10" s="1" t="str">
        <f t="shared" ca="1" si="1"/>
        <v>yes</v>
      </c>
      <c r="B10" s="1">
        <f t="shared" ca="1" si="2"/>
        <v>95.061512862715063</v>
      </c>
      <c r="C10" s="1">
        <f t="shared" ca="1" si="3"/>
        <v>104.80434881855938</v>
      </c>
      <c r="D10" s="1">
        <f t="shared" ca="1" si="4"/>
        <v>99.90434881855937</v>
      </c>
      <c r="E10" s="1">
        <f t="shared" ca="1" si="5"/>
        <v>14.825008028094805</v>
      </c>
      <c r="F10" s="1">
        <v>4</v>
      </c>
      <c r="H10" s="1">
        <f t="shared" ca="1" si="6"/>
        <v>102.59646859248483</v>
      </c>
      <c r="I10" s="1">
        <f t="shared" ca="1" si="0"/>
        <v>104.96853723198885</v>
      </c>
      <c r="J10" s="1">
        <f t="shared" ca="1" si="0"/>
        <v>101.16728276563032</v>
      </c>
      <c r="K10" s="1">
        <f t="shared" ca="1" si="0"/>
        <v>106.0856715532279</v>
      </c>
      <c r="L10" s="1">
        <f t="shared" ca="1" si="0"/>
        <v>131.44338528274983</v>
      </c>
      <c r="M10" s="1">
        <f t="shared" ca="1" si="0"/>
        <v>88.288653303150099</v>
      </c>
      <c r="N10" s="1">
        <f t="shared" ca="1" si="0"/>
        <v>88.373446776338653</v>
      </c>
      <c r="O10" s="1">
        <f t="shared" ca="1" si="0"/>
        <v>113.33364034442405</v>
      </c>
      <c r="P10" s="1">
        <f t="shared" ca="1" si="0"/>
        <v>133.97637048043691</v>
      </c>
      <c r="Q10" s="1">
        <f t="shared" ca="1" si="0"/>
        <v>95.619490814462551</v>
      </c>
      <c r="R10" s="1">
        <f t="shared" ca="1" si="0"/>
        <v>107.05702660350356</v>
      </c>
      <c r="S10" s="1">
        <f t="shared" ca="1" si="0"/>
        <v>72.648008603352622</v>
      </c>
      <c r="T10" s="1">
        <f t="shared" ca="1" si="0"/>
        <v>118.81729957032908</v>
      </c>
      <c r="U10" s="1">
        <f t="shared" ca="1" si="0"/>
        <v>103.82097955925533</v>
      </c>
      <c r="V10" s="1">
        <f t="shared" ca="1" si="0"/>
        <v>92.27746443175721</v>
      </c>
      <c r="W10" s="1">
        <f t="shared" ca="1" si="0"/>
        <v>91.554655078997612</v>
      </c>
      <c r="X10" s="1">
        <f t="shared" ca="1" si="0"/>
        <v>112.57075272009723</v>
      </c>
      <c r="Y10" s="1">
        <f t="shared" ca="1" si="0"/>
        <v>98.031691483772946</v>
      </c>
      <c r="Z10" s="1">
        <f t="shared" ca="1" si="0"/>
        <v>115.15141100477844</v>
      </c>
      <c r="AA10" s="1">
        <f t="shared" ca="1" si="0"/>
        <v>97.518943918184718</v>
      </c>
      <c r="AB10" s="1">
        <f t="shared" ca="1" si="0"/>
        <v>80.95989917358321</v>
      </c>
      <c r="AC10" s="1">
        <f t="shared" ca="1" si="0"/>
        <v>97.731985882630411</v>
      </c>
      <c r="AD10" s="1">
        <f t="shared" ca="1" si="0"/>
        <v>90.086735126785953</v>
      </c>
      <c r="AE10" s="1">
        <f t="shared" ca="1" si="0"/>
        <v>114.00554737151118</v>
      </c>
      <c r="AF10" s="1">
        <f t="shared" ca="1" si="0"/>
        <v>101.3807295594587</v>
      </c>
      <c r="AG10" s="1">
        <f t="shared" ca="1" si="0"/>
        <v>92.802134859196244</v>
      </c>
      <c r="AH10" s="1">
        <f t="shared" ca="1" si="0"/>
        <v>100.98100407812436</v>
      </c>
      <c r="AI10" s="1">
        <f t="shared" ca="1" si="0"/>
        <v>79.945634074084168</v>
      </c>
      <c r="AJ10" s="1">
        <f t="shared" ca="1" si="0"/>
        <v>100.4774233073226</v>
      </c>
      <c r="AK10" s="1">
        <f t="shared" ca="1" si="0"/>
        <v>112.54548009262648</v>
      </c>
      <c r="AL10" s="1">
        <f t="shared" ca="1" si="0"/>
        <v>106.75631080559475</v>
      </c>
      <c r="AM10" s="1">
        <f t="shared" ca="1" si="0"/>
        <v>70.216830931854773</v>
      </c>
      <c r="AN10" s="1">
        <f t="shared" ca="1" si="0"/>
        <v>77.413239796743056</v>
      </c>
      <c r="AO10" s="1">
        <f t="shared" ca="1" si="0"/>
        <v>90.10124223326639</v>
      </c>
      <c r="AP10" s="1">
        <f t="shared" ca="1" si="0"/>
        <v>118.42916659990615</v>
      </c>
      <c r="AQ10" s="1">
        <f t="shared" ca="1" si="0"/>
        <v>87.422013456525477</v>
      </c>
    </row>
    <row r="11" spans="1:43" x14ac:dyDescent="0.35">
      <c r="A11" s="1" t="str">
        <f t="shared" ca="1" si="1"/>
        <v>yes</v>
      </c>
      <c r="B11" s="1">
        <f t="shared" ca="1" si="2"/>
        <v>99.980775296676597</v>
      </c>
      <c r="C11" s="1">
        <f t="shared" ca="1" si="3"/>
        <v>109.62133773958907</v>
      </c>
      <c r="D11" s="1">
        <f t="shared" ca="1" si="4"/>
        <v>104.72133773958906</v>
      </c>
      <c r="E11" s="1">
        <f t="shared" ca="1" si="5"/>
        <v>14.511925845650389</v>
      </c>
      <c r="F11" s="1">
        <v>5</v>
      </c>
      <c r="H11" s="1">
        <f t="shared" ca="1" si="6"/>
        <v>87.911346943758431</v>
      </c>
      <c r="I11" s="1">
        <f t="shared" ca="1" si="0"/>
        <v>111.70868688534587</v>
      </c>
      <c r="J11" s="1">
        <f t="shared" ca="1" si="0"/>
        <v>110.99790715021368</v>
      </c>
      <c r="K11" s="1">
        <f t="shared" ca="1" si="0"/>
        <v>80.851900430415284</v>
      </c>
      <c r="L11" s="1">
        <f t="shared" ca="1" si="0"/>
        <v>107.74721653982539</v>
      </c>
      <c r="M11" s="1">
        <f t="shared" ca="1" si="0"/>
        <v>116.06472128059313</v>
      </c>
      <c r="N11" s="1">
        <f t="shared" ca="1" si="0"/>
        <v>107.13804920449061</v>
      </c>
      <c r="O11" s="1">
        <f t="shared" ca="1" si="0"/>
        <v>78.475018842778681</v>
      </c>
      <c r="P11" s="1">
        <f t="shared" ca="1" si="0"/>
        <v>126.64869784280933</v>
      </c>
      <c r="Q11" s="1">
        <f t="shared" ca="1" si="0"/>
        <v>87.10518492466818</v>
      </c>
      <c r="R11" s="1">
        <f t="shared" ca="1" si="0"/>
        <v>109.60335826834414</v>
      </c>
      <c r="S11" s="1">
        <f t="shared" ca="1" si="0"/>
        <v>97.740803715982622</v>
      </c>
      <c r="T11" s="1">
        <f t="shared" ca="1" si="0"/>
        <v>98.171575773810275</v>
      </c>
      <c r="U11" s="1">
        <f t="shared" ca="1" si="0"/>
        <v>109.97541162428739</v>
      </c>
      <c r="V11" s="1">
        <f t="shared" ca="1" si="0"/>
        <v>128.2010180899718</v>
      </c>
      <c r="W11" s="1">
        <f t="shared" ca="1" si="0"/>
        <v>99.235527934952287</v>
      </c>
      <c r="X11" s="1">
        <f t="shared" ca="1" si="0"/>
        <v>110.00656912873262</v>
      </c>
      <c r="Y11" s="1">
        <f t="shared" ca="1" si="0"/>
        <v>101.27749269600638</v>
      </c>
      <c r="Z11" s="1">
        <f t="shared" ca="1" si="0"/>
        <v>124.69905435140281</v>
      </c>
      <c r="AA11" s="1">
        <f t="shared" ca="1" si="0"/>
        <v>117.11877348973614</v>
      </c>
      <c r="AB11" s="1">
        <f t="shared" ca="1" si="0"/>
        <v>124.34297766842383</v>
      </c>
      <c r="AC11" s="1">
        <f t="shared" ca="1" si="0"/>
        <v>98.936011538666961</v>
      </c>
      <c r="AD11" s="1">
        <f t="shared" ca="1" si="0"/>
        <v>108.82770518284899</v>
      </c>
      <c r="AE11" s="1">
        <f t="shared" ca="1" si="0"/>
        <v>114.48551357768096</v>
      </c>
      <c r="AF11" s="1">
        <f t="shared" ca="1" si="0"/>
        <v>80.00869269507092</v>
      </c>
      <c r="AG11" s="1">
        <f t="shared" ca="1" si="0"/>
        <v>111.45459604125122</v>
      </c>
      <c r="AH11" s="1">
        <f t="shared" ca="1" si="0"/>
        <v>119.85899577638395</v>
      </c>
      <c r="AI11" s="1">
        <f t="shared" ca="1" si="0"/>
        <v>103.46392136959261</v>
      </c>
      <c r="AJ11" s="1">
        <f t="shared" ca="1" si="0"/>
        <v>113.14137776788536</v>
      </c>
      <c r="AK11" s="1">
        <f t="shared" ca="1" si="0"/>
        <v>120.95744090775889</v>
      </c>
      <c r="AL11" s="1">
        <f t="shared" ca="1" si="0"/>
        <v>92.459825044454135</v>
      </c>
      <c r="AM11" s="1">
        <f t="shared" ca="1" si="0"/>
        <v>90.285022594137686</v>
      </c>
      <c r="AN11" s="1">
        <f t="shared" ca="1" si="0"/>
        <v>114.26594910445451</v>
      </c>
      <c r="AO11" s="1">
        <f t="shared" ca="1" si="0"/>
        <v>107.90806230747174</v>
      </c>
      <c r="AP11" s="1">
        <f t="shared" ca="1" si="0"/>
        <v>79.520571650689647</v>
      </c>
      <c r="AQ11" s="1">
        <f t="shared" ca="1" si="0"/>
        <v>79.373180280309512</v>
      </c>
    </row>
    <row r="12" spans="1:43" x14ac:dyDescent="0.35">
      <c r="A12" s="1" t="str">
        <f t="shared" ca="1" si="1"/>
        <v>yes</v>
      </c>
      <c r="B12" s="1">
        <f t="shared" ca="1" si="2"/>
        <v>94.663966028715635</v>
      </c>
      <c r="C12" s="1">
        <f t="shared" ca="1" si="3"/>
        <v>103.26043665161139</v>
      </c>
      <c r="D12" s="1">
        <f t="shared" ca="1" si="4"/>
        <v>98.36043665161138</v>
      </c>
      <c r="E12" s="1">
        <f t="shared" ca="1" si="5"/>
        <v>11.315726396619642</v>
      </c>
      <c r="F12" s="1">
        <v>6</v>
      </c>
      <c r="H12" s="1">
        <f t="shared" ca="1" si="6"/>
        <v>85.753145332300122</v>
      </c>
      <c r="I12" s="1">
        <f t="shared" ca="1" si="0"/>
        <v>101.69281773081308</v>
      </c>
      <c r="J12" s="1">
        <f t="shared" ca="1" si="0"/>
        <v>104.36488491406098</v>
      </c>
      <c r="K12" s="1">
        <f t="shared" ca="1" si="0"/>
        <v>89.41311097943553</v>
      </c>
      <c r="L12" s="1">
        <f t="shared" ca="1" si="0"/>
        <v>83.244151128341713</v>
      </c>
      <c r="M12" s="1">
        <f t="shared" ca="1" si="0"/>
        <v>103.75888670969982</v>
      </c>
      <c r="N12" s="1">
        <f t="shared" ca="1" si="0"/>
        <v>78.930214707787925</v>
      </c>
      <c r="O12" s="1">
        <f t="shared" ca="1" si="0"/>
        <v>110.07779703027312</v>
      </c>
      <c r="P12" s="1">
        <f t="shared" ca="1" si="0"/>
        <v>85.154769210213573</v>
      </c>
      <c r="Q12" s="1">
        <f t="shared" ca="1" si="0"/>
        <v>102.58854491537454</v>
      </c>
      <c r="R12" s="1">
        <f t="shared" ca="1" si="0"/>
        <v>89.638305544634903</v>
      </c>
      <c r="S12" s="1">
        <f t="shared" ca="1" si="0"/>
        <v>108.4947163552844</v>
      </c>
      <c r="T12" s="1">
        <f t="shared" ca="1" si="0"/>
        <v>109.80976262961725</v>
      </c>
      <c r="U12" s="1">
        <f t="shared" ca="1" si="0"/>
        <v>112.21232388997981</v>
      </c>
      <c r="V12" s="1">
        <f t="shared" ca="1" si="0"/>
        <v>108.83673613367772</v>
      </c>
      <c r="W12" s="1">
        <f t="shared" ca="1" si="0"/>
        <v>101.85596745998731</v>
      </c>
      <c r="X12" s="1">
        <f t="shared" ca="1" si="0"/>
        <v>94.483339997284375</v>
      </c>
      <c r="Y12" s="1">
        <f t="shared" ca="1" si="0"/>
        <v>97.222507377762071</v>
      </c>
      <c r="Z12" s="1">
        <f t="shared" ca="1" si="0"/>
        <v>78.049097595145113</v>
      </c>
      <c r="AA12" s="1">
        <f t="shared" ca="1" si="0"/>
        <v>83.493194640713241</v>
      </c>
      <c r="AB12" s="1">
        <f t="shared" ca="1" si="0"/>
        <v>116.29603661388735</v>
      </c>
      <c r="AC12" s="1">
        <f t="shared" ca="1" si="0"/>
        <v>99.173457012366356</v>
      </c>
      <c r="AD12" s="1">
        <f t="shared" ca="1" si="0"/>
        <v>111.30050507901871</v>
      </c>
      <c r="AE12" s="1">
        <f t="shared" ca="1" si="0"/>
        <v>117.14279012341068</v>
      </c>
      <c r="AF12" s="1">
        <f t="shared" ca="1" si="0"/>
        <v>108.79774037636861</v>
      </c>
      <c r="AG12" s="1">
        <f t="shared" ca="1" si="0"/>
        <v>89.384156571913792</v>
      </c>
      <c r="AH12" s="1">
        <f t="shared" ca="1" si="0"/>
        <v>85.814699807554021</v>
      </c>
      <c r="AI12" s="1">
        <f t="shared" ca="1" si="0"/>
        <v>85.648307255620992</v>
      </c>
      <c r="AJ12" s="1">
        <f t="shared" ca="1" si="0"/>
        <v>96.504068693097722</v>
      </c>
      <c r="AK12" s="1">
        <f t="shared" ca="1" si="0"/>
        <v>87.761798773601399</v>
      </c>
      <c r="AL12" s="1">
        <f t="shared" ca="1" si="0"/>
        <v>101.54482119566239</v>
      </c>
      <c r="AM12" s="1">
        <f t="shared" ca="1" si="0"/>
        <v>109.81752560304412</v>
      </c>
      <c r="AN12" s="1">
        <f t="shared" ca="1" si="0"/>
        <v>85.324386429881315</v>
      </c>
      <c r="AO12" s="1">
        <f t="shared" ca="1" si="0"/>
        <v>108.33760659684766</v>
      </c>
      <c r="AP12" s="1">
        <f t="shared" ca="1" si="0"/>
        <v>105.80915112991327</v>
      </c>
      <c r="AQ12" s="1">
        <f t="shared" ca="1" si="0"/>
        <v>103.24439391343407</v>
      </c>
    </row>
    <row r="13" spans="1:43" x14ac:dyDescent="0.35">
      <c r="A13" s="1" t="str">
        <f t="shared" ca="1" si="1"/>
        <v>yes</v>
      </c>
      <c r="B13" s="1">
        <f t="shared" ca="1" si="2"/>
        <v>94.415816258184222</v>
      </c>
      <c r="C13" s="1">
        <f t="shared" ca="1" si="3"/>
        <v>103.87277088598933</v>
      </c>
      <c r="D13" s="1">
        <f t="shared" ca="1" si="4"/>
        <v>98.97277088598932</v>
      </c>
      <c r="E13" s="1">
        <f t="shared" ca="1" si="5"/>
        <v>13.949861105525827</v>
      </c>
      <c r="F13" s="1">
        <v>7</v>
      </c>
      <c r="H13" s="1">
        <f t="shared" ca="1" si="6"/>
        <v>77.232377676166905</v>
      </c>
      <c r="I13" s="1">
        <f t="shared" ca="1" si="0"/>
        <v>123.6661672805254</v>
      </c>
      <c r="J13" s="1">
        <f t="shared" ca="1" si="0"/>
        <v>79.565888961199107</v>
      </c>
      <c r="K13" s="1">
        <f t="shared" ca="1" si="0"/>
        <v>105.67743425507821</v>
      </c>
      <c r="L13" s="1">
        <f t="shared" ca="1" si="0"/>
        <v>105.18094145570534</v>
      </c>
      <c r="M13" s="1">
        <f t="shared" ca="1" si="0"/>
        <v>103.08487663297198</v>
      </c>
      <c r="N13" s="1">
        <f t="shared" ca="1" si="0"/>
        <v>102.41788448930625</v>
      </c>
      <c r="O13" s="1">
        <f t="shared" ca="1" si="0"/>
        <v>92.972536516068246</v>
      </c>
      <c r="P13" s="1">
        <f t="shared" ca="1" si="0"/>
        <v>97.871261982214492</v>
      </c>
      <c r="Q13" s="1">
        <f t="shared" ca="1" si="0"/>
        <v>100.81409520815066</v>
      </c>
      <c r="R13" s="1">
        <f t="shared" ca="1" si="0"/>
        <v>118.37425281629143</v>
      </c>
      <c r="S13" s="1">
        <f t="shared" ca="1" si="0"/>
        <v>63.356940577434756</v>
      </c>
      <c r="T13" s="1">
        <f t="shared" ca="1" si="0"/>
        <v>104.2358505405429</v>
      </c>
      <c r="U13" s="1">
        <f t="shared" ca="1" si="0"/>
        <v>98.546042671400969</v>
      </c>
      <c r="V13" s="1">
        <f t="shared" ca="1" si="0"/>
        <v>80.664400772847273</v>
      </c>
      <c r="W13" s="1">
        <f t="shared" ca="1" si="0"/>
        <v>102.68767795016323</v>
      </c>
      <c r="X13" s="1">
        <f t="shared" ca="1" si="0"/>
        <v>127.14084968697155</v>
      </c>
      <c r="Y13" s="1">
        <f t="shared" ca="1" si="0"/>
        <v>96.000446511820485</v>
      </c>
      <c r="Z13" s="1">
        <f t="shared" ca="1" si="0"/>
        <v>74.974781448431983</v>
      </c>
      <c r="AA13" s="1">
        <f t="shared" ca="1" si="0"/>
        <v>80.7366900617846</v>
      </c>
      <c r="AB13" s="1">
        <f t="shared" ca="1" si="0"/>
        <v>103.23996580033241</v>
      </c>
      <c r="AC13" s="1">
        <f t="shared" ca="1" si="0"/>
        <v>106.50183072578814</v>
      </c>
      <c r="AD13" s="1">
        <f t="shared" ca="1" si="0"/>
        <v>104.39599222976375</v>
      </c>
      <c r="AE13" s="1">
        <f t="shared" ca="1" si="0"/>
        <v>84.781906156848208</v>
      </c>
      <c r="AF13" s="1">
        <f t="shared" ca="1" si="0"/>
        <v>99.468563977055155</v>
      </c>
      <c r="AG13" s="1">
        <f t="shared" ca="1" si="0"/>
        <v>100.01904902255878</v>
      </c>
      <c r="AH13" s="1">
        <f t="shared" ca="1" si="0"/>
        <v>122.8747303475387</v>
      </c>
      <c r="AI13" s="1">
        <f t="shared" ca="1" si="0"/>
        <v>100.50424179509744</v>
      </c>
      <c r="AJ13" s="1">
        <f t="shared" ca="1" si="0"/>
        <v>97.763029820960071</v>
      </c>
      <c r="AK13" s="1">
        <f t="shared" ca="1" si="0"/>
        <v>105.39016332454503</v>
      </c>
      <c r="AL13" s="1">
        <f t="shared" ca="1" si="0"/>
        <v>105.6761680555453</v>
      </c>
      <c r="AM13" s="1">
        <f t="shared" ca="1" si="0"/>
        <v>92.766045602589159</v>
      </c>
      <c r="AN13" s="1">
        <f t="shared" ca="1" si="0"/>
        <v>98.318243538254038</v>
      </c>
      <c r="AO13" s="1">
        <f t="shared" ca="1" si="0"/>
        <v>88.349804548365313</v>
      </c>
      <c r="AP13" s="1">
        <f t="shared" ca="1" si="0"/>
        <v>117.54411564542927</v>
      </c>
      <c r="AQ13" s="1">
        <f t="shared" ca="1" si="0"/>
        <v>100.2245038098696</v>
      </c>
    </row>
    <row r="14" spans="1:43" x14ac:dyDescent="0.35">
      <c r="A14" s="1" t="str">
        <f t="shared" ca="1" si="1"/>
        <v>no</v>
      </c>
      <c r="B14" s="1">
        <f t="shared" ca="1" si="2"/>
        <v>89.420497188213574</v>
      </c>
      <c r="C14" s="1">
        <f t="shared" ca="1" si="3"/>
        <v>99.557339507739087</v>
      </c>
      <c r="D14" s="1">
        <f t="shared" ca="1" si="4"/>
        <v>94.657339507739081</v>
      </c>
      <c r="E14" s="1">
        <f t="shared" ca="1" si="5"/>
        <v>16.031149957731127</v>
      </c>
      <c r="F14" s="1">
        <v>8</v>
      </c>
      <c r="H14" s="1">
        <f t="shared" ca="1" si="6"/>
        <v>100.08777143227142</v>
      </c>
      <c r="I14" s="1">
        <f t="shared" ca="1" si="0"/>
        <v>97.27592718167439</v>
      </c>
      <c r="J14" s="1">
        <f t="shared" ca="1" si="0"/>
        <v>90.952096344067058</v>
      </c>
      <c r="K14" s="1">
        <f t="shared" ca="1" si="0"/>
        <v>93.714032323954967</v>
      </c>
      <c r="L14" s="1">
        <f t="shared" ca="1" si="0"/>
        <v>84.279553552744304</v>
      </c>
      <c r="M14" s="1">
        <f t="shared" ca="1" si="0"/>
        <v>89.777000091783719</v>
      </c>
      <c r="N14" s="1">
        <f t="shared" ca="1" si="0"/>
        <v>92.998572079368785</v>
      </c>
      <c r="O14" s="1">
        <f t="shared" ca="1" si="0"/>
        <v>114.95801962076283</v>
      </c>
      <c r="P14" s="1">
        <f t="shared" ca="1" si="0"/>
        <v>105.31012361211816</v>
      </c>
      <c r="Q14" s="1">
        <f t="shared" ca="1" si="0"/>
        <v>99.423407741159977</v>
      </c>
      <c r="R14" s="1">
        <f t="shared" ca="1" si="0"/>
        <v>72.387653471158004</v>
      </c>
      <c r="S14" s="1">
        <f t="shared" ref="S14:AH45" ca="1" si="7">NORMINV(RAND(),100,15)</f>
        <v>71.574136506530877</v>
      </c>
      <c r="T14" s="1">
        <f t="shared" ca="1" si="7"/>
        <v>82.588986369007955</v>
      </c>
      <c r="U14" s="1">
        <f t="shared" ca="1" si="7"/>
        <v>91.185616585648091</v>
      </c>
      <c r="V14" s="1">
        <f t="shared" ca="1" si="7"/>
        <v>61.243837519754905</v>
      </c>
      <c r="W14" s="1">
        <f t="shared" ca="1" si="7"/>
        <v>110.23398791854073</v>
      </c>
      <c r="X14" s="1">
        <f t="shared" ca="1" si="7"/>
        <v>88.017770299697688</v>
      </c>
      <c r="Y14" s="1">
        <f t="shared" ca="1" si="7"/>
        <v>114.77022490255774</v>
      </c>
      <c r="Z14" s="1">
        <f t="shared" ca="1" si="7"/>
        <v>96.022774175629593</v>
      </c>
      <c r="AA14" s="1">
        <f t="shared" ca="1" si="7"/>
        <v>124.04117059455098</v>
      </c>
      <c r="AB14" s="1">
        <f t="shared" ca="1" si="7"/>
        <v>79.609268778422901</v>
      </c>
      <c r="AC14" s="1">
        <f t="shared" ca="1" si="7"/>
        <v>137.9211520635148</v>
      </c>
      <c r="AD14" s="1">
        <f t="shared" ca="1" si="7"/>
        <v>94.72064669695969</v>
      </c>
      <c r="AE14" s="1">
        <f t="shared" ca="1" si="7"/>
        <v>79.755020947925331</v>
      </c>
      <c r="AF14" s="1">
        <f t="shared" ca="1" si="7"/>
        <v>93.123211040260969</v>
      </c>
      <c r="AG14" s="1">
        <f t="shared" ca="1" si="7"/>
        <v>66.810297251987691</v>
      </c>
      <c r="AH14" s="1">
        <f t="shared" ca="1" si="7"/>
        <v>103.57121464425849</v>
      </c>
      <c r="AI14" s="1">
        <f t="shared" ref="AI14:AQ42" ca="1" si="8">NORMINV(RAND(),100,15)</f>
        <v>89.506464785716346</v>
      </c>
      <c r="AJ14" s="1">
        <f t="shared" ca="1" si="8"/>
        <v>95.776546320908011</v>
      </c>
      <c r="AK14" s="1">
        <f t="shared" ca="1" si="8"/>
        <v>102.35926480196667</v>
      </c>
      <c r="AL14" s="1">
        <f t="shared" ca="1" si="8"/>
        <v>115.35952008424802</v>
      </c>
      <c r="AM14" s="1">
        <f t="shared" ca="1" si="8"/>
        <v>98.434913659676866</v>
      </c>
      <c r="AN14" s="1">
        <f t="shared" ca="1" si="8"/>
        <v>94.219839663440922</v>
      </c>
      <c r="AO14" s="1">
        <f t="shared" ca="1" si="8"/>
        <v>106.75235015724638</v>
      </c>
      <c r="AP14" s="1">
        <f t="shared" ca="1" si="8"/>
        <v>71.420330062058099</v>
      </c>
      <c r="AQ14" s="1">
        <f t="shared" ca="1" si="8"/>
        <v>97.48151899703366</v>
      </c>
    </row>
    <row r="15" spans="1:43" x14ac:dyDescent="0.35">
      <c r="A15" s="1" t="str">
        <f t="shared" ca="1" si="1"/>
        <v>yes</v>
      </c>
      <c r="B15" s="1">
        <f t="shared" ca="1" si="2"/>
        <v>90.023980572974679</v>
      </c>
      <c r="C15" s="1">
        <f t="shared" ca="1" si="3"/>
        <v>100.40490130545719</v>
      </c>
      <c r="D15" s="1">
        <f t="shared" ca="1" si="4"/>
        <v>95.504901305457182</v>
      </c>
      <c r="E15" s="1">
        <f t="shared" ca="1" si="5"/>
        <v>16.778328772905603</v>
      </c>
      <c r="F15" s="1">
        <v>9</v>
      </c>
      <c r="H15" s="1">
        <f t="shared" ca="1" si="6"/>
        <v>78.032307896862164</v>
      </c>
      <c r="I15" s="1">
        <f t="shared" ca="1" si="6"/>
        <v>69.861048214426802</v>
      </c>
      <c r="J15" s="1">
        <f t="shared" ca="1" si="6"/>
        <v>105.69394216829185</v>
      </c>
      <c r="K15" s="1">
        <f t="shared" ca="1" si="6"/>
        <v>82.800443984005</v>
      </c>
      <c r="L15" s="1">
        <f t="shared" ca="1" si="6"/>
        <v>95.950116816446126</v>
      </c>
      <c r="M15" s="1">
        <f t="shared" ca="1" si="6"/>
        <v>83.297497691932904</v>
      </c>
      <c r="N15" s="1">
        <f t="shared" ca="1" si="6"/>
        <v>107.49465634200591</v>
      </c>
      <c r="O15" s="1">
        <f t="shared" ca="1" si="6"/>
        <v>71.627034621971461</v>
      </c>
      <c r="P15" s="1">
        <f t="shared" ca="1" si="6"/>
        <v>131.99880513356717</v>
      </c>
      <c r="Q15" s="1">
        <f t="shared" ca="1" si="6"/>
        <v>107.33600344444547</v>
      </c>
      <c r="R15" s="1">
        <f t="shared" ca="1" si="6"/>
        <v>79.807657506308658</v>
      </c>
      <c r="S15" s="1">
        <f t="shared" ca="1" si="6"/>
        <v>114.18603528433974</v>
      </c>
      <c r="T15" s="1">
        <f t="shared" ca="1" si="6"/>
        <v>96.125278565496245</v>
      </c>
      <c r="U15" s="1">
        <f t="shared" ca="1" si="6"/>
        <v>102.2231274749163</v>
      </c>
      <c r="V15" s="1">
        <f t="shared" ca="1" si="6"/>
        <v>130.8623993840088</v>
      </c>
      <c r="W15" s="1">
        <f t="shared" ca="1" si="6"/>
        <v>89.41651387474549</v>
      </c>
      <c r="X15" s="1">
        <f t="shared" ca="1" si="7"/>
        <v>107.1993407285515</v>
      </c>
      <c r="Y15" s="1">
        <f t="shared" ca="1" si="7"/>
        <v>87.57620725841673</v>
      </c>
      <c r="Z15" s="1">
        <f t="shared" ca="1" si="7"/>
        <v>77.93258900653251</v>
      </c>
      <c r="AA15" s="1">
        <f t="shared" ca="1" si="7"/>
        <v>79.860124328780884</v>
      </c>
      <c r="AB15" s="1">
        <f t="shared" ca="1" si="7"/>
        <v>69.239675110302727</v>
      </c>
      <c r="AC15" s="1">
        <f t="shared" ca="1" si="7"/>
        <v>84.63144912947935</v>
      </c>
      <c r="AD15" s="1">
        <f t="shared" ca="1" si="7"/>
        <v>110.45213284878538</v>
      </c>
      <c r="AE15" s="1">
        <f t="shared" ca="1" si="7"/>
        <v>102.48332679624532</v>
      </c>
      <c r="AF15" s="1">
        <f t="shared" ca="1" si="7"/>
        <v>101.06497116407789</v>
      </c>
      <c r="AG15" s="1">
        <f t="shared" ca="1" si="7"/>
        <v>66.767450530396417</v>
      </c>
      <c r="AH15" s="1">
        <f t="shared" ca="1" si="7"/>
        <v>113.74630756143986</v>
      </c>
      <c r="AI15" s="1">
        <f t="shared" ca="1" si="8"/>
        <v>96.750331372353116</v>
      </c>
      <c r="AJ15" s="1">
        <f t="shared" ca="1" si="8"/>
        <v>100.69494417571086</v>
      </c>
      <c r="AK15" s="1">
        <f t="shared" ca="1" si="8"/>
        <v>70.902910083106889</v>
      </c>
      <c r="AL15" s="1">
        <f t="shared" ca="1" si="8"/>
        <v>102.01210806008794</v>
      </c>
      <c r="AM15" s="1">
        <f t="shared" ca="1" si="8"/>
        <v>111.06905382204488</v>
      </c>
      <c r="AN15" s="1">
        <f t="shared" ca="1" si="8"/>
        <v>109.28299186642079</v>
      </c>
      <c r="AO15" s="1">
        <f t="shared" ca="1" si="8"/>
        <v>96.560923159203298</v>
      </c>
      <c r="AP15" s="1">
        <f t="shared" ca="1" si="8"/>
        <v>110.41780399787523</v>
      </c>
      <c r="AQ15" s="1">
        <f t="shared" ca="1" si="8"/>
        <v>92.818937592876892</v>
      </c>
    </row>
    <row r="16" spans="1:43" x14ac:dyDescent="0.35">
      <c r="A16" s="1" t="str">
        <f t="shared" ca="1" si="1"/>
        <v>yes</v>
      </c>
      <c r="B16" s="1">
        <f t="shared" ca="1" si="2"/>
        <v>91.750109729688802</v>
      </c>
      <c r="C16" s="1">
        <f t="shared" ca="1" si="3"/>
        <v>101.098948004945</v>
      </c>
      <c r="D16" s="1">
        <f t="shared" ca="1" si="4"/>
        <v>96.198948004944995</v>
      </c>
      <c r="E16" s="1">
        <f t="shared" ca="1" si="5"/>
        <v>13.618892679355698</v>
      </c>
      <c r="F16" s="1">
        <v>10</v>
      </c>
      <c r="H16" s="1">
        <f t="shared" ca="1" si="6"/>
        <v>97.898281596280711</v>
      </c>
      <c r="I16" s="1">
        <f t="shared" ca="1" si="6"/>
        <v>81.924921833868595</v>
      </c>
      <c r="J16" s="1">
        <f t="shared" ca="1" si="6"/>
        <v>122.28964527973028</v>
      </c>
      <c r="K16" s="1">
        <f t="shared" ca="1" si="6"/>
        <v>79.175890424549777</v>
      </c>
      <c r="L16" s="1">
        <f t="shared" ca="1" si="6"/>
        <v>91.781748501422939</v>
      </c>
      <c r="M16" s="1">
        <f t="shared" ca="1" si="6"/>
        <v>89.982085223003253</v>
      </c>
      <c r="N16" s="1">
        <f t="shared" ca="1" si="6"/>
        <v>99.779361006197362</v>
      </c>
      <c r="O16" s="1">
        <f t="shared" ca="1" si="6"/>
        <v>118.73610286716807</v>
      </c>
      <c r="P16" s="1">
        <f t="shared" ca="1" si="6"/>
        <v>87.031903066729242</v>
      </c>
      <c r="Q16" s="1">
        <f t="shared" ca="1" si="6"/>
        <v>116.7284146399563</v>
      </c>
      <c r="R16" s="1">
        <f t="shared" ca="1" si="6"/>
        <v>107.42824785533803</v>
      </c>
      <c r="S16" s="1">
        <f t="shared" ca="1" si="6"/>
        <v>81.632882807817523</v>
      </c>
      <c r="T16" s="1">
        <f t="shared" ca="1" si="6"/>
        <v>107.43318414777642</v>
      </c>
      <c r="U16" s="1">
        <f t="shared" ca="1" si="6"/>
        <v>53.782804277298609</v>
      </c>
      <c r="V16" s="1">
        <f t="shared" ca="1" si="6"/>
        <v>97.57006269520933</v>
      </c>
      <c r="W16" s="1">
        <f t="shared" ca="1" si="6"/>
        <v>92.941554974430773</v>
      </c>
      <c r="X16" s="1">
        <f t="shared" ca="1" si="7"/>
        <v>88.348088792018004</v>
      </c>
      <c r="Y16" s="1">
        <f t="shared" ca="1" si="7"/>
        <v>106.1753355612211</v>
      </c>
      <c r="Z16" s="1">
        <f t="shared" ca="1" si="7"/>
        <v>99.977389252660203</v>
      </c>
      <c r="AA16" s="1">
        <f t="shared" ca="1" si="7"/>
        <v>88.594748994365375</v>
      </c>
      <c r="AB16" s="1">
        <f t="shared" ca="1" si="7"/>
        <v>85.399663783342291</v>
      </c>
      <c r="AC16" s="1">
        <f t="shared" ca="1" si="7"/>
        <v>86.354241471933776</v>
      </c>
      <c r="AD16" s="1">
        <f t="shared" ca="1" si="7"/>
        <v>115.28167592429095</v>
      </c>
      <c r="AE16" s="1">
        <f t="shared" ca="1" si="7"/>
        <v>114.11824724831074</v>
      </c>
      <c r="AF16" s="1">
        <f t="shared" ca="1" si="7"/>
        <v>99.278494374872764</v>
      </c>
      <c r="AG16" s="1">
        <f t="shared" ca="1" si="7"/>
        <v>100.1101523609499</v>
      </c>
      <c r="AH16" s="1">
        <f t="shared" ca="1" si="7"/>
        <v>103.07837271466036</v>
      </c>
      <c r="AI16" s="1">
        <f t="shared" ca="1" si="8"/>
        <v>99.353591908467024</v>
      </c>
      <c r="AJ16" s="1">
        <f t="shared" ca="1" si="8"/>
        <v>100.2330528454208</v>
      </c>
      <c r="AK16" s="1">
        <f t="shared" ca="1" si="8"/>
        <v>109.53711828696466</v>
      </c>
      <c r="AL16" s="1">
        <f t="shared" ca="1" si="8"/>
        <v>79.227742169858999</v>
      </c>
      <c r="AM16" s="1">
        <f t="shared" ca="1" si="8"/>
        <v>94.332853056775164</v>
      </c>
      <c r="AN16" s="1">
        <f t="shared" ca="1" si="8"/>
        <v>100.35454673583426</v>
      </c>
      <c r="AO16" s="1">
        <f t="shared" ca="1" si="8"/>
        <v>92.632195841738039</v>
      </c>
      <c r="AP16" s="1">
        <f t="shared" ca="1" si="8"/>
        <v>81.549217447203773</v>
      </c>
      <c r="AQ16" s="1">
        <f t="shared" ca="1" si="8"/>
        <v>93.108308210353613</v>
      </c>
    </row>
    <row r="17" spans="1:43" x14ac:dyDescent="0.35">
      <c r="A17" s="1" t="str">
        <f t="shared" ca="1" si="1"/>
        <v>yes</v>
      </c>
      <c r="B17" s="1">
        <f t="shared" ca="1" si="2"/>
        <v>92.333059003229806</v>
      </c>
      <c r="C17" s="1">
        <f t="shared" ca="1" si="3"/>
        <v>102.25443917319522</v>
      </c>
      <c r="D17" s="1">
        <f t="shared" ca="1" si="4"/>
        <v>97.354439173195217</v>
      </c>
      <c r="E17" s="1">
        <f t="shared" ca="1" si="5"/>
        <v>15.371571948873717</v>
      </c>
      <c r="F17" s="1">
        <v>11</v>
      </c>
      <c r="H17" s="1">
        <f t="shared" ca="1" si="6"/>
        <v>108.74949997748716</v>
      </c>
      <c r="I17" s="1">
        <f t="shared" ca="1" si="6"/>
        <v>82.808075387315498</v>
      </c>
      <c r="J17" s="1">
        <f t="shared" ca="1" si="6"/>
        <v>114.37011822127704</v>
      </c>
      <c r="K17" s="1">
        <f t="shared" ca="1" si="6"/>
        <v>101.64425638585294</v>
      </c>
      <c r="L17" s="1">
        <f t="shared" ca="1" si="6"/>
        <v>107.90828729645092</v>
      </c>
      <c r="M17" s="1">
        <f t="shared" ca="1" si="6"/>
        <v>111.21123892640128</v>
      </c>
      <c r="N17" s="1">
        <f t="shared" ca="1" si="6"/>
        <v>91.517710088877479</v>
      </c>
      <c r="O17" s="1">
        <f t="shared" ca="1" si="6"/>
        <v>75.644543626209071</v>
      </c>
      <c r="P17" s="1">
        <f t="shared" ca="1" si="6"/>
        <v>95.5978131168727</v>
      </c>
      <c r="Q17" s="1">
        <f t="shared" ca="1" si="6"/>
        <v>91.212316760257195</v>
      </c>
      <c r="R17" s="1">
        <f t="shared" ca="1" si="6"/>
        <v>108.21314559791955</v>
      </c>
      <c r="S17" s="1">
        <f t="shared" ca="1" si="6"/>
        <v>85.335618327418516</v>
      </c>
      <c r="T17" s="1">
        <f t="shared" ca="1" si="6"/>
        <v>98.777688883039914</v>
      </c>
      <c r="U17" s="1">
        <f t="shared" ca="1" si="6"/>
        <v>89.764719756689061</v>
      </c>
      <c r="V17" s="1">
        <f t="shared" ca="1" si="6"/>
        <v>111.10567321350746</v>
      </c>
      <c r="W17" s="1">
        <f t="shared" ca="1" si="6"/>
        <v>105.68017755100828</v>
      </c>
      <c r="X17" s="1">
        <f t="shared" ca="1" si="7"/>
        <v>65.874745768102656</v>
      </c>
      <c r="Y17" s="1">
        <f t="shared" ca="1" si="7"/>
        <v>71.10645158267711</v>
      </c>
      <c r="Z17" s="1">
        <f t="shared" ca="1" si="7"/>
        <v>118.61271870592319</v>
      </c>
      <c r="AA17" s="1">
        <f t="shared" ca="1" si="7"/>
        <v>101.67793232002043</v>
      </c>
      <c r="AB17" s="1">
        <f t="shared" ca="1" si="7"/>
        <v>93.418307252209303</v>
      </c>
      <c r="AC17" s="1">
        <f t="shared" ca="1" si="7"/>
        <v>85.060696036896928</v>
      </c>
      <c r="AD17" s="1">
        <f t="shared" ca="1" si="7"/>
        <v>93.837110479483471</v>
      </c>
      <c r="AE17" s="1">
        <f t="shared" ca="1" si="7"/>
        <v>112.51160129656289</v>
      </c>
      <c r="AF17" s="1">
        <f t="shared" ca="1" si="7"/>
        <v>123.59683560047471</v>
      </c>
      <c r="AG17" s="1">
        <f t="shared" ca="1" si="7"/>
        <v>84.428408848675815</v>
      </c>
      <c r="AH17" s="1">
        <f t="shared" ca="1" si="7"/>
        <v>113.0106769828983</v>
      </c>
      <c r="AI17" s="1">
        <f t="shared" ca="1" si="8"/>
        <v>59.45981095517643</v>
      </c>
      <c r="AJ17" s="1">
        <f t="shared" ca="1" si="8"/>
        <v>97.347673511297984</v>
      </c>
      <c r="AK17" s="1">
        <f t="shared" ca="1" si="8"/>
        <v>109.8380640134975</v>
      </c>
      <c r="AL17" s="1">
        <f t="shared" ca="1" si="8"/>
        <v>106.63147132707937</v>
      </c>
      <c r="AM17" s="1">
        <f t="shared" ca="1" si="8"/>
        <v>101.19640785621526</v>
      </c>
      <c r="AN17" s="1">
        <f t="shared" ca="1" si="8"/>
        <v>88.022560919104279</v>
      </c>
      <c r="AO17" s="1">
        <f t="shared" ca="1" si="8"/>
        <v>118.39649520619662</v>
      </c>
      <c r="AP17" s="1">
        <f t="shared" ca="1" si="8"/>
        <v>80.189310812771737</v>
      </c>
      <c r="AQ17" s="1">
        <f t="shared" ca="1" si="8"/>
        <v>101.00164764317977</v>
      </c>
    </row>
    <row r="18" spans="1:43" x14ac:dyDescent="0.35">
      <c r="A18" s="1" t="str">
        <f t="shared" ca="1" si="1"/>
        <v>yes</v>
      </c>
      <c r="B18" s="1">
        <f t="shared" ca="1" si="2"/>
        <v>96.939867311489436</v>
      </c>
      <c r="C18" s="1">
        <f t="shared" ca="1" si="3"/>
        <v>105.0376936172481</v>
      </c>
      <c r="D18" s="1">
        <f t="shared" ca="1" si="4"/>
        <v>100.13769361724809</v>
      </c>
      <c r="E18" s="1">
        <f t="shared" ca="1" si="5"/>
        <v>9.7892642013019895</v>
      </c>
      <c r="F18" s="1">
        <v>12</v>
      </c>
      <c r="H18" s="1">
        <f t="shared" ca="1" si="6"/>
        <v>112.01988320173557</v>
      </c>
      <c r="I18" s="1">
        <f t="shared" ca="1" si="6"/>
        <v>97.762775570807392</v>
      </c>
      <c r="J18" s="1">
        <f t="shared" ca="1" si="6"/>
        <v>107.09968139681236</v>
      </c>
      <c r="K18" s="1">
        <f t="shared" ca="1" si="6"/>
        <v>98.360502865661303</v>
      </c>
      <c r="L18" s="1">
        <f t="shared" ca="1" si="6"/>
        <v>92.556062397269756</v>
      </c>
      <c r="M18" s="1">
        <f t="shared" ca="1" si="6"/>
        <v>104.45509017283737</v>
      </c>
      <c r="N18" s="1">
        <f t="shared" ca="1" si="6"/>
        <v>107.67357229517286</v>
      </c>
      <c r="O18" s="1">
        <f t="shared" ca="1" si="6"/>
        <v>90.683128353303871</v>
      </c>
      <c r="P18" s="1">
        <f t="shared" ca="1" si="6"/>
        <v>122.60019993834774</v>
      </c>
      <c r="Q18" s="1">
        <f t="shared" ca="1" si="6"/>
        <v>88.564636692516416</v>
      </c>
      <c r="R18" s="1">
        <f t="shared" ca="1" si="6"/>
        <v>104.70713496225251</v>
      </c>
      <c r="S18" s="1">
        <f t="shared" ca="1" si="6"/>
        <v>84.173241438590068</v>
      </c>
      <c r="T18" s="1">
        <f t="shared" ca="1" si="6"/>
        <v>107.22366441131884</v>
      </c>
      <c r="U18" s="1">
        <f t="shared" ca="1" si="6"/>
        <v>107.90506299865714</v>
      </c>
      <c r="V18" s="1">
        <f t="shared" ca="1" si="6"/>
        <v>106.90377273299494</v>
      </c>
      <c r="W18" s="1">
        <f t="shared" ca="1" si="6"/>
        <v>105.8236147362187</v>
      </c>
      <c r="X18" s="1">
        <f t="shared" ca="1" si="7"/>
        <v>97.79245021069616</v>
      </c>
      <c r="Y18" s="1">
        <f t="shared" ca="1" si="7"/>
        <v>101.17871009471145</v>
      </c>
      <c r="Z18" s="1">
        <f t="shared" ca="1" si="7"/>
        <v>80.373583157242692</v>
      </c>
      <c r="AA18" s="1">
        <f t="shared" ca="1" si="7"/>
        <v>103.80028098506001</v>
      </c>
      <c r="AB18" s="1">
        <f t="shared" ca="1" si="7"/>
        <v>101.84658630798891</v>
      </c>
      <c r="AC18" s="1">
        <f t="shared" ca="1" si="7"/>
        <v>99.011112233787571</v>
      </c>
      <c r="AD18" s="1">
        <f t="shared" ca="1" si="7"/>
        <v>112.9689782592028</v>
      </c>
      <c r="AE18" s="1">
        <f t="shared" ca="1" si="7"/>
        <v>93.343135208196358</v>
      </c>
      <c r="AF18" s="1">
        <f t="shared" ca="1" si="7"/>
        <v>102.86099218100379</v>
      </c>
      <c r="AG18" s="1">
        <f t="shared" ca="1" si="7"/>
        <v>96.535784487271926</v>
      </c>
      <c r="AH18" s="1">
        <f t="shared" ca="1" si="7"/>
        <v>111.25018097848532</v>
      </c>
      <c r="AI18" s="1">
        <f t="shared" ca="1" si="8"/>
        <v>84.929879828030096</v>
      </c>
      <c r="AJ18" s="1">
        <f t="shared" ca="1" si="8"/>
        <v>96.851773389728322</v>
      </c>
      <c r="AK18" s="1">
        <f t="shared" ca="1" si="8"/>
        <v>104.07654225402462</v>
      </c>
      <c r="AL18" s="1">
        <f t="shared" ca="1" si="8"/>
        <v>85.981471360168584</v>
      </c>
      <c r="AM18" s="1">
        <f t="shared" ca="1" si="8"/>
        <v>91.517561059101297</v>
      </c>
      <c r="AN18" s="1">
        <f t="shared" ca="1" si="8"/>
        <v>104.19485331972093</v>
      </c>
      <c r="AO18" s="1">
        <f t="shared" ca="1" si="8"/>
        <v>112.10653771834386</v>
      </c>
      <c r="AP18" s="1">
        <f t="shared" ca="1" si="8"/>
        <v>81.412825817850134</v>
      </c>
      <c r="AQ18" s="1">
        <f t="shared" ca="1" si="8"/>
        <v>104.41170720581893</v>
      </c>
    </row>
    <row r="19" spans="1:43" x14ac:dyDescent="0.35">
      <c r="A19" s="1" t="str">
        <f t="shared" ca="1" si="1"/>
        <v>yes</v>
      </c>
      <c r="B19" s="1">
        <f t="shared" ca="1" si="2"/>
        <v>96.72095647837493</v>
      </c>
      <c r="C19" s="1">
        <f t="shared" ca="1" si="3"/>
        <v>106.98735806457029</v>
      </c>
      <c r="D19" s="1">
        <f t="shared" ca="1" si="4"/>
        <v>102.08735806457028</v>
      </c>
      <c r="E19" s="1">
        <f t="shared" ca="1" si="5"/>
        <v>16.427759957740879</v>
      </c>
      <c r="F19" s="1">
        <v>13</v>
      </c>
      <c r="H19" s="1">
        <f t="shared" ca="1" si="6"/>
        <v>112.1732773526596</v>
      </c>
      <c r="I19" s="1">
        <f t="shared" ca="1" si="6"/>
        <v>116.98481911825692</v>
      </c>
      <c r="J19" s="1">
        <f t="shared" ca="1" si="6"/>
        <v>90.141975482431292</v>
      </c>
      <c r="K19" s="1">
        <f t="shared" ca="1" si="6"/>
        <v>112.71271785768764</v>
      </c>
      <c r="L19" s="1">
        <f t="shared" ca="1" si="6"/>
        <v>102.38840663500007</v>
      </c>
      <c r="M19" s="1">
        <f t="shared" ca="1" si="6"/>
        <v>108.97696311509617</v>
      </c>
      <c r="N19" s="1">
        <f t="shared" ca="1" si="6"/>
        <v>106.06945600609613</v>
      </c>
      <c r="O19" s="1">
        <f t="shared" ca="1" si="6"/>
        <v>92.847619773428519</v>
      </c>
      <c r="P19" s="1">
        <f t="shared" ca="1" si="6"/>
        <v>106.27763119479492</v>
      </c>
      <c r="Q19" s="1">
        <f t="shared" ca="1" si="6"/>
        <v>81.048949119651923</v>
      </c>
      <c r="R19" s="1">
        <f t="shared" ca="1" si="6"/>
        <v>115.6963500141799</v>
      </c>
      <c r="S19" s="1">
        <f t="shared" ca="1" si="6"/>
        <v>109.01634288458987</v>
      </c>
      <c r="T19" s="1">
        <f t="shared" ca="1" si="6"/>
        <v>96.324178881622387</v>
      </c>
      <c r="U19" s="1">
        <f t="shared" ca="1" si="6"/>
        <v>112.28520968843974</v>
      </c>
      <c r="V19" s="1">
        <f t="shared" ca="1" si="6"/>
        <v>98.706986531604002</v>
      </c>
      <c r="W19" s="1">
        <f t="shared" ca="1" si="6"/>
        <v>139.39880042194403</v>
      </c>
      <c r="X19" s="1">
        <f t="shared" ca="1" si="7"/>
        <v>104.50725060721894</v>
      </c>
      <c r="Y19" s="1">
        <f t="shared" ca="1" si="7"/>
        <v>64.064362893212689</v>
      </c>
      <c r="Z19" s="1">
        <f t="shared" ca="1" si="7"/>
        <v>130.20280764096194</v>
      </c>
      <c r="AA19" s="1">
        <f t="shared" ca="1" si="7"/>
        <v>97.43174543162354</v>
      </c>
      <c r="AB19" s="1">
        <f t="shared" ca="1" si="7"/>
        <v>80.206238577910625</v>
      </c>
      <c r="AC19" s="1">
        <f t="shared" ca="1" si="7"/>
        <v>88.639591618308032</v>
      </c>
      <c r="AD19" s="1">
        <f t="shared" ca="1" si="7"/>
        <v>83.313270128049879</v>
      </c>
      <c r="AE19" s="1">
        <f t="shared" ca="1" si="7"/>
        <v>110.06968629542766</v>
      </c>
      <c r="AF19" s="1">
        <f t="shared" ca="1" si="7"/>
        <v>115.58394997804911</v>
      </c>
      <c r="AG19" s="1">
        <f t="shared" ca="1" si="7"/>
        <v>79.632461822177731</v>
      </c>
      <c r="AH19" s="1">
        <f t="shared" ca="1" si="7"/>
        <v>82.372570308065889</v>
      </c>
      <c r="AI19" s="1">
        <f t="shared" ca="1" si="8"/>
        <v>102.17408224211466</v>
      </c>
      <c r="AJ19" s="1">
        <f t="shared" ca="1" si="8"/>
        <v>122.83268378471512</v>
      </c>
      <c r="AK19" s="1">
        <f t="shared" ca="1" si="8"/>
        <v>98.754405989905848</v>
      </c>
      <c r="AL19" s="1">
        <f t="shared" ca="1" si="8"/>
        <v>134.14923728448358</v>
      </c>
      <c r="AM19" s="1">
        <f t="shared" ca="1" si="8"/>
        <v>104.54189478533807</v>
      </c>
      <c r="AN19" s="1">
        <f t="shared" ca="1" si="8"/>
        <v>79.807068896896865</v>
      </c>
      <c r="AO19" s="1">
        <f t="shared" ca="1" si="8"/>
        <v>101.50463010261514</v>
      </c>
      <c r="AP19" s="1">
        <f t="shared" ca="1" si="8"/>
        <v>102.0403640172071</v>
      </c>
      <c r="AQ19" s="1">
        <f t="shared" ca="1" si="8"/>
        <v>92.266903842764464</v>
      </c>
    </row>
    <row r="20" spans="1:43" x14ac:dyDescent="0.35">
      <c r="A20" s="1" t="str">
        <f t="shared" ca="1" si="1"/>
        <v>yes</v>
      </c>
      <c r="B20" s="1">
        <f t="shared" ca="1" si="2"/>
        <v>90.682235207235919</v>
      </c>
      <c r="C20" s="1">
        <f t="shared" ca="1" si="3"/>
        <v>100.42878174764995</v>
      </c>
      <c r="D20" s="1">
        <f t="shared" ca="1" si="4"/>
        <v>95.528781747649944</v>
      </c>
      <c r="E20" s="1">
        <f t="shared" ca="1" si="5"/>
        <v>14.836366960451103</v>
      </c>
      <c r="F20" s="1">
        <v>14</v>
      </c>
      <c r="H20" s="1">
        <f t="shared" ca="1" si="6"/>
        <v>72.066271552985242</v>
      </c>
      <c r="I20" s="1">
        <f t="shared" ca="1" si="6"/>
        <v>71.958486141964372</v>
      </c>
      <c r="J20" s="1">
        <f t="shared" ca="1" si="6"/>
        <v>104.04203419708378</v>
      </c>
      <c r="K20" s="1">
        <f t="shared" ca="1" si="6"/>
        <v>109.53546686966172</v>
      </c>
      <c r="L20" s="1">
        <f t="shared" ca="1" si="6"/>
        <v>79.774061295070368</v>
      </c>
      <c r="M20" s="1">
        <f t="shared" ca="1" si="6"/>
        <v>103.61963272772358</v>
      </c>
      <c r="N20" s="1">
        <f t="shared" ca="1" si="6"/>
        <v>107.11670971864021</v>
      </c>
      <c r="O20" s="1">
        <f t="shared" ca="1" si="6"/>
        <v>90.831588498533307</v>
      </c>
      <c r="P20" s="1">
        <f t="shared" ca="1" si="6"/>
        <v>93.16767380392487</v>
      </c>
      <c r="Q20" s="1">
        <f t="shared" ca="1" si="6"/>
        <v>108.23233535704711</v>
      </c>
      <c r="R20" s="1">
        <f t="shared" ca="1" si="6"/>
        <v>120.1577650431127</v>
      </c>
      <c r="S20" s="1">
        <f t="shared" ca="1" si="6"/>
        <v>119.94866719265799</v>
      </c>
      <c r="T20" s="1">
        <f t="shared" ca="1" si="6"/>
        <v>119.11931675516124</v>
      </c>
      <c r="U20" s="1">
        <f t="shared" ca="1" si="6"/>
        <v>110.82499821244804</v>
      </c>
      <c r="V20" s="1">
        <f t="shared" ca="1" si="6"/>
        <v>75.643387689359599</v>
      </c>
      <c r="W20" s="1">
        <f t="shared" ca="1" si="6"/>
        <v>109.76006195638894</v>
      </c>
      <c r="X20" s="1">
        <f t="shared" ca="1" si="7"/>
        <v>88.231934875558295</v>
      </c>
      <c r="Y20" s="1">
        <f t="shared" ca="1" si="7"/>
        <v>105.03075159799867</v>
      </c>
      <c r="Z20" s="1">
        <f t="shared" ca="1" si="7"/>
        <v>93.125685596437933</v>
      </c>
      <c r="AA20" s="1">
        <f t="shared" ca="1" si="7"/>
        <v>95.645903387178691</v>
      </c>
      <c r="AB20" s="1">
        <f t="shared" ca="1" si="7"/>
        <v>83.725962914582496</v>
      </c>
      <c r="AC20" s="1">
        <f t="shared" ca="1" si="7"/>
        <v>107.21030482087359</v>
      </c>
      <c r="AD20" s="1">
        <f t="shared" ca="1" si="7"/>
        <v>102.21804693813904</v>
      </c>
      <c r="AE20" s="1">
        <f t="shared" ca="1" si="7"/>
        <v>89.695395034365305</v>
      </c>
      <c r="AF20" s="1">
        <f t="shared" ca="1" si="7"/>
        <v>96.107790511055711</v>
      </c>
      <c r="AG20" s="1">
        <f t="shared" ca="1" si="7"/>
        <v>95.003062464906321</v>
      </c>
      <c r="AH20" s="1">
        <f t="shared" ca="1" si="7"/>
        <v>87.269560938125451</v>
      </c>
      <c r="AI20" s="1">
        <f t="shared" ca="1" si="8"/>
        <v>76.524946890546701</v>
      </c>
      <c r="AJ20" s="1">
        <f t="shared" ca="1" si="8"/>
        <v>108.80088551670511</v>
      </c>
      <c r="AK20" s="1">
        <f t="shared" ca="1" si="8"/>
        <v>81.704713196091461</v>
      </c>
      <c r="AL20" s="1">
        <f t="shared" ca="1" si="8"/>
        <v>106.98796740371279</v>
      </c>
      <c r="AM20" s="1">
        <f t="shared" ca="1" si="8"/>
        <v>65.410795279066917</v>
      </c>
      <c r="AN20" s="1">
        <f t="shared" ca="1" si="8"/>
        <v>104.57651554365333</v>
      </c>
      <c r="AO20" s="1">
        <f t="shared" ca="1" si="8"/>
        <v>77.837551724659519</v>
      </c>
      <c r="AP20" s="1">
        <f t="shared" ca="1" si="8"/>
        <v>100.96415907379415</v>
      </c>
      <c r="AQ20" s="1">
        <f t="shared" ca="1" si="8"/>
        <v>77.165752196183647</v>
      </c>
    </row>
    <row r="21" spans="1:43" x14ac:dyDescent="0.35">
      <c r="A21" s="1" t="str">
        <f t="shared" ca="1" si="1"/>
        <v>yes</v>
      </c>
      <c r="B21" s="1">
        <f t="shared" ca="1" si="2"/>
        <v>95.558352534325564</v>
      </c>
      <c r="C21" s="1">
        <f t="shared" ca="1" si="3"/>
        <v>106.64326798185536</v>
      </c>
      <c r="D21" s="1">
        <f t="shared" ca="1" si="4"/>
        <v>101.74326798185535</v>
      </c>
      <c r="E21" s="1">
        <f t="shared" ca="1" si="5"/>
        <v>18.933414635295257</v>
      </c>
      <c r="F21" s="1">
        <v>15</v>
      </c>
      <c r="H21" s="1">
        <f t="shared" ca="1" si="6"/>
        <v>112.46910842232512</v>
      </c>
      <c r="I21" s="1">
        <f t="shared" ca="1" si="6"/>
        <v>104.93810777890508</v>
      </c>
      <c r="J21" s="1">
        <f t="shared" ca="1" si="6"/>
        <v>91.928111587148337</v>
      </c>
      <c r="K21" s="1">
        <f t="shared" ca="1" si="6"/>
        <v>115.5559031584048</v>
      </c>
      <c r="L21" s="1">
        <f t="shared" ca="1" si="6"/>
        <v>132.34454166611405</v>
      </c>
      <c r="M21" s="1">
        <f t="shared" ca="1" si="6"/>
        <v>71.20115676303493</v>
      </c>
      <c r="N21" s="1">
        <f t="shared" ca="1" si="6"/>
        <v>93.037548137015662</v>
      </c>
      <c r="O21" s="1">
        <f t="shared" ca="1" si="6"/>
        <v>41.849192867740904</v>
      </c>
      <c r="P21" s="1">
        <f t="shared" ca="1" si="6"/>
        <v>99.395921168662383</v>
      </c>
      <c r="Q21" s="1">
        <f t="shared" ca="1" si="6"/>
        <v>120.86601699691016</v>
      </c>
      <c r="R21" s="1">
        <f t="shared" ca="1" si="6"/>
        <v>118.15546294182894</v>
      </c>
      <c r="S21" s="1">
        <f t="shared" ca="1" si="6"/>
        <v>105.70239202018584</v>
      </c>
      <c r="T21" s="1">
        <f t="shared" ca="1" si="6"/>
        <v>137.1456151655282</v>
      </c>
      <c r="U21" s="1">
        <f t="shared" ca="1" si="6"/>
        <v>98.933309828162876</v>
      </c>
      <c r="V21" s="1">
        <f t="shared" ca="1" si="6"/>
        <v>108.16389040540879</v>
      </c>
      <c r="W21" s="1">
        <f t="shared" ca="1" si="6"/>
        <v>115.99552567309939</v>
      </c>
      <c r="X21" s="1">
        <f t="shared" ca="1" si="7"/>
        <v>107.51903545457725</v>
      </c>
      <c r="Y21" s="1">
        <f t="shared" ca="1" si="7"/>
        <v>90.929612421398616</v>
      </c>
      <c r="Z21" s="1">
        <f t="shared" ca="1" si="7"/>
        <v>98.562884988430312</v>
      </c>
      <c r="AA21" s="1">
        <f t="shared" ca="1" si="7"/>
        <v>101.87847658535097</v>
      </c>
      <c r="AB21" s="1">
        <f t="shared" ca="1" si="7"/>
        <v>114.2907621714283</v>
      </c>
      <c r="AC21" s="1">
        <f t="shared" ca="1" si="7"/>
        <v>79.903822306252366</v>
      </c>
      <c r="AD21" s="1">
        <f t="shared" ca="1" si="7"/>
        <v>94.083274516788293</v>
      </c>
      <c r="AE21" s="1">
        <f t="shared" ca="1" si="7"/>
        <v>105.05607927985875</v>
      </c>
      <c r="AF21" s="1">
        <f t="shared" ca="1" si="7"/>
        <v>105.83644469450654</v>
      </c>
      <c r="AG21" s="1">
        <f t="shared" ca="1" si="7"/>
        <v>97.925373029440081</v>
      </c>
      <c r="AH21" s="1">
        <f t="shared" ca="1" si="7"/>
        <v>113.67724173750746</v>
      </c>
      <c r="AI21" s="1">
        <f t="shared" ca="1" si="8"/>
        <v>115.28531511691163</v>
      </c>
      <c r="AJ21" s="1">
        <f t="shared" ca="1" si="8"/>
        <v>94.877793106421493</v>
      </c>
      <c r="AK21" s="1">
        <f t="shared" ca="1" si="8"/>
        <v>117.31966070496644</v>
      </c>
      <c r="AL21" s="1">
        <f t="shared" ca="1" si="8"/>
        <v>81.813580757725006</v>
      </c>
      <c r="AM21" s="1">
        <f t="shared" ca="1" si="8"/>
        <v>83.583735946753492</v>
      </c>
      <c r="AN21" s="1">
        <f t="shared" ca="1" si="8"/>
        <v>61.746282444982761</v>
      </c>
      <c r="AO21" s="1">
        <f t="shared" ca="1" si="8"/>
        <v>101.0009484122605</v>
      </c>
      <c r="AP21" s="1">
        <f t="shared" ca="1" si="8"/>
        <v>103.58767800163692</v>
      </c>
      <c r="AQ21" s="1">
        <f t="shared" ca="1" si="8"/>
        <v>126.19784108911949</v>
      </c>
    </row>
    <row r="22" spans="1:43" x14ac:dyDescent="0.35">
      <c r="A22" s="1" t="str">
        <f t="shared" ca="1" si="1"/>
        <v>yes</v>
      </c>
      <c r="B22" s="1">
        <f t="shared" ca="1" si="2"/>
        <v>94.213888103646156</v>
      </c>
      <c r="C22" s="1">
        <f t="shared" ca="1" si="3"/>
        <v>104.06385203621906</v>
      </c>
      <c r="D22" s="1">
        <f t="shared" ca="1" si="4"/>
        <v>99.163852036219055</v>
      </c>
      <c r="E22" s="1">
        <f t="shared" ca="1" si="5"/>
        <v>15.152950813998688</v>
      </c>
      <c r="F22" s="1">
        <v>16</v>
      </c>
      <c r="H22" s="1">
        <f t="shared" ca="1" si="6"/>
        <v>73.372825429020537</v>
      </c>
      <c r="I22" s="1">
        <f t="shared" ca="1" si="6"/>
        <v>96.003987614071363</v>
      </c>
      <c r="J22" s="1">
        <f t="shared" ca="1" si="6"/>
        <v>104.46772807515094</v>
      </c>
      <c r="K22" s="1">
        <f t="shared" ca="1" si="6"/>
        <v>92.241775958766894</v>
      </c>
      <c r="L22" s="1">
        <f t="shared" ca="1" si="6"/>
        <v>118.1305355791955</v>
      </c>
      <c r="M22" s="1">
        <f t="shared" ca="1" si="6"/>
        <v>100.30006659518183</v>
      </c>
      <c r="N22" s="1">
        <f t="shared" ca="1" si="6"/>
        <v>100.42667032014759</v>
      </c>
      <c r="O22" s="1">
        <f t="shared" ca="1" si="6"/>
        <v>77.654157028854371</v>
      </c>
      <c r="P22" s="1">
        <f t="shared" ca="1" si="6"/>
        <v>104.94458403835714</v>
      </c>
      <c r="Q22" s="1">
        <f t="shared" ca="1" si="6"/>
        <v>109.1928072046264</v>
      </c>
      <c r="R22" s="1">
        <f t="shared" ca="1" si="6"/>
        <v>104.59840093901234</v>
      </c>
      <c r="S22" s="1">
        <f t="shared" ca="1" si="6"/>
        <v>113.71855178192106</v>
      </c>
      <c r="T22" s="1">
        <f t="shared" ca="1" si="6"/>
        <v>115.2082081375776</v>
      </c>
      <c r="U22" s="1">
        <f t="shared" ca="1" si="6"/>
        <v>108.98882823036402</v>
      </c>
      <c r="V22" s="1">
        <f t="shared" ca="1" si="6"/>
        <v>62.890718304306013</v>
      </c>
      <c r="W22" s="1">
        <f t="shared" ca="1" si="6"/>
        <v>127.59460562598431</v>
      </c>
      <c r="X22" s="1">
        <f t="shared" ca="1" si="7"/>
        <v>108.87029423010686</v>
      </c>
      <c r="Y22" s="1">
        <f t="shared" ca="1" si="7"/>
        <v>106.68403966965747</v>
      </c>
      <c r="Z22" s="1">
        <f t="shared" ca="1" si="7"/>
        <v>78.856754569626887</v>
      </c>
      <c r="AA22" s="1">
        <f t="shared" ca="1" si="7"/>
        <v>107.2356351601984</v>
      </c>
      <c r="AB22" s="1">
        <f t="shared" ca="1" si="7"/>
        <v>105.67958572207883</v>
      </c>
      <c r="AC22" s="1">
        <f t="shared" ca="1" si="7"/>
        <v>102.94866285085415</v>
      </c>
      <c r="AD22" s="1">
        <f t="shared" ca="1" si="7"/>
        <v>68.799112375572136</v>
      </c>
      <c r="AE22" s="1">
        <f t="shared" ca="1" si="7"/>
        <v>114.52766195791359</v>
      </c>
      <c r="AF22" s="1">
        <f t="shared" ca="1" si="7"/>
        <v>80.649226531091585</v>
      </c>
      <c r="AG22" s="1">
        <f t="shared" ca="1" si="7"/>
        <v>83.264160374984584</v>
      </c>
      <c r="AH22" s="1">
        <f t="shared" ca="1" si="7"/>
        <v>93.972363148522277</v>
      </c>
      <c r="AI22" s="1">
        <f t="shared" ca="1" si="8"/>
        <v>121.29286768357321</v>
      </c>
      <c r="AJ22" s="1">
        <f t="shared" ca="1" si="8"/>
        <v>101.16449403203629</v>
      </c>
      <c r="AK22" s="1">
        <f t="shared" ca="1" si="8"/>
        <v>102.04414295641192</v>
      </c>
      <c r="AL22" s="1">
        <f t="shared" ca="1" si="8"/>
        <v>110.37011965580606</v>
      </c>
      <c r="AM22" s="1">
        <f t="shared" ca="1" si="8"/>
        <v>89.565641085033178</v>
      </c>
      <c r="AN22" s="1">
        <f t="shared" ca="1" si="8"/>
        <v>97.537585563506525</v>
      </c>
      <c r="AO22" s="1">
        <f t="shared" ca="1" si="8"/>
        <v>79.9277457934121</v>
      </c>
      <c r="AP22" s="1">
        <f t="shared" ca="1" si="8"/>
        <v>100.85497937337328</v>
      </c>
      <c r="AQ22" s="1">
        <f t="shared" ca="1" si="8"/>
        <v>105.91914970758812</v>
      </c>
    </row>
    <row r="23" spans="1:43" x14ac:dyDescent="0.35">
      <c r="A23" s="1" t="str">
        <f t="shared" ca="1" si="1"/>
        <v>yes</v>
      </c>
      <c r="B23" s="1">
        <f t="shared" ca="1" si="2"/>
        <v>93.800496324708092</v>
      </c>
      <c r="C23" s="1">
        <f t="shared" ca="1" si="3"/>
        <v>103.88782582372485</v>
      </c>
      <c r="D23" s="1">
        <f t="shared" ca="1" si="4"/>
        <v>98.987825823724847</v>
      </c>
      <c r="E23" s="1">
        <f t="shared" ca="1" si="5"/>
        <v>15.879580099030891</v>
      </c>
      <c r="F23" s="1">
        <v>17</v>
      </c>
      <c r="H23" s="1">
        <f t="shared" ca="1" si="6"/>
        <v>94.758365562356943</v>
      </c>
      <c r="I23" s="1">
        <f t="shared" ca="1" si="6"/>
        <v>107.97752796603257</v>
      </c>
      <c r="J23" s="1">
        <f t="shared" ca="1" si="6"/>
        <v>99.045210931743881</v>
      </c>
      <c r="K23" s="1">
        <f t="shared" ca="1" si="6"/>
        <v>128.28536564789704</v>
      </c>
      <c r="L23" s="1">
        <f t="shared" ca="1" si="6"/>
        <v>111.2847029877915</v>
      </c>
      <c r="M23" s="1">
        <f t="shared" ca="1" si="6"/>
        <v>101.58329065676406</v>
      </c>
      <c r="N23" s="1">
        <f t="shared" ca="1" si="6"/>
        <v>114.19042626828221</v>
      </c>
      <c r="O23" s="1">
        <f t="shared" ca="1" si="6"/>
        <v>86.463910881019743</v>
      </c>
      <c r="P23" s="1">
        <f t="shared" ca="1" si="6"/>
        <v>75.93057495512889</v>
      </c>
      <c r="Q23" s="1">
        <f t="shared" ca="1" si="6"/>
        <v>78.667296292367567</v>
      </c>
      <c r="R23" s="1">
        <f t="shared" ca="1" si="6"/>
        <v>118.5751112484969</v>
      </c>
      <c r="S23" s="1">
        <f t="shared" ca="1" si="6"/>
        <v>124.24511717525102</v>
      </c>
      <c r="T23" s="1">
        <f t="shared" ca="1" si="6"/>
        <v>103.41326744874857</v>
      </c>
      <c r="U23" s="1">
        <f t="shared" ca="1" si="6"/>
        <v>81.005141438544342</v>
      </c>
      <c r="V23" s="1">
        <f t="shared" ca="1" si="6"/>
        <v>105.82216752964163</v>
      </c>
      <c r="W23" s="1">
        <f t="shared" ca="1" si="6"/>
        <v>97.016635169314512</v>
      </c>
      <c r="X23" s="1">
        <f t="shared" ca="1" si="7"/>
        <v>70.067080955047658</v>
      </c>
      <c r="Y23" s="1">
        <f t="shared" ca="1" si="7"/>
        <v>115.24762271513501</v>
      </c>
      <c r="Z23" s="1">
        <f t="shared" ca="1" si="7"/>
        <v>116.80551315258559</v>
      </c>
      <c r="AA23" s="1">
        <f t="shared" ca="1" si="7"/>
        <v>106.567485645636</v>
      </c>
      <c r="AB23" s="1">
        <f t="shared" ca="1" si="7"/>
        <v>109.22881382998099</v>
      </c>
      <c r="AC23" s="1">
        <f t="shared" ca="1" si="7"/>
        <v>100.60550553718616</v>
      </c>
      <c r="AD23" s="1">
        <f t="shared" ca="1" si="7"/>
        <v>86.769648642201062</v>
      </c>
      <c r="AE23" s="1">
        <f t="shared" ca="1" si="7"/>
        <v>109.88836912192309</v>
      </c>
      <c r="AF23" s="1">
        <f t="shared" ca="1" si="7"/>
        <v>96.665691176910855</v>
      </c>
      <c r="AG23" s="1">
        <f t="shared" ca="1" si="7"/>
        <v>99.256780877069019</v>
      </c>
      <c r="AH23" s="1">
        <f t="shared" ca="1" si="7"/>
        <v>87.13970862382655</v>
      </c>
      <c r="AI23" s="1">
        <f t="shared" ca="1" si="8"/>
        <v>101.725980226922</v>
      </c>
      <c r="AJ23" s="1">
        <f t="shared" ca="1" si="8"/>
        <v>106.76497786724379</v>
      </c>
      <c r="AK23" s="1">
        <f t="shared" ca="1" si="8"/>
        <v>58.508468940794344</v>
      </c>
      <c r="AL23" s="1">
        <f t="shared" ca="1" si="8"/>
        <v>92.809424026423116</v>
      </c>
      <c r="AM23" s="1">
        <f t="shared" ca="1" si="8"/>
        <v>85.78591384414068</v>
      </c>
      <c r="AN23" s="1">
        <f t="shared" ca="1" si="8"/>
        <v>97.046566913419099</v>
      </c>
      <c r="AO23" s="1">
        <f t="shared" ca="1" si="8"/>
        <v>122.95462697119891</v>
      </c>
      <c r="AP23" s="1">
        <f t="shared" ca="1" si="8"/>
        <v>78.079528578751038</v>
      </c>
      <c r="AQ23" s="1">
        <f t="shared" ca="1" si="8"/>
        <v>93.379909848317467</v>
      </c>
    </row>
    <row r="24" spans="1:43" x14ac:dyDescent="0.35">
      <c r="A24" s="1" t="str">
        <f t="shared" ca="1" si="1"/>
        <v>yes</v>
      </c>
      <c r="B24" s="1">
        <f t="shared" ca="1" si="2"/>
        <v>94.130198005764612</v>
      </c>
      <c r="C24" s="1">
        <f t="shared" ca="1" si="3"/>
        <v>104.613820964176</v>
      </c>
      <c r="D24" s="1">
        <f t="shared" ca="1" si="4"/>
        <v>99.713820964175994</v>
      </c>
      <c r="E24" s="1">
        <f t="shared" ca="1" si="5"/>
        <v>17.09272334207564</v>
      </c>
      <c r="F24" s="1">
        <v>18</v>
      </c>
      <c r="H24" s="1">
        <f t="shared" ca="1" si="6"/>
        <v>97.892461429638473</v>
      </c>
      <c r="I24" s="1">
        <f t="shared" ca="1" si="6"/>
        <v>108.50605519668775</v>
      </c>
      <c r="J24" s="1">
        <f t="shared" ca="1" si="6"/>
        <v>112.74512635947119</v>
      </c>
      <c r="K24" s="1">
        <f t="shared" ca="1" si="6"/>
        <v>87.826596316191328</v>
      </c>
      <c r="L24" s="1">
        <f t="shared" ca="1" si="6"/>
        <v>92.243566851176041</v>
      </c>
      <c r="M24" s="1">
        <f t="shared" ca="1" si="6"/>
        <v>128.33395985927592</v>
      </c>
      <c r="N24" s="1">
        <f t="shared" ca="1" si="6"/>
        <v>118.9704969018001</v>
      </c>
      <c r="O24" s="1">
        <f t="shared" ca="1" si="6"/>
        <v>117.52631544862517</v>
      </c>
      <c r="P24" s="1">
        <f t="shared" ca="1" si="6"/>
        <v>106.59662833576576</v>
      </c>
      <c r="Q24" s="1">
        <f t="shared" ca="1" si="6"/>
        <v>86.066910269188583</v>
      </c>
      <c r="R24" s="1">
        <f t="shared" ca="1" si="6"/>
        <v>76.436338577114213</v>
      </c>
      <c r="S24" s="1">
        <f t="shared" ca="1" si="6"/>
        <v>101.55193809681671</v>
      </c>
      <c r="T24" s="1">
        <f t="shared" ca="1" si="6"/>
        <v>92.941388346009376</v>
      </c>
      <c r="U24" s="1">
        <f t="shared" ca="1" si="6"/>
        <v>86.910873985929754</v>
      </c>
      <c r="V24" s="1">
        <f t="shared" ca="1" si="6"/>
        <v>118.12482188693221</v>
      </c>
      <c r="W24" s="1">
        <f t="shared" ca="1" si="6"/>
        <v>93.088875447860588</v>
      </c>
      <c r="X24" s="1">
        <f t="shared" ca="1" si="7"/>
        <v>92.364515038206108</v>
      </c>
      <c r="Y24" s="1">
        <f t="shared" ca="1" si="7"/>
        <v>105.67651687984669</v>
      </c>
      <c r="Z24" s="1">
        <f t="shared" ca="1" si="7"/>
        <v>71.98834876176565</v>
      </c>
      <c r="AA24" s="1">
        <f t="shared" ca="1" si="7"/>
        <v>93.956793762663523</v>
      </c>
      <c r="AB24" s="1">
        <f t="shared" ca="1" si="7"/>
        <v>83.464374708445192</v>
      </c>
      <c r="AC24" s="1">
        <f t="shared" ca="1" si="7"/>
        <v>85.130603956685675</v>
      </c>
      <c r="AD24" s="1">
        <f t="shared" ca="1" si="7"/>
        <v>134.22697013022184</v>
      </c>
      <c r="AE24" s="1">
        <f t="shared" ca="1" si="7"/>
        <v>74.590993775398061</v>
      </c>
      <c r="AF24" s="1">
        <f t="shared" ca="1" si="7"/>
        <v>99.022826640935421</v>
      </c>
      <c r="AG24" s="1">
        <f t="shared" ca="1" si="7"/>
        <v>76.897888904383905</v>
      </c>
      <c r="AH24" s="1">
        <f t="shared" ca="1" si="7"/>
        <v>153.35220930431905</v>
      </c>
      <c r="AI24" s="1">
        <f t="shared" ca="1" si="8"/>
        <v>94.798301524688313</v>
      </c>
      <c r="AJ24" s="1">
        <f t="shared" ca="1" si="8"/>
        <v>104.62323656280941</v>
      </c>
      <c r="AK24" s="1">
        <f t="shared" ca="1" si="8"/>
        <v>111.65416691273417</v>
      </c>
      <c r="AL24" s="1">
        <f t="shared" ca="1" si="8"/>
        <v>93.723600092510807</v>
      </c>
      <c r="AM24" s="1">
        <f t="shared" ca="1" si="8"/>
        <v>100.10977690246992</v>
      </c>
      <c r="AN24" s="1">
        <f t="shared" ca="1" si="8"/>
        <v>98.169937596929699</v>
      </c>
      <c r="AO24" s="1">
        <f t="shared" ca="1" si="8"/>
        <v>96.237272029779277</v>
      </c>
      <c r="AP24" s="1">
        <f t="shared" ca="1" si="8"/>
        <v>91.754005638564678</v>
      </c>
      <c r="AQ24" s="1">
        <f t="shared" ca="1" si="8"/>
        <v>102.1928622784953</v>
      </c>
    </row>
    <row r="25" spans="1:43" x14ac:dyDescent="0.35">
      <c r="A25" s="1" t="str">
        <f t="shared" ca="1" si="1"/>
        <v>yes</v>
      </c>
      <c r="B25" s="1">
        <f t="shared" ca="1" si="2"/>
        <v>94.834712406888983</v>
      </c>
      <c r="C25" s="1">
        <f t="shared" ca="1" si="3"/>
        <v>104.07998258507565</v>
      </c>
      <c r="D25" s="1">
        <f t="shared" ca="1" si="4"/>
        <v>99.179982585075649</v>
      </c>
      <c r="E25" s="1">
        <f t="shared" ca="1" si="5"/>
        <v>13.301847484244888</v>
      </c>
      <c r="F25" s="1">
        <v>19</v>
      </c>
      <c r="H25" s="1">
        <f t="shared" ca="1" si="6"/>
        <v>91.541709295886434</v>
      </c>
      <c r="I25" s="1">
        <f t="shared" ca="1" si="6"/>
        <v>91.536405277583611</v>
      </c>
      <c r="J25" s="1">
        <f t="shared" ca="1" si="6"/>
        <v>76.058243512169923</v>
      </c>
      <c r="K25" s="1">
        <f t="shared" ca="1" si="6"/>
        <v>85.8773008281931</v>
      </c>
      <c r="L25" s="1">
        <f t="shared" ca="1" si="6"/>
        <v>83.226512298931169</v>
      </c>
      <c r="M25" s="1">
        <f t="shared" ca="1" si="6"/>
        <v>83.18865038764163</v>
      </c>
      <c r="N25" s="1">
        <f t="shared" ca="1" si="6"/>
        <v>112.00824909325259</v>
      </c>
      <c r="O25" s="1">
        <f t="shared" ca="1" si="6"/>
        <v>116.42842066029843</v>
      </c>
      <c r="P25" s="1">
        <f t="shared" ca="1" si="6"/>
        <v>105.27430804238854</v>
      </c>
      <c r="Q25" s="1">
        <f t="shared" ca="1" si="6"/>
        <v>102.71084570555641</v>
      </c>
      <c r="R25" s="1">
        <f t="shared" ca="1" si="6"/>
        <v>94.337784222213344</v>
      </c>
      <c r="S25" s="1">
        <f t="shared" ca="1" si="6"/>
        <v>99.585381642533875</v>
      </c>
      <c r="T25" s="1">
        <f t="shared" ca="1" si="6"/>
        <v>78.532551795123055</v>
      </c>
      <c r="U25" s="1">
        <f t="shared" ca="1" si="6"/>
        <v>98.286102405936646</v>
      </c>
      <c r="V25" s="1">
        <f t="shared" ca="1" si="6"/>
        <v>119.12170731418374</v>
      </c>
      <c r="W25" s="1">
        <f t="shared" ca="1" si="6"/>
        <v>84.21759722012149</v>
      </c>
      <c r="X25" s="1">
        <f t="shared" ca="1" si="7"/>
        <v>110.94192284473908</v>
      </c>
      <c r="Y25" s="1">
        <f t="shared" ca="1" si="7"/>
        <v>107.1794445790342</v>
      </c>
      <c r="Z25" s="1">
        <f t="shared" ca="1" si="7"/>
        <v>106.64662803759029</v>
      </c>
      <c r="AA25" s="1">
        <f t="shared" ca="1" si="7"/>
        <v>110.09262868399827</v>
      </c>
      <c r="AB25" s="1">
        <f t="shared" ca="1" si="7"/>
        <v>81.189691498926834</v>
      </c>
      <c r="AC25" s="1">
        <f t="shared" ca="1" si="7"/>
        <v>85.785868422845553</v>
      </c>
      <c r="AD25" s="1">
        <f t="shared" ca="1" si="7"/>
        <v>104.24518989830128</v>
      </c>
      <c r="AE25" s="1">
        <f t="shared" ca="1" si="7"/>
        <v>101.02332715523517</v>
      </c>
      <c r="AF25" s="1">
        <f t="shared" ca="1" si="7"/>
        <v>116.63480631173796</v>
      </c>
      <c r="AG25" s="1">
        <f t="shared" ca="1" si="7"/>
        <v>103.25493548002791</v>
      </c>
      <c r="AH25" s="1">
        <f t="shared" ca="1" si="7"/>
        <v>86.448769688133623</v>
      </c>
      <c r="AI25" s="1">
        <f t="shared" ca="1" si="8"/>
        <v>91.352404757472996</v>
      </c>
      <c r="AJ25" s="1">
        <f t="shared" ca="1" si="8"/>
        <v>116.18888066268075</v>
      </c>
      <c r="AK25" s="1">
        <f t="shared" ca="1" si="8"/>
        <v>113.2650465033755</v>
      </c>
      <c r="AL25" s="1">
        <f t="shared" ca="1" si="8"/>
        <v>108.40976476671591</v>
      </c>
      <c r="AM25" s="1">
        <f t="shared" ca="1" si="8"/>
        <v>87.339138650113796</v>
      </c>
      <c r="AN25" s="1">
        <f t="shared" ca="1" si="8"/>
        <v>129.76870600735225</v>
      </c>
      <c r="AO25" s="1">
        <f t="shared" ca="1" si="8"/>
        <v>105.27665135937454</v>
      </c>
      <c r="AP25" s="1">
        <f t="shared" ca="1" si="8"/>
        <v>88.57777473518631</v>
      </c>
      <c r="AQ25" s="1">
        <f t="shared" ca="1" si="8"/>
        <v>94.926023317867475</v>
      </c>
    </row>
    <row r="26" spans="1:43" x14ac:dyDescent="0.35">
      <c r="A26" s="1" t="str">
        <f t="shared" ca="1" si="1"/>
        <v>no</v>
      </c>
      <c r="B26" s="1">
        <f t="shared" ca="1" si="2"/>
        <v>88.800565559017826</v>
      </c>
      <c r="C26" s="1">
        <f t="shared" ca="1" si="3"/>
        <v>99.083089049676545</v>
      </c>
      <c r="D26" s="1">
        <f t="shared" ca="1" si="4"/>
        <v>94.183089049676539</v>
      </c>
      <c r="E26" s="1">
        <f t="shared" ca="1" si="5"/>
        <v>16.477112726506267</v>
      </c>
      <c r="F26" s="1">
        <v>20</v>
      </c>
      <c r="H26" s="1">
        <f t="shared" ca="1" si="6"/>
        <v>113.66070421589488</v>
      </c>
      <c r="I26" s="1">
        <f t="shared" ca="1" si="6"/>
        <v>90.727538545842123</v>
      </c>
      <c r="J26" s="1">
        <f t="shared" ca="1" si="6"/>
        <v>97.103357001065973</v>
      </c>
      <c r="K26" s="1">
        <f t="shared" ca="1" si="6"/>
        <v>75.622786635857977</v>
      </c>
      <c r="L26" s="1">
        <f t="shared" ca="1" si="6"/>
        <v>109.68984576547497</v>
      </c>
      <c r="M26" s="1">
        <f t="shared" ca="1" si="6"/>
        <v>97.929478913702724</v>
      </c>
      <c r="N26" s="1">
        <f t="shared" ca="1" si="6"/>
        <v>60.607837978056075</v>
      </c>
      <c r="O26" s="1">
        <f t="shared" ca="1" si="6"/>
        <v>89.179257321848695</v>
      </c>
      <c r="P26" s="1">
        <f t="shared" ca="1" si="6"/>
        <v>70.404903020250558</v>
      </c>
      <c r="Q26" s="1">
        <f t="shared" ca="1" si="6"/>
        <v>89.4578829165619</v>
      </c>
      <c r="R26" s="1">
        <f t="shared" ca="1" si="6"/>
        <v>123.80396905602852</v>
      </c>
      <c r="S26" s="1">
        <f t="shared" ca="1" si="6"/>
        <v>92.012728640726621</v>
      </c>
      <c r="T26" s="1">
        <f t="shared" ca="1" si="6"/>
        <v>107.70649033306404</v>
      </c>
      <c r="U26" s="1">
        <f t="shared" ca="1" si="6"/>
        <v>106.46094647466758</v>
      </c>
      <c r="V26" s="1">
        <f t="shared" ca="1" si="6"/>
        <v>105.08980325219252</v>
      </c>
      <c r="W26" s="1">
        <f t="shared" ca="1" si="6"/>
        <v>83.346428678091385</v>
      </c>
      <c r="X26" s="1">
        <f t="shared" ca="1" si="7"/>
        <v>111.35868271285651</v>
      </c>
      <c r="Y26" s="1">
        <f t="shared" ca="1" si="7"/>
        <v>68.503050215843103</v>
      </c>
      <c r="Z26" s="1">
        <f t="shared" ca="1" si="7"/>
        <v>110.35414729867691</v>
      </c>
      <c r="AA26" s="1">
        <f t="shared" ca="1" si="7"/>
        <v>76.698968199225376</v>
      </c>
      <c r="AB26" s="1">
        <f t="shared" ca="1" si="7"/>
        <v>76.55716798762208</v>
      </c>
      <c r="AC26" s="1">
        <f t="shared" ca="1" si="7"/>
        <v>76.907963927519461</v>
      </c>
      <c r="AD26" s="1">
        <f t="shared" ca="1" si="7"/>
        <v>80.070626928750201</v>
      </c>
      <c r="AE26" s="1">
        <f t="shared" ca="1" si="7"/>
        <v>87.607705337683214</v>
      </c>
      <c r="AF26" s="1">
        <f t="shared" ca="1" si="7"/>
        <v>108.95381944187747</v>
      </c>
      <c r="AG26" s="1">
        <f t="shared" ca="1" si="7"/>
        <v>69.226487477573528</v>
      </c>
      <c r="AH26" s="1">
        <f t="shared" ca="1" si="7"/>
        <v>121.57732817492297</v>
      </c>
      <c r="AI26" s="1">
        <f t="shared" ca="1" si="8"/>
        <v>74.402391320764195</v>
      </c>
      <c r="AJ26" s="1">
        <f t="shared" ca="1" si="8"/>
        <v>103.8932614564705</v>
      </c>
      <c r="AK26" s="1">
        <f t="shared" ca="1" si="8"/>
        <v>100.02454943875134</v>
      </c>
      <c r="AL26" s="1">
        <f t="shared" ca="1" si="8"/>
        <v>93.502315804730898</v>
      </c>
      <c r="AM26" s="1">
        <f t="shared" ca="1" si="8"/>
        <v>89.31201955644832</v>
      </c>
      <c r="AN26" s="1">
        <f t="shared" ca="1" si="8"/>
        <v>113.08502579933746</v>
      </c>
      <c r="AO26" s="1">
        <f t="shared" ca="1" si="8"/>
        <v>103.73624268397684</v>
      </c>
      <c r="AP26" s="1">
        <f t="shared" ca="1" si="8"/>
        <v>99.898933783112128</v>
      </c>
      <c r="AQ26" s="1">
        <f t="shared" ca="1" si="8"/>
        <v>112.11655949288689</v>
      </c>
    </row>
    <row r="27" spans="1:43" x14ac:dyDescent="0.35">
      <c r="A27" s="1" t="str">
        <f t="shared" ca="1" si="1"/>
        <v>yes</v>
      </c>
      <c r="B27" s="1">
        <f t="shared" ca="1" si="2"/>
        <v>96.422217751966571</v>
      </c>
      <c r="C27" s="1">
        <f t="shared" ca="1" si="3"/>
        <v>106.13023959453571</v>
      </c>
      <c r="D27" s="1">
        <f t="shared" ca="1" si="4"/>
        <v>101.2302395945357</v>
      </c>
      <c r="E27" s="1">
        <f t="shared" ca="1" si="5"/>
        <v>14.718434211946343</v>
      </c>
      <c r="F27" s="1">
        <v>21</v>
      </c>
      <c r="H27" s="1">
        <f t="shared" ca="1" si="6"/>
        <v>126.68962292514479</v>
      </c>
      <c r="I27" s="1">
        <f t="shared" ca="1" si="6"/>
        <v>102.89214429780127</v>
      </c>
      <c r="J27" s="1">
        <f t="shared" ca="1" si="6"/>
        <v>114.98366707246065</v>
      </c>
      <c r="K27" s="1">
        <f t="shared" ca="1" si="6"/>
        <v>123.30002991169027</v>
      </c>
      <c r="L27" s="1">
        <f t="shared" ca="1" si="6"/>
        <v>82.660271232015688</v>
      </c>
      <c r="M27" s="1">
        <f t="shared" ca="1" si="6"/>
        <v>110.25436629820899</v>
      </c>
      <c r="N27" s="1">
        <f t="shared" ca="1" si="6"/>
        <v>109.67945064689241</v>
      </c>
      <c r="O27" s="1">
        <f t="shared" ca="1" si="6"/>
        <v>118.25006888024147</v>
      </c>
      <c r="P27" s="1">
        <f t="shared" ca="1" si="6"/>
        <v>73.221315202139053</v>
      </c>
      <c r="Q27" s="1">
        <f t="shared" ca="1" si="6"/>
        <v>104.47704049781748</v>
      </c>
      <c r="R27" s="1">
        <f t="shared" ca="1" si="6"/>
        <v>99.538517029615164</v>
      </c>
      <c r="S27" s="1">
        <f t="shared" ca="1" si="6"/>
        <v>107.94529228881724</v>
      </c>
      <c r="T27" s="1">
        <f t="shared" ca="1" si="6"/>
        <v>115.35787469870951</v>
      </c>
      <c r="U27" s="1">
        <f t="shared" ca="1" si="6"/>
        <v>102.45332697882006</v>
      </c>
      <c r="V27" s="1">
        <f t="shared" ca="1" si="6"/>
        <v>115.68654345497444</v>
      </c>
      <c r="W27" s="1">
        <f t="shared" ca="1" si="6"/>
        <v>118.98739078936231</v>
      </c>
      <c r="X27" s="1">
        <f t="shared" ca="1" si="7"/>
        <v>91.188430251802117</v>
      </c>
      <c r="Y27" s="1">
        <f t="shared" ca="1" si="7"/>
        <v>100.79730441988571</v>
      </c>
      <c r="Z27" s="1">
        <f t="shared" ca="1" si="7"/>
        <v>82.043541446597729</v>
      </c>
      <c r="AA27" s="1">
        <f t="shared" ca="1" si="7"/>
        <v>94.628501443850865</v>
      </c>
      <c r="AB27" s="1">
        <f t="shared" ca="1" si="7"/>
        <v>112.90602264170269</v>
      </c>
      <c r="AC27" s="1">
        <f t="shared" ca="1" si="7"/>
        <v>96.768181680857282</v>
      </c>
      <c r="AD27" s="1">
        <f t="shared" ca="1" si="7"/>
        <v>86.10356450588354</v>
      </c>
      <c r="AE27" s="1">
        <f t="shared" ca="1" si="7"/>
        <v>83.765427110715393</v>
      </c>
      <c r="AF27" s="1">
        <f t="shared" ca="1" si="7"/>
        <v>91.014743749204456</v>
      </c>
      <c r="AG27" s="1">
        <f t="shared" ca="1" si="7"/>
        <v>87.618181007230888</v>
      </c>
      <c r="AH27" s="1">
        <f t="shared" ca="1" si="7"/>
        <v>81.634500311475861</v>
      </c>
      <c r="AI27" s="1">
        <f t="shared" ca="1" si="8"/>
        <v>102.96505913798082</v>
      </c>
      <c r="AJ27" s="1">
        <f t="shared" ca="1" si="8"/>
        <v>109.37411139199268</v>
      </c>
      <c r="AK27" s="1">
        <f t="shared" ca="1" si="8"/>
        <v>92.259869710250726</v>
      </c>
      <c r="AL27" s="1">
        <f t="shared" ca="1" si="8"/>
        <v>106.84117189772547</v>
      </c>
      <c r="AM27" s="1">
        <f t="shared" ca="1" si="8"/>
        <v>119.79478606167932</v>
      </c>
      <c r="AN27" s="1">
        <f t="shared" ca="1" si="8"/>
        <v>68.540571034535958</v>
      </c>
      <c r="AO27" s="1">
        <f t="shared" ca="1" si="8"/>
        <v>92.125693542708859</v>
      </c>
      <c r="AP27" s="1">
        <f t="shared" ca="1" si="8"/>
        <v>98.009340840751761</v>
      </c>
      <c r="AQ27" s="1">
        <f t="shared" ca="1" si="8"/>
        <v>119.53270101174243</v>
      </c>
    </row>
    <row r="28" spans="1:43" x14ac:dyDescent="0.35">
      <c r="A28" s="1" t="str">
        <f t="shared" ca="1" si="1"/>
        <v>yes</v>
      </c>
      <c r="B28" s="1">
        <f t="shared" ca="1" si="2"/>
        <v>94.144910545170887</v>
      </c>
      <c r="C28" s="1">
        <f t="shared" ca="1" si="3"/>
        <v>104.4917588737415</v>
      </c>
      <c r="D28" s="1">
        <f t="shared" ca="1" si="4"/>
        <v>99.591758873741497</v>
      </c>
      <c r="E28" s="1">
        <f t="shared" ca="1" si="5"/>
        <v>16.674025495624299</v>
      </c>
      <c r="F28" s="1">
        <v>22</v>
      </c>
      <c r="H28" s="1">
        <f t="shared" ca="1" si="6"/>
        <v>118.86825337721754</v>
      </c>
      <c r="I28" s="1">
        <f t="shared" ca="1" si="6"/>
        <v>100.8503425802469</v>
      </c>
      <c r="J28" s="1">
        <f t="shared" ca="1" si="6"/>
        <v>97.637756598915331</v>
      </c>
      <c r="K28" s="1">
        <f t="shared" ca="1" si="6"/>
        <v>58.563870707215365</v>
      </c>
      <c r="L28" s="1">
        <f t="shared" ca="1" si="6"/>
        <v>93.571308112911169</v>
      </c>
      <c r="M28" s="1">
        <f t="shared" ca="1" si="6"/>
        <v>84.956443980670059</v>
      </c>
      <c r="N28" s="1">
        <f t="shared" ca="1" si="6"/>
        <v>90.758122488328709</v>
      </c>
      <c r="O28" s="1">
        <f t="shared" ca="1" si="6"/>
        <v>115.6496983985071</v>
      </c>
      <c r="P28" s="1">
        <f t="shared" ca="1" si="6"/>
        <v>103.03189766118217</v>
      </c>
      <c r="Q28" s="1">
        <f t="shared" ca="1" si="6"/>
        <v>90.046332892996773</v>
      </c>
      <c r="R28" s="1">
        <f t="shared" ca="1" si="6"/>
        <v>82.610634320051886</v>
      </c>
      <c r="S28" s="1">
        <f t="shared" ca="1" si="6"/>
        <v>87.423184504451484</v>
      </c>
      <c r="T28" s="1">
        <f t="shared" ca="1" si="6"/>
        <v>99.956248142188301</v>
      </c>
      <c r="U28" s="1">
        <f t="shared" ca="1" si="6"/>
        <v>118.21893281768125</v>
      </c>
      <c r="V28" s="1">
        <f t="shared" ca="1" si="6"/>
        <v>128.96675677907839</v>
      </c>
      <c r="W28" s="1">
        <f t="shared" ca="1" si="6"/>
        <v>105.26619492805965</v>
      </c>
      <c r="X28" s="1">
        <f t="shared" ca="1" si="7"/>
        <v>117.22387306208368</v>
      </c>
      <c r="Y28" s="1">
        <f t="shared" ca="1" si="7"/>
        <v>98.699241543217013</v>
      </c>
      <c r="Z28" s="1">
        <f t="shared" ca="1" si="7"/>
        <v>106.44283652369941</v>
      </c>
      <c r="AA28" s="1">
        <f t="shared" ca="1" si="7"/>
        <v>105.96985615837933</v>
      </c>
      <c r="AB28" s="1">
        <f t="shared" ca="1" si="7"/>
        <v>83.859895497631214</v>
      </c>
      <c r="AC28" s="1">
        <f t="shared" ca="1" si="7"/>
        <v>76.861875729118267</v>
      </c>
      <c r="AD28" s="1">
        <f t="shared" ca="1" si="7"/>
        <v>82.109471573673986</v>
      </c>
      <c r="AE28" s="1">
        <f t="shared" ca="1" si="7"/>
        <v>76.759976262553096</v>
      </c>
      <c r="AF28" s="1">
        <f t="shared" ca="1" si="7"/>
        <v>98.785580967400051</v>
      </c>
      <c r="AG28" s="1">
        <f t="shared" ca="1" si="7"/>
        <v>127.01334306809545</v>
      </c>
      <c r="AH28" s="1">
        <f t="shared" ca="1" si="7"/>
        <v>80.728108661633556</v>
      </c>
      <c r="AI28" s="1">
        <f t="shared" ca="1" si="8"/>
        <v>98.951970159953191</v>
      </c>
      <c r="AJ28" s="1">
        <f t="shared" ca="1" si="8"/>
        <v>109.49407854230618</v>
      </c>
      <c r="AK28" s="1">
        <f t="shared" ca="1" si="8"/>
        <v>105.14777195354742</v>
      </c>
      <c r="AL28" s="1">
        <f t="shared" ca="1" si="8"/>
        <v>94.109458758638951</v>
      </c>
      <c r="AM28" s="1">
        <f t="shared" ca="1" si="8"/>
        <v>129.23222523962957</v>
      </c>
      <c r="AN28" s="1">
        <f t="shared" ca="1" si="8"/>
        <v>86.098792636751497</v>
      </c>
      <c r="AO28" s="1">
        <f t="shared" ca="1" si="8"/>
        <v>90.019202285583361</v>
      </c>
      <c r="AP28" s="1">
        <f t="shared" ca="1" si="8"/>
        <v>120.36148719140054</v>
      </c>
      <c r="AQ28" s="1">
        <f t="shared" ca="1" si="8"/>
        <v>121.05829534969507</v>
      </c>
    </row>
    <row r="29" spans="1:43" x14ac:dyDescent="0.35">
      <c r="A29" s="1" t="str">
        <f t="shared" ca="1" si="1"/>
        <v>yes</v>
      </c>
      <c r="B29" s="1">
        <f t="shared" ca="1" si="2"/>
        <v>95.787024645077267</v>
      </c>
      <c r="C29" s="1">
        <f t="shared" ca="1" si="3"/>
        <v>105.66143058746613</v>
      </c>
      <c r="D29" s="1">
        <f t="shared" ca="1" si="4"/>
        <v>100.76143058746612</v>
      </c>
      <c r="E29" s="1">
        <f t="shared" ca="1" si="5"/>
        <v>15.22777329302709</v>
      </c>
      <c r="F29" s="1">
        <v>23</v>
      </c>
      <c r="H29" s="1">
        <f t="shared" ca="1" si="6"/>
        <v>110.02229907427154</v>
      </c>
      <c r="I29" s="1">
        <f t="shared" ca="1" si="6"/>
        <v>107.96576827252198</v>
      </c>
      <c r="J29" s="1">
        <f t="shared" ca="1" si="6"/>
        <v>93.449938762318254</v>
      </c>
      <c r="K29" s="1">
        <f t="shared" ca="1" si="6"/>
        <v>72.197571930091698</v>
      </c>
      <c r="L29" s="1">
        <f t="shared" ca="1" si="6"/>
        <v>122.30512651570101</v>
      </c>
      <c r="M29" s="1">
        <f t="shared" ca="1" si="6"/>
        <v>92.596714274044672</v>
      </c>
      <c r="N29" s="1">
        <f t="shared" ca="1" si="6"/>
        <v>100.48105316146967</v>
      </c>
      <c r="O29" s="1">
        <f t="shared" ca="1" si="6"/>
        <v>114.9425862121879</v>
      </c>
      <c r="P29" s="1">
        <f t="shared" ca="1" si="6"/>
        <v>98.926935218836945</v>
      </c>
      <c r="Q29" s="1">
        <f t="shared" ca="1" si="6"/>
        <v>125.27902570787788</v>
      </c>
      <c r="R29" s="1">
        <f t="shared" ca="1" si="6"/>
        <v>119.12931003431019</v>
      </c>
      <c r="S29" s="1">
        <f t="shared" ca="1" si="6"/>
        <v>125.86461087165806</v>
      </c>
      <c r="T29" s="1">
        <f t="shared" ca="1" si="6"/>
        <v>94.914486433761979</v>
      </c>
      <c r="U29" s="1">
        <f t="shared" ca="1" si="6"/>
        <v>100.60079465463028</v>
      </c>
      <c r="V29" s="1">
        <f t="shared" ca="1" si="6"/>
        <v>85.873190294995709</v>
      </c>
      <c r="W29" s="1">
        <f t="shared" ca="1" si="6"/>
        <v>97.353760260338959</v>
      </c>
      <c r="X29" s="1">
        <f t="shared" ca="1" si="7"/>
        <v>121.73176466775331</v>
      </c>
      <c r="Y29" s="1">
        <f t="shared" ca="1" si="7"/>
        <v>102.82131033169105</v>
      </c>
      <c r="Z29" s="1">
        <f t="shared" ca="1" si="7"/>
        <v>106.99334539987863</v>
      </c>
      <c r="AA29" s="1">
        <f t="shared" ca="1" si="7"/>
        <v>95.427271191888167</v>
      </c>
      <c r="AB29" s="1">
        <f t="shared" ca="1" si="7"/>
        <v>103.54867341294516</v>
      </c>
      <c r="AC29" s="1">
        <f t="shared" ca="1" si="7"/>
        <v>77.898145291422281</v>
      </c>
      <c r="AD29" s="1">
        <f t="shared" ca="1" si="7"/>
        <v>102.66704068346564</v>
      </c>
      <c r="AE29" s="1">
        <f t="shared" ca="1" si="7"/>
        <v>108.55493713246723</v>
      </c>
      <c r="AF29" s="1">
        <f t="shared" ca="1" si="7"/>
        <v>123.79400225423581</v>
      </c>
      <c r="AG29" s="1">
        <f t="shared" ca="1" si="7"/>
        <v>90.772013262851146</v>
      </c>
      <c r="AH29" s="1">
        <f t="shared" ca="1" si="7"/>
        <v>76.093157042881927</v>
      </c>
      <c r="AI29" s="1">
        <f t="shared" ca="1" si="8"/>
        <v>74.984136927743691</v>
      </c>
      <c r="AJ29" s="1">
        <f t="shared" ca="1" si="8"/>
        <v>96.057817460997626</v>
      </c>
      <c r="AK29" s="1">
        <f t="shared" ca="1" si="8"/>
        <v>97.208383223207264</v>
      </c>
      <c r="AL29" s="1">
        <f t="shared" ca="1" si="8"/>
        <v>108.02008912067021</v>
      </c>
      <c r="AM29" s="1">
        <f t="shared" ca="1" si="8"/>
        <v>100.70048042374965</v>
      </c>
      <c r="AN29" s="1">
        <f t="shared" ca="1" si="8"/>
        <v>123.01156863521845</v>
      </c>
      <c r="AO29" s="1">
        <f t="shared" ca="1" si="8"/>
        <v>96.652764673908905</v>
      </c>
      <c r="AP29" s="1">
        <f t="shared" ca="1" si="8"/>
        <v>81.050918264082497</v>
      </c>
      <c r="AQ29" s="1">
        <f t="shared" ca="1" si="8"/>
        <v>77.520510068705931</v>
      </c>
    </row>
    <row r="30" spans="1:43" x14ac:dyDescent="0.35">
      <c r="A30" s="1" t="str">
        <f t="shared" ca="1" si="1"/>
        <v>yes</v>
      </c>
      <c r="B30" s="1">
        <f t="shared" ca="1" si="2"/>
        <v>93.405973069213118</v>
      </c>
      <c r="C30" s="1">
        <f t="shared" ca="1" si="3"/>
        <v>103.04667931115884</v>
      </c>
      <c r="D30" s="1">
        <f t="shared" ca="1" si="4"/>
        <v>98.146679311158834</v>
      </c>
      <c r="E30" s="1">
        <f t="shared" ca="1" si="5"/>
        <v>14.5123660467726</v>
      </c>
      <c r="F30" s="1">
        <v>24</v>
      </c>
      <c r="H30" s="1">
        <f t="shared" ca="1" si="6"/>
        <v>84.433967027087931</v>
      </c>
      <c r="I30" s="1">
        <f t="shared" ca="1" si="6"/>
        <v>121.99190175377126</v>
      </c>
      <c r="J30" s="1">
        <f t="shared" ca="1" si="6"/>
        <v>104.79939545161903</v>
      </c>
      <c r="K30" s="1">
        <f t="shared" ca="1" si="6"/>
        <v>55.47193910692868</v>
      </c>
      <c r="L30" s="1">
        <f t="shared" ca="1" si="6"/>
        <v>117.59329409084977</v>
      </c>
      <c r="M30" s="1">
        <f t="shared" ca="1" si="6"/>
        <v>98.988726261488083</v>
      </c>
      <c r="N30" s="1">
        <f t="shared" ca="1" si="6"/>
        <v>100.64287801689467</v>
      </c>
      <c r="O30" s="1">
        <f t="shared" ca="1" si="6"/>
        <v>101.94923463055123</v>
      </c>
      <c r="P30" s="1">
        <f t="shared" ref="P30:AE45" ca="1" si="9">NORMINV(RAND(),100,15)</f>
        <v>104.87037034339049</v>
      </c>
      <c r="Q30" s="1">
        <f t="shared" ca="1" si="9"/>
        <v>100.06331444974217</v>
      </c>
      <c r="R30" s="1">
        <f t="shared" ca="1" si="9"/>
        <v>101.98279532526547</v>
      </c>
      <c r="S30" s="1">
        <f t="shared" ca="1" si="9"/>
        <v>95.296192502370431</v>
      </c>
      <c r="T30" s="1">
        <f t="shared" ca="1" si="9"/>
        <v>94.78318400613567</v>
      </c>
      <c r="U30" s="1">
        <f t="shared" ca="1" si="9"/>
        <v>106.60956635860633</v>
      </c>
      <c r="V30" s="1">
        <f t="shared" ca="1" si="9"/>
        <v>108.54838670743486</v>
      </c>
      <c r="W30" s="1">
        <f t="shared" ca="1" si="9"/>
        <v>123.53476610303248</v>
      </c>
      <c r="X30" s="1">
        <f t="shared" ca="1" si="9"/>
        <v>101.0689073767464</v>
      </c>
      <c r="Y30" s="1">
        <f t="shared" ca="1" si="9"/>
        <v>86.499469670887464</v>
      </c>
      <c r="Z30" s="1">
        <f t="shared" ca="1" si="9"/>
        <v>85.233864389093</v>
      </c>
      <c r="AA30" s="1">
        <f t="shared" ca="1" si="9"/>
        <v>95.093386808700473</v>
      </c>
      <c r="AB30" s="1">
        <f t="shared" ca="1" si="9"/>
        <v>65.713493498071301</v>
      </c>
      <c r="AC30" s="1">
        <f t="shared" ca="1" si="9"/>
        <v>85.761377170214615</v>
      </c>
      <c r="AD30" s="1">
        <f t="shared" ca="1" si="9"/>
        <v>118.87656202385217</v>
      </c>
      <c r="AE30" s="1">
        <f t="shared" ca="1" si="9"/>
        <v>78.902218793219163</v>
      </c>
      <c r="AF30" s="1">
        <f t="shared" ca="1" si="7"/>
        <v>95.270032681033243</v>
      </c>
      <c r="AG30" s="1">
        <f t="shared" ca="1" si="7"/>
        <v>95.621933389139045</v>
      </c>
      <c r="AH30" s="1">
        <f t="shared" ca="1" si="7"/>
        <v>119.41143293913549</v>
      </c>
      <c r="AI30" s="1">
        <f t="shared" ca="1" si="8"/>
        <v>76.926755635214789</v>
      </c>
      <c r="AJ30" s="1">
        <f t="shared" ca="1" si="8"/>
        <v>99.20572579183542</v>
      </c>
      <c r="AK30" s="1">
        <f t="shared" ca="1" si="8"/>
        <v>96.358861817127803</v>
      </c>
      <c r="AL30" s="1">
        <f t="shared" ca="1" si="8"/>
        <v>107.76931412590189</v>
      </c>
      <c r="AM30" s="1">
        <f t="shared" ca="1" si="8"/>
        <v>100.68044766607503</v>
      </c>
      <c r="AN30" s="1">
        <f t="shared" ca="1" si="8"/>
        <v>106.60116908616531</v>
      </c>
      <c r="AO30" s="1">
        <f t="shared" ca="1" si="8"/>
        <v>99.483343377617118</v>
      </c>
      <c r="AP30" s="1">
        <f t="shared" ca="1" si="8"/>
        <v>95.267961637716581</v>
      </c>
      <c r="AQ30" s="1">
        <f t="shared" ca="1" si="8"/>
        <v>101.97428518880348</v>
      </c>
    </row>
    <row r="31" spans="1:43" x14ac:dyDescent="0.35">
      <c r="A31" s="1" t="str">
        <f t="shared" ca="1" si="1"/>
        <v>yes</v>
      </c>
      <c r="B31" s="1">
        <f t="shared" ca="1" si="2"/>
        <v>91.25655482302767</v>
      </c>
      <c r="C31" s="1">
        <f t="shared" ca="1" si="3"/>
        <v>101.21046011302114</v>
      </c>
      <c r="D31" s="1">
        <f t="shared" ca="1" si="4"/>
        <v>96.310460113021136</v>
      </c>
      <c r="E31" s="1">
        <f t="shared" ca="1" si="5"/>
        <v>15.471138642837134</v>
      </c>
      <c r="F31" s="1">
        <v>25</v>
      </c>
      <c r="H31" s="1">
        <f t="shared" ref="H31:W46" ca="1" si="10">NORMINV(RAND(),100,15)</f>
        <v>112.61966131132813</v>
      </c>
      <c r="I31" s="1">
        <f t="shared" ca="1" si="10"/>
        <v>84.437091908825579</v>
      </c>
      <c r="J31" s="1">
        <f t="shared" ca="1" si="10"/>
        <v>99.696010405814036</v>
      </c>
      <c r="K31" s="1">
        <f t="shared" ca="1" si="10"/>
        <v>75.877978495840438</v>
      </c>
      <c r="L31" s="1">
        <f t="shared" ca="1" si="10"/>
        <v>107.5832733821742</v>
      </c>
      <c r="M31" s="1">
        <f t="shared" ca="1" si="10"/>
        <v>110.84889492808105</v>
      </c>
      <c r="N31" s="1">
        <f t="shared" ca="1" si="10"/>
        <v>82.306265743073936</v>
      </c>
      <c r="O31" s="1">
        <f t="shared" ca="1" si="10"/>
        <v>66.050252104311511</v>
      </c>
      <c r="P31" s="1">
        <f t="shared" ca="1" si="10"/>
        <v>65.353431297228411</v>
      </c>
      <c r="Q31" s="1">
        <f t="shared" ca="1" si="10"/>
        <v>106.2590186692432</v>
      </c>
      <c r="R31" s="1">
        <f t="shared" ca="1" si="10"/>
        <v>96.764455701411393</v>
      </c>
      <c r="S31" s="1">
        <f t="shared" ca="1" si="10"/>
        <v>102.45583093408122</v>
      </c>
      <c r="T31" s="1">
        <f t="shared" ca="1" si="10"/>
        <v>95.568357067089238</v>
      </c>
      <c r="U31" s="1">
        <f t="shared" ca="1" si="10"/>
        <v>115.93307428028852</v>
      </c>
      <c r="V31" s="1">
        <f t="shared" ca="1" si="10"/>
        <v>78.983992460485112</v>
      </c>
      <c r="W31" s="1">
        <f t="shared" ca="1" si="10"/>
        <v>108.36680915165135</v>
      </c>
      <c r="X31" s="1">
        <f t="shared" ca="1" si="9"/>
        <v>107.86600436839394</v>
      </c>
      <c r="Y31" s="1">
        <f t="shared" ca="1" si="9"/>
        <v>103.66484547009266</v>
      </c>
      <c r="Z31" s="1">
        <f t="shared" ca="1" si="9"/>
        <v>114.38258616104578</v>
      </c>
      <c r="AA31" s="1">
        <f t="shared" ca="1" si="9"/>
        <v>84.187775172003313</v>
      </c>
      <c r="AB31" s="1">
        <f t="shared" ca="1" si="9"/>
        <v>73.87068221030006</v>
      </c>
      <c r="AC31" s="1">
        <f t="shared" ca="1" si="9"/>
        <v>77.333367264779469</v>
      </c>
      <c r="AD31" s="1">
        <f t="shared" ca="1" si="9"/>
        <v>123.80253785403335</v>
      </c>
      <c r="AE31" s="1">
        <f t="shared" ca="1" si="9"/>
        <v>76.248732679238344</v>
      </c>
      <c r="AF31" s="1">
        <f t="shared" ca="1" si="7"/>
        <v>100.52918916024142</v>
      </c>
      <c r="AG31" s="1">
        <f t="shared" ca="1" si="7"/>
        <v>109.37758247281685</v>
      </c>
      <c r="AH31" s="1">
        <f t="shared" ca="1" si="7"/>
        <v>108.04628754272846</v>
      </c>
      <c r="AI31" s="1">
        <f t="shared" ca="1" si="8"/>
        <v>112.44368257005215</v>
      </c>
      <c r="AJ31" s="1">
        <f t="shared" ca="1" si="8"/>
        <v>80.041692093089921</v>
      </c>
      <c r="AK31" s="1">
        <f t="shared" ca="1" si="8"/>
        <v>103.58544616098258</v>
      </c>
      <c r="AL31" s="1">
        <f t="shared" ca="1" si="8"/>
        <v>81.255668074804262</v>
      </c>
      <c r="AM31" s="1">
        <f t="shared" ca="1" si="8"/>
        <v>109.36587641216197</v>
      </c>
      <c r="AN31" s="1">
        <f t="shared" ca="1" si="8"/>
        <v>108.33965633009879</v>
      </c>
      <c r="AO31" s="1">
        <f t="shared" ca="1" si="8"/>
        <v>94.594710322056216</v>
      </c>
      <c r="AP31" s="1">
        <f t="shared" ca="1" si="8"/>
        <v>98.225907753452248</v>
      </c>
      <c r="AQ31" s="1">
        <f t="shared" ca="1" si="8"/>
        <v>90.909936155461622</v>
      </c>
    </row>
    <row r="32" spans="1:43" x14ac:dyDescent="0.35">
      <c r="A32" s="1" t="str">
        <f t="shared" ca="1" si="1"/>
        <v>yes</v>
      </c>
      <c r="B32" s="1">
        <f t="shared" ca="1" si="2"/>
        <v>95.850761439184907</v>
      </c>
      <c r="C32" s="1">
        <f t="shared" ca="1" si="3"/>
        <v>105.07924085685841</v>
      </c>
      <c r="D32" s="1">
        <f t="shared" ca="1" si="4"/>
        <v>100.1792408568584</v>
      </c>
      <c r="E32" s="1">
        <f t="shared" ca="1" si="5"/>
        <v>13.250447196959675</v>
      </c>
      <c r="F32" s="1">
        <v>26</v>
      </c>
      <c r="H32" s="1">
        <f t="shared" ca="1" si="10"/>
        <v>101.49085963893889</v>
      </c>
      <c r="I32" s="1">
        <f t="shared" ca="1" si="10"/>
        <v>81.978440234924079</v>
      </c>
      <c r="J32" s="1">
        <f t="shared" ca="1" si="10"/>
        <v>82.023830391015309</v>
      </c>
      <c r="K32" s="1">
        <f t="shared" ca="1" si="10"/>
        <v>102.31243227234935</v>
      </c>
      <c r="L32" s="1">
        <f t="shared" ca="1" si="10"/>
        <v>90.320620422773175</v>
      </c>
      <c r="M32" s="1">
        <f t="shared" ca="1" si="10"/>
        <v>96.406440914431101</v>
      </c>
      <c r="N32" s="1">
        <f t="shared" ca="1" si="10"/>
        <v>91.599244276423008</v>
      </c>
      <c r="O32" s="1">
        <f t="shared" ca="1" si="10"/>
        <v>100.34449801211157</v>
      </c>
      <c r="P32" s="1">
        <f t="shared" ca="1" si="10"/>
        <v>118.44888619375202</v>
      </c>
      <c r="Q32" s="1">
        <f t="shared" ca="1" si="10"/>
        <v>78.182526318020635</v>
      </c>
      <c r="R32" s="1">
        <f t="shared" ca="1" si="10"/>
        <v>98.821441073210465</v>
      </c>
      <c r="S32" s="1">
        <f t="shared" ca="1" si="10"/>
        <v>104.19143256780035</v>
      </c>
      <c r="T32" s="1">
        <f t="shared" ca="1" si="10"/>
        <v>93.909049806859329</v>
      </c>
      <c r="U32" s="1">
        <f t="shared" ca="1" si="10"/>
        <v>85.148636007044857</v>
      </c>
      <c r="V32" s="1">
        <f t="shared" ca="1" si="10"/>
        <v>81.915752755283748</v>
      </c>
      <c r="W32" s="1">
        <f t="shared" ca="1" si="10"/>
        <v>76.486935631257637</v>
      </c>
      <c r="X32" s="1">
        <f t="shared" ca="1" si="9"/>
        <v>110.76631538517535</v>
      </c>
      <c r="Y32" s="1">
        <f t="shared" ca="1" si="9"/>
        <v>100.30827089943017</v>
      </c>
      <c r="Z32" s="1">
        <f t="shared" ca="1" si="9"/>
        <v>106.94558215633259</v>
      </c>
      <c r="AA32" s="1">
        <f t="shared" ca="1" si="9"/>
        <v>115.45273707170449</v>
      </c>
      <c r="AB32" s="1">
        <f t="shared" ca="1" si="9"/>
        <v>88.736886690164638</v>
      </c>
      <c r="AC32" s="1">
        <f t="shared" ca="1" si="9"/>
        <v>106.26953502545305</v>
      </c>
      <c r="AD32" s="1">
        <f t="shared" ca="1" si="9"/>
        <v>91.644218241892446</v>
      </c>
      <c r="AE32" s="1">
        <f t="shared" ca="1" si="9"/>
        <v>101.73317958646497</v>
      </c>
      <c r="AF32" s="1">
        <f t="shared" ca="1" si="7"/>
        <v>118.14559445875067</v>
      </c>
      <c r="AG32" s="1">
        <f t="shared" ca="1" si="7"/>
        <v>108.5499250243181</v>
      </c>
      <c r="AH32" s="1">
        <f t="shared" ca="1" si="7"/>
        <v>97.698889942952405</v>
      </c>
      <c r="AI32" s="1">
        <f t="shared" ca="1" si="8"/>
        <v>118.39770160318642</v>
      </c>
      <c r="AJ32" s="1">
        <f t="shared" ca="1" si="8"/>
        <v>100.6034833937409</v>
      </c>
      <c r="AK32" s="1">
        <f t="shared" ca="1" si="8"/>
        <v>123.81114369649592</v>
      </c>
      <c r="AL32" s="1">
        <f t="shared" ca="1" si="8"/>
        <v>115.23834320312019</v>
      </c>
      <c r="AM32" s="1">
        <f t="shared" ca="1" si="8"/>
        <v>81.335668902327882</v>
      </c>
      <c r="AN32" s="1">
        <f t="shared" ca="1" si="8"/>
        <v>114.9464500403834</v>
      </c>
      <c r="AO32" s="1">
        <f t="shared" ca="1" si="8"/>
        <v>93.187751593483256</v>
      </c>
      <c r="AP32" s="1">
        <f t="shared" ca="1" si="8"/>
        <v>122.01059402711589</v>
      </c>
      <c r="AQ32" s="1">
        <f t="shared" ca="1" si="8"/>
        <v>107.08937338821386</v>
      </c>
    </row>
    <row r="33" spans="1:43" x14ac:dyDescent="0.35">
      <c r="A33" s="1" t="str">
        <f t="shared" ca="1" si="1"/>
        <v>yes</v>
      </c>
      <c r="B33" s="1">
        <f t="shared" ca="1" si="2"/>
        <v>95.487710009275958</v>
      </c>
      <c r="C33" s="1">
        <f t="shared" ca="1" si="3"/>
        <v>104.80428724178813</v>
      </c>
      <c r="D33" s="1">
        <f t="shared" ca="1" si="4"/>
        <v>99.904287241788126</v>
      </c>
      <c r="E33" s="1">
        <f t="shared" ca="1" si="5"/>
        <v>13.520134385241324</v>
      </c>
      <c r="F33" s="1">
        <v>27</v>
      </c>
      <c r="H33" s="1">
        <f t="shared" ca="1" si="10"/>
        <v>93.789238054718027</v>
      </c>
      <c r="I33" s="1">
        <f t="shared" ca="1" si="10"/>
        <v>100.55233990355789</v>
      </c>
      <c r="J33" s="1">
        <f t="shared" ca="1" si="10"/>
        <v>122.07206615935284</v>
      </c>
      <c r="K33" s="1">
        <f t="shared" ca="1" si="10"/>
        <v>104.04669925243309</v>
      </c>
      <c r="L33" s="1">
        <f t="shared" ca="1" si="10"/>
        <v>92.380961519911125</v>
      </c>
      <c r="M33" s="1">
        <f t="shared" ca="1" si="10"/>
        <v>104.41036298611124</v>
      </c>
      <c r="N33" s="1">
        <f t="shared" ca="1" si="10"/>
        <v>85.494101803208096</v>
      </c>
      <c r="O33" s="1">
        <f t="shared" ca="1" si="10"/>
        <v>88.457109870181412</v>
      </c>
      <c r="P33" s="1">
        <f t="shared" ca="1" si="10"/>
        <v>111.97537965343358</v>
      </c>
      <c r="Q33" s="1">
        <f t="shared" ca="1" si="10"/>
        <v>91.109873014563817</v>
      </c>
      <c r="R33" s="1">
        <f t="shared" ca="1" si="10"/>
        <v>91.268526009297105</v>
      </c>
      <c r="S33" s="1">
        <f t="shared" ca="1" si="10"/>
        <v>87.730875316091826</v>
      </c>
      <c r="T33" s="1">
        <f t="shared" ca="1" si="10"/>
        <v>96.256366083182726</v>
      </c>
      <c r="U33" s="1">
        <f t="shared" ca="1" si="10"/>
        <v>78.475304899562445</v>
      </c>
      <c r="V33" s="1">
        <f t="shared" ca="1" si="10"/>
        <v>121.25334860678417</v>
      </c>
      <c r="W33" s="1">
        <f t="shared" ca="1" si="10"/>
        <v>107.21458851523221</v>
      </c>
      <c r="X33" s="1">
        <f t="shared" ca="1" si="9"/>
        <v>103.90011190358634</v>
      </c>
      <c r="Y33" s="1">
        <f t="shared" ca="1" si="9"/>
        <v>87.07895613387862</v>
      </c>
      <c r="Z33" s="1">
        <f t="shared" ca="1" si="9"/>
        <v>100.09510950614788</v>
      </c>
      <c r="AA33" s="1">
        <f t="shared" ca="1" si="9"/>
        <v>89.428969574330324</v>
      </c>
      <c r="AB33" s="1">
        <f t="shared" ca="1" si="9"/>
        <v>106.62199482435254</v>
      </c>
      <c r="AC33" s="1">
        <f t="shared" ca="1" si="9"/>
        <v>63.738888258408728</v>
      </c>
      <c r="AD33" s="1">
        <f t="shared" ca="1" si="9"/>
        <v>109.76854575840801</v>
      </c>
      <c r="AE33" s="1">
        <f t="shared" ca="1" si="9"/>
        <v>128.28378091579671</v>
      </c>
      <c r="AF33" s="1">
        <f t="shared" ca="1" si="7"/>
        <v>105.64773483196649</v>
      </c>
      <c r="AG33" s="1">
        <f t="shared" ca="1" si="7"/>
        <v>100.35647807635442</v>
      </c>
      <c r="AH33" s="1">
        <f t="shared" ca="1" si="7"/>
        <v>115.77835589736281</v>
      </c>
      <c r="AI33" s="1">
        <f t="shared" ca="1" si="8"/>
        <v>106.79682886896538</v>
      </c>
      <c r="AJ33" s="1">
        <f t="shared" ca="1" si="8"/>
        <v>106.24832322051594</v>
      </c>
      <c r="AK33" s="1">
        <f t="shared" ca="1" si="8"/>
        <v>87.743078548320526</v>
      </c>
      <c r="AL33" s="1">
        <f t="shared" ca="1" si="8"/>
        <v>92.053493837002804</v>
      </c>
      <c r="AM33" s="1">
        <f t="shared" ca="1" si="8"/>
        <v>91.554824450662068</v>
      </c>
      <c r="AN33" s="1">
        <f t="shared" ca="1" si="8"/>
        <v>117.16344505875297</v>
      </c>
      <c r="AO33" s="1">
        <f t="shared" ca="1" si="8"/>
        <v>116.3682954595206</v>
      </c>
      <c r="AP33" s="1">
        <f t="shared" ca="1" si="8"/>
        <v>85.567730634152809</v>
      </c>
      <c r="AQ33" s="1">
        <f t="shared" ca="1" si="8"/>
        <v>105.87225329826455</v>
      </c>
    </row>
    <row r="34" spans="1:43" x14ac:dyDescent="0.35">
      <c r="A34" s="1" t="str">
        <f t="shared" ca="1" si="1"/>
        <v>yes</v>
      </c>
      <c r="B34" s="1">
        <f t="shared" ca="1" si="2"/>
        <v>92.204098608872883</v>
      </c>
      <c r="C34" s="1">
        <f t="shared" ca="1" si="3"/>
        <v>101.47261071392509</v>
      </c>
      <c r="D34" s="1">
        <f t="shared" ca="1" si="4"/>
        <v>96.572610713925087</v>
      </c>
      <c r="E34" s="1">
        <f t="shared" ca="1" si="5"/>
        <v>13.372996239955718</v>
      </c>
      <c r="F34" s="1">
        <v>28</v>
      </c>
      <c r="H34" s="1">
        <f t="shared" ca="1" si="10"/>
        <v>88.518122632744877</v>
      </c>
      <c r="I34" s="1">
        <f t="shared" ca="1" si="10"/>
        <v>81.244824689115461</v>
      </c>
      <c r="J34" s="1">
        <f t="shared" ca="1" si="10"/>
        <v>105.13043728935509</v>
      </c>
      <c r="K34" s="1">
        <f t="shared" ca="1" si="10"/>
        <v>67.077274525788383</v>
      </c>
      <c r="L34" s="1">
        <f t="shared" ca="1" si="10"/>
        <v>112.67885367859432</v>
      </c>
      <c r="M34" s="1">
        <f t="shared" ca="1" si="10"/>
        <v>98.256726698673575</v>
      </c>
      <c r="N34" s="1">
        <f t="shared" ca="1" si="10"/>
        <v>93.607386207021676</v>
      </c>
      <c r="O34" s="1">
        <f t="shared" ca="1" si="10"/>
        <v>88.106662917304718</v>
      </c>
      <c r="P34" s="1">
        <f t="shared" ca="1" si="10"/>
        <v>88.548722328525642</v>
      </c>
      <c r="Q34" s="1">
        <f t="shared" ca="1" si="10"/>
        <v>91.879795643171278</v>
      </c>
      <c r="R34" s="1">
        <f t="shared" ca="1" si="10"/>
        <v>72.023296483687275</v>
      </c>
      <c r="S34" s="1">
        <f t="shared" ca="1" si="10"/>
        <v>95.22450669116084</v>
      </c>
      <c r="T34" s="1">
        <f t="shared" ca="1" si="10"/>
        <v>97.886671300915054</v>
      </c>
      <c r="U34" s="1">
        <f t="shared" ca="1" si="10"/>
        <v>111.03817544254343</v>
      </c>
      <c r="V34" s="1">
        <f t="shared" ca="1" si="10"/>
        <v>120.82835012852621</v>
      </c>
      <c r="W34" s="1">
        <f t="shared" ca="1" si="10"/>
        <v>90.984093633120594</v>
      </c>
      <c r="X34" s="1">
        <f t="shared" ca="1" si="9"/>
        <v>108.29371907963397</v>
      </c>
      <c r="Y34" s="1">
        <f t="shared" ca="1" si="9"/>
        <v>110.54151475071544</v>
      </c>
      <c r="Z34" s="1">
        <f t="shared" ca="1" si="9"/>
        <v>90.591374809640143</v>
      </c>
      <c r="AA34" s="1">
        <f t="shared" ca="1" si="9"/>
        <v>115.28054242705358</v>
      </c>
      <c r="AB34" s="1">
        <f t="shared" ca="1" si="9"/>
        <v>99.618546797610918</v>
      </c>
      <c r="AC34" s="1">
        <f t="shared" ca="1" si="9"/>
        <v>86.215397469671927</v>
      </c>
      <c r="AD34" s="1">
        <f t="shared" ca="1" si="9"/>
        <v>77.939028396647586</v>
      </c>
      <c r="AE34" s="1">
        <f t="shared" ca="1" si="9"/>
        <v>103.7960845776834</v>
      </c>
      <c r="AF34" s="1">
        <f t="shared" ca="1" si="7"/>
        <v>98.32524582832697</v>
      </c>
      <c r="AG34" s="1">
        <f t="shared" ca="1" si="7"/>
        <v>99.716575537144607</v>
      </c>
      <c r="AH34" s="1">
        <f t="shared" ca="1" si="7"/>
        <v>91.858410094103178</v>
      </c>
      <c r="AI34" s="1">
        <f t="shared" ca="1" si="8"/>
        <v>83.378992982179511</v>
      </c>
      <c r="AJ34" s="1">
        <f t="shared" ca="1" si="8"/>
        <v>99.100405906928003</v>
      </c>
      <c r="AK34" s="1">
        <f t="shared" ca="1" si="8"/>
        <v>87.557470191333451</v>
      </c>
      <c r="AL34" s="1">
        <f t="shared" ca="1" si="8"/>
        <v>87.174611874394188</v>
      </c>
      <c r="AM34" s="1">
        <f t="shared" ca="1" si="8"/>
        <v>86.723511828319602</v>
      </c>
      <c r="AN34" s="1">
        <f t="shared" ca="1" si="8"/>
        <v>119.80898065448905</v>
      </c>
      <c r="AO34" s="1">
        <f t="shared" ca="1" si="8"/>
        <v>124.60144375962069</v>
      </c>
      <c r="AP34" s="1">
        <f t="shared" ca="1" si="8"/>
        <v>107.05084859380361</v>
      </c>
      <c r="AQ34" s="1">
        <f t="shared" ca="1" si="8"/>
        <v>96.00737985175526</v>
      </c>
    </row>
    <row r="35" spans="1:43" x14ac:dyDescent="0.35">
      <c r="A35" s="1" t="str">
        <f t="shared" ca="1" si="1"/>
        <v>yes</v>
      </c>
      <c r="B35" s="1">
        <f t="shared" ca="1" si="2"/>
        <v>96.491938810632064</v>
      </c>
      <c r="C35" s="1">
        <f t="shared" ca="1" si="3"/>
        <v>106.87464661555633</v>
      </c>
      <c r="D35" s="1">
        <f t="shared" ca="1" si="4"/>
        <v>101.97464661555632</v>
      </c>
      <c r="E35" s="1">
        <f t="shared" ca="1" si="5"/>
        <v>16.783799402829391</v>
      </c>
      <c r="F35" s="1">
        <v>29</v>
      </c>
      <c r="H35" s="1">
        <f t="shared" ca="1" si="10"/>
        <v>106.42078587164625</v>
      </c>
      <c r="I35" s="1">
        <f t="shared" ca="1" si="10"/>
        <v>93.947826778439179</v>
      </c>
      <c r="J35" s="1">
        <f t="shared" ca="1" si="10"/>
        <v>92.426892710443994</v>
      </c>
      <c r="K35" s="1">
        <f t="shared" ca="1" si="10"/>
        <v>112.15504172263724</v>
      </c>
      <c r="L35" s="1">
        <f t="shared" ca="1" si="10"/>
        <v>123.18785569245384</v>
      </c>
      <c r="M35" s="1">
        <f t="shared" ca="1" si="10"/>
        <v>127.92797138232507</v>
      </c>
      <c r="N35" s="1">
        <f t="shared" ca="1" si="10"/>
        <v>97.326123913530978</v>
      </c>
      <c r="O35" s="1">
        <f t="shared" ca="1" si="10"/>
        <v>98.049360110789934</v>
      </c>
      <c r="P35" s="1">
        <f t="shared" ca="1" si="10"/>
        <v>102.32431116454293</v>
      </c>
      <c r="Q35" s="1">
        <f t="shared" ca="1" si="10"/>
        <v>87.44378818831882</v>
      </c>
      <c r="R35" s="1">
        <f t="shared" ca="1" si="10"/>
        <v>89.958084593581646</v>
      </c>
      <c r="S35" s="1">
        <f t="shared" ca="1" si="10"/>
        <v>86.67994211517383</v>
      </c>
      <c r="T35" s="1">
        <f t="shared" ca="1" si="10"/>
        <v>99.293557407249892</v>
      </c>
      <c r="U35" s="1">
        <f t="shared" ca="1" si="10"/>
        <v>82.477619718523528</v>
      </c>
      <c r="V35" s="1">
        <f t="shared" ca="1" si="10"/>
        <v>99.39909768524582</v>
      </c>
      <c r="W35" s="1">
        <f t="shared" ca="1" si="10"/>
        <v>108.90450715297614</v>
      </c>
      <c r="X35" s="1">
        <f t="shared" ca="1" si="9"/>
        <v>104.22105173507175</v>
      </c>
      <c r="Y35" s="1">
        <f t="shared" ca="1" si="9"/>
        <v>69.823919387077368</v>
      </c>
      <c r="Z35" s="1">
        <f t="shared" ca="1" si="9"/>
        <v>104.22920068980217</v>
      </c>
      <c r="AA35" s="1">
        <f t="shared" ca="1" si="9"/>
        <v>90.416944631538286</v>
      </c>
      <c r="AB35" s="1">
        <f t="shared" ca="1" si="9"/>
        <v>86.339766874961697</v>
      </c>
      <c r="AC35" s="1">
        <f t="shared" ca="1" si="9"/>
        <v>94.75385176538795</v>
      </c>
      <c r="AD35" s="1">
        <f t="shared" ca="1" si="9"/>
        <v>127.15812166294999</v>
      </c>
      <c r="AE35" s="1">
        <f t="shared" ca="1" si="9"/>
        <v>95.650025350208949</v>
      </c>
      <c r="AF35" s="1">
        <f t="shared" ca="1" si="7"/>
        <v>128.74839273791284</v>
      </c>
      <c r="AG35" s="1">
        <f t="shared" ca="1" si="7"/>
        <v>87.041434130802102</v>
      </c>
      <c r="AH35" s="1">
        <f t="shared" ca="1" si="7"/>
        <v>94.018571221608099</v>
      </c>
      <c r="AI35" s="1">
        <f t="shared" ca="1" si="8"/>
        <v>72.351792497935207</v>
      </c>
      <c r="AJ35" s="1">
        <f t="shared" ca="1" si="8"/>
        <v>132.00376566556056</v>
      </c>
      <c r="AK35" s="1">
        <f t="shared" ca="1" si="8"/>
        <v>84.746624209346194</v>
      </c>
      <c r="AL35" s="1">
        <f t="shared" ca="1" si="8"/>
        <v>90.303364701938008</v>
      </c>
      <c r="AM35" s="1">
        <f t="shared" ca="1" si="8"/>
        <v>110.92670399919297</v>
      </c>
      <c r="AN35" s="1">
        <f t="shared" ca="1" si="8"/>
        <v>124.61277830731581</v>
      </c>
      <c r="AO35" s="1">
        <f t="shared" ca="1" si="8"/>
        <v>119.92162680921965</v>
      </c>
      <c r="AP35" s="1">
        <f t="shared" ca="1" si="8"/>
        <v>133.67428083633592</v>
      </c>
      <c r="AQ35" s="1">
        <f t="shared" ca="1" si="8"/>
        <v>112.22229473798384</v>
      </c>
    </row>
    <row r="36" spans="1:43" x14ac:dyDescent="0.35">
      <c r="A36" s="1" t="str">
        <f t="shared" ca="1" si="1"/>
        <v>yes</v>
      </c>
      <c r="B36" s="1">
        <f t="shared" ca="1" si="2"/>
        <v>96.485501602665806</v>
      </c>
      <c r="C36" s="1">
        <f t="shared" ca="1" si="3"/>
        <v>105.85604123344821</v>
      </c>
      <c r="D36" s="1">
        <f t="shared" ca="1" si="4"/>
        <v>100.9560412334482</v>
      </c>
      <c r="E36" s="1">
        <f t="shared" ca="1" si="5"/>
        <v>13.685325400354259</v>
      </c>
      <c r="F36" s="1">
        <v>30</v>
      </c>
      <c r="H36" s="1">
        <f t="shared" ca="1" si="10"/>
        <v>102.02255873476106</v>
      </c>
      <c r="I36" s="1">
        <f t="shared" ca="1" si="10"/>
        <v>97.720749360690121</v>
      </c>
      <c r="J36" s="1">
        <f t="shared" ca="1" si="10"/>
        <v>109.06325094459376</v>
      </c>
      <c r="K36" s="1">
        <f t="shared" ca="1" si="10"/>
        <v>115.33469906343505</v>
      </c>
      <c r="L36" s="1">
        <f t="shared" ca="1" si="10"/>
        <v>108.99564788419011</v>
      </c>
      <c r="M36" s="1">
        <f t="shared" ca="1" si="10"/>
        <v>97.886366198207725</v>
      </c>
      <c r="N36" s="1">
        <f t="shared" ca="1" si="10"/>
        <v>114.27835706267253</v>
      </c>
      <c r="O36" s="1">
        <f t="shared" ca="1" si="10"/>
        <v>98.545025317055845</v>
      </c>
      <c r="P36" s="1">
        <f t="shared" ca="1" si="10"/>
        <v>123.55784944813675</v>
      </c>
      <c r="Q36" s="1">
        <f t="shared" ca="1" si="10"/>
        <v>92.84982921638975</v>
      </c>
      <c r="R36" s="1">
        <f t="shared" ca="1" si="10"/>
        <v>85.673927040459944</v>
      </c>
      <c r="S36" s="1">
        <f t="shared" ca="1" si="10"/>
        <v>104.94937285986073</v>
      </c>
      <c r="T36" s="1">
        <f t="shared" ca="1" si="10"/>
        <v>76.68827576602088</v>
      </c>
      <c r="U36" s="1">
        <f t="shared" ca="1" si="10"/>
        <v>100.47827350334475</v>
      </c>
      <c r="V36" s="1">
        <f t="shared" ca="1" si="10"/>
        <v>117.28978246020864</v>
      </c>
      <c r="W36" s="1">
        <f t="shared" ca="1" si="10"/>
        <v>95.350411477905709</v>
      </c>
      <c r="X36" s="1">
        <f t="shared" ca="1" si="9"/>
        <v>104.43936156012998</v>
      </c>
      <c r="Y36" s="1">
        <f t="shared" ca="1" si="9"/>
        <v>97.621181135753758</v>
      </c>
      <c r="Z36" s="1">
        <f t="shared" ca="1" si="9"/>
        <v>95.102084195550731</v>
      </c>
      <c r="AA36" s="1">
        <f t="shared" ca="1" si="9"/>
        <v>82.03722646696275</v>
      </c>
      <c r="AB36" s="1">
        <f t="shared" ca="1" si="9"/>
        <v>118.65049345692353</v>
      </c>
      <c r="AC36" s="1">
        <f t="shared" ca="1" si="9"/>
        <v>109.336220913079</v>
      </c>
      <c r="AD36" s="1">
        <f t="shared" ca="1" si="9"/>
        <v>99.244598030157292</v>
      </c>
      <c r="AE36" s="1">
        <f t="shared" ca="1" si="9"/>
        <v>85.51275924773816</v>
      </c>
      <c r="AF36" s="1">
        <f t="shared" ca="1" si="7"/>
        <v>112.50193411800174</v>
      </c>
      <c r="AG36" s="1">
        <f t="shared" ca="1" si="7"/>
        <v>103.58615287936229</v>
      </c>
      <c r="AH36" s="1">
        <f t="shared" ca="1" si="7"/>
        <v>106.99742435793151</v>
      </c>
      <c r="AI36" s="1">
        <f t="shared" ca="1" si="8"/>
        <v>114.10145338158496</v>
      </c>
      <c r="AJ36" s="1">
        <f t="shared" ca="1" si="8"/>
        <v>110.38291863743397</v>
      </c>
      <c r="AK36" s="1">
        <f t="shared" ca="1" si="8"/>
        <v>78.054001605751182</v>
      </c>
      <c r="AL36" s="1">
        <f t="shared" ca="1" si="8"/>
        <v>121.13211508935281</v>
      </c>
      <c r="AM36" s="1">
        <f t="shared" ca="1" si="8"/>
        <v>108.87108215201596</v>
      </c>
      <c r="AN36" s="1">
        <f t="shared" ca="1" si="8"/>
        <v>109.18450179420817</v>
      </c>
      <c r="AO36" s="1">
        <f t="shared" ca="1" si="8"/>
        <v>93.332117131740844</v>
      </c>
      <c r="AP36" s="1">
        <f t="shared" ca="1" si="8"/>
        <v>70.389886587397669</v>
      </c>
      <c r="AQ36" s="1">
        <f t="shared" ca="1" si="8"/>
        <v>73.255595325126009</v>
      </c>
    </row>
    <row r="37" spans="1:43" x14ac:dyDescent="0.35">
      <c r="A37" s="1" t="str">
        <f t="shared" ca="1" si="1"/>
        <v>yes</v>
      </c>
      <c r="B37" s="1">
        <f t="shared" ca="1" si="2"/>
        <v>92.653258079828603</v>
      </c>
      <c r="C37" s="1">
        <f t="shared" ca="1" si="3"/>
        <v>103.81901124690232</v>
      </c>
      <c r="D37" s="1">
        <f t="shared" ca="1" si="4"/>
        <v>98.919011246902315</v>
      </c>
      <c r="E37" s="1">
        <f t="shared" ca="1" si="5"/>
        <v>19.180877042062395</v>
      </c>
      <c r="F37" s="1">
        <v>31</v>
      </c>
      <c r="H37" s="1">
        <f t="shared" ca="1" si="10"/>
        <v>105.34782985317253</v>
      </c>
      <c r="I37" s="1">
        <f t="shared" ca="1" si="10"/>
        <v>130.59098561708481</v>
      </c>
      <c r="J37" s="1">
        <f t="shared" ca="1" si="10"/>
        <v>93.310199227640226</v>
      </c>
      <c r="K37" s="1">
        <f t="shared" ca="1" si="10"/>
        <v>112.71093249662643</v>
      </c>
      <c r="L37" s="1">
        <f t="shared" ca="1" si="10"/>
        <v>110.8743237328504</v>
      </c>
      <c r="M37" s="1">
        <f t="shared" ca="1" si="10"/>
        <v>146.49316371545899</v>
      </c>
      <c r="N37" s="1">
        <f t="shared" ca="1" si="10"/>
        <v>85.957963765057187</v>
      </c>
      <c r="O37" s="1">
        <f t="shared" ca="1" si="10"/>
        <v>79.136689184542007</v>
      </c>
      <c r="P37" s="1">
        <f t="shared" ca="1" si="10"/>
        <v>115.80525424561235</v>
      </c>
      <c r="Q37" s="1">
        <f t="shared" ca="1" si="10"/>
        <v>71.467084680481818</v>
      </c>
      <c r="R37" s="1">
        <f t="shared" ca="1" si="10"/>
        <v>93.381423422123419</v>
      </c>
      <c r="S37" s="1">
        <f t="shared" ca="1" si="10"/>
        <v>109.48964373447659</v>
      </c>
      <c r="T37" s="1">
        <f t="shared" ca="1" si="10"/>
        <v>94.735214180796461</v>
      </c>
      <c r="U37" s="1">
        <f t="shared" ca="1" si="10"/>
        <v>110.1656586093076</v>
      </c>
      <c r="V37" s="1">
        <f t="shared" ca="1" si="10"/>
        <v>73.226156031666903</v>
      </c>
      <c r="W37" s="1">
        <f t="shared" ca="1" si="10"/>
        <v>102.34814050489783</v>
      </c>
      <c r="X37" s="1">
        <f t="shared" ca="1" si="9"/>
        <v>108.81387001773103</v>
      </c>
      <c r="Y37" s="1">
        <f t="shared" ca="1" si="9"/>
        <v>66.2894717069493</v>
      </c>
      <c r="Z37" s="1">
        <f t="shared" ca="1" si="9"/>
        <v>104.12516307339459</v>
      </c>
      <c r="AA37" s="1">
        <f t="shared" ca="1" si="9"/>
        <v>130.84154872664084</v>
      </c>
      <c r="AB37" s="1">
        <f t="shared" ca="1" si="9"/>
        <v>101.72458906222784</v>
      </c>
      <c r="AC37" s="1">
        <f t="shared" ca="1" si="9"/>
        <v>99.66724687868583</v>
      </c>
      <c r="AD37" s="1">
        <f t="shared" ca="1" si="9"/>
        <v>115.87568349504858</v>
      </c>
      <c r="AE37" s="1">
        <f t="shared" ca="1" si="9"/>
        <v>83.180971338300324</v>
      </c>
      <c r="AF37" s="1">
        <f t="shared" ca="1" si="7"/>
        <v>94.170437850191746</v>
      </c>
      <c r="AG37" s="1">
        <f t="shared" ca="1" si="7"/>
        <v>51.589482459737994</v>
      </c>
      <c r="AH37" s="1">
        <f t="shared" ca="1" si="7"/>
        <v>108.57770763906314</v>
      </c>
      <c r="AI37" s="1">
        <f t="shared" ca="1" si="8"/>
        <v>97.353131452126703</v>
      </c>
      <c r="AJ37" s="1">
        <f t="shared" ca="1" si="8"/>
        <v>109.13592317121112</v>
      </c>
      <c r="AK37" s="1">
        <f t="shared" ca="1" si="8"/>
        <v>112.94764846977775</v>
      </c>
      <c r="AL37" s="1">
        <f t="shared" ca="1" si="8"/>
        <v>87.218197544489442</v>
      </c>
      <c r="AM37" s="1">
        <f t="shared" ca="1" si="8"/>
        <v>94.859090595388182</v>
      </c>
      <c r="AN37" s="1">
        <f t="shared" ca="1" si="8"/>
        <v>94.135635077078035</v>
      </c>
      <c r="AO37" s="1">
        <f t="shared" ca="1" si="8"/>
        <v>110.5848798541227</v>
      </c>
      <c r="AP37" s="1">
        <f t="shared" ca="1" si="8"/>
        <v>78.912157163369045</v>
      </c>
      <c r="AQ37" s="1">
        <f t="shared" ca="1" si="8"/>
        <v>76.0409063111519</v>
      </c>
    </row>
    <row r="38" spans="1:43" x14ac:dyDescent="0.35">
      <c r="A38" s="1" t="str">
        <f t="shared" ca="1" si="1"/>
        <v>yes</v>
      </c>
      <c r="B38" s="1">
        <f t="shared" ca="1" si="2"/>
        <v>93.081006700600469</v>
      </c>
      <c r="C38" s="1">
        <f t="shared" ca="1" si="3"/>
        <v>102.97991676511022</v>
      </c>
      <c r="D38" s="1">
        <f t="shared" ca="1" si="4"/>
        <v>98.079916765110212</v>
      </c>
      <c r="E38" s="1">
        <f t="shared" ca="1" si="5"/>
        <v>15.302785911764532</v>
      </c>
      <c r="F38" s="1">
        <v>32</v>
      </c>
      <c r="H38" s="1">
        <f t="shared" ca="1" si="10"/>
        <v>94.71974957893552</v>
      </c>
      <c r="I38" s="1">
        <f t="shared" ca="1" si="10"/>
        <v>91.400364289522358</v>
      </c>
      <c r="J38" s="1">
        <f t="shared" ca="1" si="10"/>
        <v>90.875350783507002</v>
      </c>
      <c r="K38" s="1">
        <f t="shared" ca="1" si="10"/>
        <v>92.723335284917695</v>
      </c>
      <c r="L38" s="1">
        <f t="shared" ca="1" si="10"/>
        <v>105.20992925450517</v>
      </c>
      <c r="M38" s="1">
        <f t="shared" ca="1" si="10"/>
        <v>111.10990368823306</v>
      </c>
      <c r="N38" s="1">
        <f t="shared" ca="1" si="10"/>
        <v>102.48481020732495</v>
      </c>
      <c r="O38" s="1">
        <f t="shared" ca="1" si="10"/>
        <v>70.721813559301125</v>
      </c>
      <c r="P38" s="1">
        <f t="shared" ca="1" si="10"/>
        <v>59.959960665048861</v>
      </c>
      <c r="Q38" s="1">
        <f t="shared" ca="1" si="10"/>
        <v>124.37625465766202</v>
      </c>
      <c r="R38" s="1">
        <f t="shared" ca="1" si="10"/>
        <v>98.111834228219834</v>
      </c>
      <c r="S38" s="1">
        <f t="shared" ca="1" si="10"/>
        <v>93.874524909803256</v>
      </c>
      <c r="T38" s="1">
        <f t="shared" ca="1" si="10"/>
        <v>97.520661086279631</v>
      </c>
      <c r="U38" s="1">
        <f t="shared" ca="1" si="10"/>
        <v>121.16867004032432</v>
      </c>
      <c r="V38" s="1">
        <f t="shared" ca="1" si="10"/>
        <v>64.80142859935961</v>
      </c>
      <c r="W38" s="1">
        <f t="shared" ca="1" si="10"/>
        <v>99.693878039137587</v>
      </c>
      <c r="X38" s="1">
        <f t="shared" ca="1" si="9"/>
        <v>102.19228623802998</v>
      </c>
      <c r="Y38" s="1">
        <f t="shared" ca="1" si="9"/>
        <v>112.84906610633601</v>
      </c>
      <c r="Z38" s="1">
        <f t="shared" ca="1" si="9"/>
        <v>102.29545252364818</v>
      </c>
      <c r="AA38" s="1">
        <f t="shared" ca="1" si="9"/>
        <v>121.08132017635978</v>
      </c>
      <c r="AB38" s="1">
        <f t="shared" ca="1" si="9"/>
        <v>85.113982369454092</v>
      </c>
      <c r="AC38" s="1">
        <f t="shared" ca="1" si="9"/>
        <v>114.65779726884193</v>
      </c>
      <c r="AD38" s="1">
        <f t="shared" ca="1" si="9"/>
        <v>93.133402073219884</v>
      </c>
      <c r="AE38" s="1">
        <f t="shared" ca="1" si="9"/>
        <v>92.070537361718948</v>
      </c>
      <c r="AF38" s="1">
        <f t="shared" ca="1" si="7"/>
        <v>125.5932093580046</v>
      </c>
      <c r="AG38" s="1">
        <f t="shared" ca="1" si="7"/>
        <v>93.371136618448617</v>
      </c>
      <c r="AH38" s="1">
        <f t="shared" ca="1" si="7"/>
        <v>91.128734336006602</v>
      </c>
      <c r="AI38" s="1">
        <f t="shared" ca="1" si="8"/>
        <v>107.6579982653396</v>
      </c>
      <c r="AJ38" s="1">
        <f t="shared" ca="1" si="8"/>
        <v>109.25803321484958</v>
      </c>
      <c r="AK38" s="1">
        <f t="shared" ca="1" si="8"/>
        <v>94.175360522305752</v>
      </c>
      <c r="AL38" s="1">
        <f t="shared" ca="1" si="8"/>
        <v>111.48602092885511</v>
      </c>
      <c r="AM38" s="1">
        <f t="shared" ca="1" si="8"/>
        <v>100.19465114008369</v>
      </c>
      <c r="AN38" s="1">
        <f t="shared" ca="1" si="8"/>
        <v>102.68917745497363</v>
      </c>
      <c r="AO38" s="1">
        <f t="shared" ca="1" si="8"/>
        <v>78.933668160913442</v>
      </c>
      <c r="AP38" s="1">
        <f t="shared" ca="1" si="8"/>
        <v>79.760798340170084</v>
      </c>
      <c r="AQ38" s="1">
        <f t="shared" ca="1" si="8"/>
        <v>94.481902214326141</v>
      </c>
    </row>
    <row r="39" spans="1:43" x14ac:dyDescent="0.35">
      <c r="A39" s="1" t="str">
        <f t="shared" ca="1" si="1"/>
        <v>yes</v>
      </c>
      <c r="B39" s="1">
        <f t="shared" ca="1" si="2"/>
        <v>94.299289488250849</v>
      </c>
      <c r="C39" s="1">
        <f t="shared" ca="1" si="3"/>
        <v>104.8071494908007</v>
      </c>
      <c r="D39" s="1">
        <f t="shared" ca="1" si="4"/>
        <v>99.907149490800691</v>
      </c>
      <c r="E39" s="1">
        <f t="shared" ca="1" si="5"/>
        <v>17.166918375152584</v>
      </c>
      <c r="F39" s="1">
        <v>33</v>
      </c>
      <c r="H39" s="1">
        <f t="shared" ca="1" si="10"/>
        <v>102.27121767485202</v>
      </c>
      <c r="I39" s="1">
        <f t="shared" ca="1" si="10"/>
        <v>78.250877908072709</v>
      </c>
      <c r="J39" s="1">
        <f t="shared" ca="1" si="10"/>
        <v>117.79129188624407</v>
      </c>
      <c r="K39" s="1">
        <f t="shared" ca="1" si="10"/>
        <v>117.01424871567278</v>
      </c>
      <c r="L39" s="1">
        <f t="shared" ca="1" si="10"/>
        <v>99.630619078275387</v>
      </c>
      <c r="M39" s="1">
        <f t="shared" ca="1" si="10"/>
        <v>102.33188178147314</v>
      </c>
      <c r="N39" s="1">
        <f t="shared" ca="1" si="10"/>
        <v>100.66052624389458</v>
      </c>
      <c r="O39" s="1">
        <f t="shared" ca="1" si="10"/>
        <v>111.09675968018092</v>
      </c>
      <c r="P39" s="1">
        <f t="shared" ca="1" si="10"/>
        <v>87.671121809580868</v>
      </c>
      <c r="Q39" s="1">
        <f t="shared" ca="1" si="10"/>
        <v>111.71162997334841</v>
      </c>
      <c r="R39" s="1">
        <f t="shared" ca="1" si="10"/>
        <v>80.461047267483977</v>
      </c>
      <c r="S39" s="1">
        <f t="shared" ca="1" si="10"/>
        <v>96.973627072361992</v>
      </c>
      <c r="T39" s="1">
        <f t="shared" ca="1" si="10"/>
        <v>108.22861575388704</v>
      </c>
      <c r="U39" s="1">
        <f t="shared" ca="1" si="10"/>
        <v>106.24843069769398</v>
      </c>
      <c r="V39" s="1">
        <f t="shared" ca="1" si="10"/>
        <v>115.27396420963049</v>
      </c>
      <c r="W39" s="1">
        <f t="shared" ca="1" si="10"/>
        <v>149.4209579530594</v>
      </c>
      <c r="X39" s="1">
        <f t="shared" ca="1" si="9"/>
        <v>87.831000771252192</v>
      </c>
      <c r="Y39" s="1">
        <f t="shared" ca="1" si="9"/>
        <v>125.77365127211223</v>
      </c>
      <c r="Z39" s="1">
        <f t="shared" ca="1" si="9"/>
        <v>110.19002145606666</v>
      </c>
      <c r="AA39" s="1">
        <f t="shared" ca="1" si="9"/>
        <v>106.45327664670107</v>
      </c>
      <c r="AB39" s="1">
        <f t="shared" ca="1" si="9"/>
        <v>79.968954997632494</v>
      </c>
      <c r="AC39" s="1">
        <f t="shared" ca="1" si="9"/>
        <v>116.95144449449957</v>
      </c>
      <c r="AD39" s="1">
        <f t="shared" ca="1" si="9"/>
        <v>93.915639329591983</v>
      </c>
      <c r="AE39" s="1">
        <f t="shared" ca="1" si="9"/>
        <v>116.76600729807467</v>
      </c>
      <c r="AF39" s="1">
        <f t="shared" ca="1" si="7"/>
        <v>78.857267031368082</v>
      </c>
      <c r="AG39" s="1">
        <f t="shared" ca="1" si="7"/>
        <v>125.6764592693433</v>
      </c>
      <c r="AH39" s="1">
        <f t="shared" ca="1" si="7"/>
        <v>100.78950009000931</v>
      </c>
      <c r="AI39" s="1">
        <f t="shared" ca="1" si="8"/>
        <v>81.785555432009232</v>
      </c>
      <c r="AJ39" s="1">
        <f t="shared" ca="1" si="8"/>
        <v>86.897471692170711</v>
      </c>
      <c r="AK39" s="1">
        <f t="shared" ca="1" si="8"/>
        <v>94.056909534631302</v>
      </c>
      <c r="AL39" s="1">
        <f t="shared" ca="1" si="8"/>
        <v>72.639640936934711</v>
      </c>
      <c r="AM39" s="1">
        <f t="shared" ca="1" si="8"/>
        <v>85.815667850415082</v>
      </c>
      <c r="AN39" s="1">
        <f t="shared" ca="1" si="8"/>
        <v>86.984788806268128</v>
      </c>
      <c r="AO39" s="1">
        <f t="shared" ca="1" si="8"/>
        <v>97.884098916936296</v>
      </c>
      <c r="AP39" s="1">
        <f t="shared" ca="1" si="8"/>
        <v>91.131202005954776</v>
      </c>
      <c r="AQ39" s="1">
        <f t="shared" ca="1" si="8"/>
        <v>71.252006131141513</v>
      </c>
    </row>
    <row r="40" spans="1:43" x14ac:dyDescent="0.35">
      <c r="A40" s="1" t="str">
        <f t="shared" ca="1" si="1"/>
        <v>yes</v>
      </c>
      <c r="B40" s="1">
        <f t="shared" ca="1" si="2"/>
        <v>96.512623371507132</v>
      </c>
      <c r="C40" s="1">
        <f t="shared" ca="1" si="3"/>
        <v>105.75093889926588</v>
      </c>
      <c r="D40" s="1">
        <f t="shared" ca="1" si="4"/>
        <v>100.85093889926587</v>
      </c>
      <c r="E40" s="1">
        <f t="shared" ca="1" si="5"/>
        <v>13.280557738036933</v>
      </c>
      <c r="F40" s="1">
        <v>34</v>
      </c>
      <c r="H40" s="1">
        <f t="shared" ca="1" si="10"/>
        <v>94.583475642155179</v>
      </c>
      <c r="I40" s="1">
        <f t="shared" ca="1" si="10"/>
        <v>85.828725786110596</v>
      </c>
      <c r="J40" s="1">
        <f t="shared" ca="1" si="10"/>
        <v>87.118921541094608</v>
      </c>
      <c r="K40" s="1">
        <f t="shared" ca="1" si="10"/>
        <v>119.70799411214101</v>
      </c>
      <c r="L40" s="1">
        <f t="shared" ca="1" si="10"/>
        <v>109.29365156759846</v>
      </c>
      <c r="M40" s="1">
        <f t="shared" ca="1" si="10"/>
        <v>78.551444100847633</v>
      </c>
      <c r="N40" s="1">
        <f t="shared" ca="1" si="10"/>
        <v>102.69284048595006</v>
      </c>
      <c r="O40" s="1">
        <f t="shared" ca="1" si="10"/>
        <v>89.619372100843009</v>
      </c>
      <c r="P40" s="1">
        <f t="shared" ca="1" si="10"/>
        <v>97.237336812732892</v>
      </c>
      <c r="Q40" s="1">
        <f t="shared" ca="1" si="10"/>
        <v>90.747372439363858</v>
      </c>
      <c r="R40" s="1">
        <f t="shared" ca="1" si="10"/>
        <v>111.99699185029391</v>
      </c>
      <c r="S40" s="1">
        <f t="shared" ca="1" si="10"/>
        <v>95.048475467775589</v>
      </c>
      <c r="T40" s="1">
        <f t="shared" ca="1" si="10"/>
        <v>103.08793066032059</v>
      </c>
      <c r="U40" s="1">
        <f t="shared" ca="1" si="10"/>
        <v>107.30717675685597</v>
      </c>
      <c r="V40" s="1">
        <f t="shared" ca="1" si="10"/>
        <v>100.81034492097287</v>
      </c>
      <c r="W40" s="1">
        <f t="shared" ca="1" si="10"/>
        <v>88.49411910858592</v>
      </c>
      <c r="X40" s="1">
        <f t="shared" ca="1" si="9"/>
        <v>127.03833421712388</v>
      </c>
      <c r="Y40" s="1">
        <f t="shared" ca="1" si="9"/>
        <v>105.82071030925928</v>
      </c>
      <c r="Z40" s="1">
        <f t="shared" ca="1" si="9"/>
        <v>90.341577681294766</v>
      </c>
      <c r="AA40" s="1">
        <f t="shared" ca="1" si="9"/>
        <v>123.10256249883263</v>
      </c>
      <c r="AB40" s="1">
        <f t="shared" ca="1" si="9"/>
        <v>83.841348818025807</v>
      </c>
      <c r="AC40" s="1">
        <f t="shared" ca="1" si="9"/>
        <v>111.11240705448132</v>
      </c>
      <c r="AD40" s="1">
        <f t="shared" ca="1" si="9"/>
        <v>117.4214894510917</v>
      </c>
      <c r="AE40" s="1">
        <f t="shared" ca="1" si="9"/>
        <v>80.599541514630531</v>
      </c>
      <c r="AF40" s="1">
        <f t="shared" ca="1" si="7"/>
        <v>121.82429241404222</v>
      </c>
      <c r="AG40" s="1">
        <f t="shared" ca="1" si="7"/>
        <v>106.88474666026906</v>
      </c>
      <c r="AH40" s="1">
        <f t="shared" ca="1" si="7"/>
        <v>108.64055849751408</v>
      </c>
      <c r="AI40" s="1">
        <f t="shared" ca="1" si="8"/>
        <v>102.31972335930047</v>
      </c>
      <c r="AJ40" s="1">
        <f t="shared" ca="1" si="8"/>
        <v>68.940986781755399</v>
      </c>
      <c r="AK40" s="1">
        <f t="shared" ca="1" si="8"/>
        <v>94.047222861769981</v>
      </c>
      <c r="AL40" s="1">
        <f t="shared" ca="1" si="8"/>
        <v>106.02352633297407</v>
      </c>
      <c r="AM40" s="1">
        <f t="shared" ca="1" si="8"/>
        <v>102.45519228368042</v>
      </c>
      <c r="AN40" s="1">
        <f t="shared" ca="1" si="8"/>
        <v>104.67637861952426</v>
      </c>
      <c r="AO40" s="1">
        <f t="shared" ca="1" si="8"/>
        <v>112.99691656726974</v>
      </c>
      <c r="AP40" s="1">
        <f t="shared" ca="1" si="8"/>
        <v>101.23284953778045</v>
      </c>
      <c r="AQ40" s="1">
        <f t="shared" ca="1" si="8"/>
        <v>99.187261559308993</v>
      </c>
    </row>
    <row r="41" spans="1:43" x14ac:dyDescent="0.35">
      <c r="A41" s="1" t="str">
        <f t="shared" ca="1" si="1"/>
        <v>no</v>
      </c>
      <c r="B41" s="1">
        <f t="shared" ca="1" si="2"/>
        <v>88.228205842234658</v>
      </c>
      <c r="C41" s="1">
        <f t="shared" ca="1" si="3"/>
        <v>98.52767260164245</v>
      </c>
      <c r="D41" s="1">
        <f t="shared" ca="1" si="4"/>
        <v>93.627672601642445</v>
      </c>
      <c r="E41" s="1">
        <f t="shared" ca="1" si="5"/>
        <v>16.528979875738109</v>
      </c>
      <c r="F41" s="1">
        <v>35</v>
      </c>
      <c r="H41" s="1">
        <f t="shared" ca="1" si="10"/>
        <v>79.440776737039883</v>
      </c>
      <c r="I41" s="1">
        <f t="shared" ca="1" si="10"/>
        <v>107.20113758608686</v>
      </c>
      <c r="J41" s="1">
        <f t="shared" ca="1" si="10"/>
        <v>84.190795727644911</v>
      </c>
      <c r="K41" s="1">
        <f t="shared" ca="1" si="10"/>
        <v>115.95777130406974</v>
      </c>
      <c r="L41" s="1">
        <f t="shared" ca="1" si="10"/>
        <v>143.87386538348974</v>
      </c>
      <c r="M41" s="1">
        <f t="shared" ca="1" si="10"/>
        <v>110.67865675371037</v>
      </c>
      <c r="N41" s="1">
        <f t="shared" ca="1" si="10"/>
        <v>93.634472319719222</v>
      </c>
      <c r="O41" s="1">
        <f t="shared" ca="1" si="10"/>
        <v>84.714433528346987</v>
      </c>
      <c r="P41" s="1">
        <f t="shared" ca="1" si="10"/>
        <v>67.336535594485184</v>
      </c>
      <c r="Q41" s="1">
        <f t="shared" ca="1" si="10"/>
        <v>90.805545075022877</v>
      </c>
      <c r="R41" s="1">
        <f t="shared" ca="1" si="10"/>
        <v>110.54102282440022</v>
      </c>
      <c r="S41" s="1">
        <f t="shared" ca="1" si="10"/>
        <v>97.766243393045229</v>
      </c>
      <c r="T41" s="1">
        <f t="shared" ca="1" si="10"/>
        <v>104.67926387856801</v>
      </c>
      <c r="U41" s="1">
        <f t="shared" ca="1" si="10"/>
        <v>93.947170256217106</v>
      </c>
      <c r="V41" s="1">
        <f t="shared" ca="1" si="10"/>
        <v>67.502998222808714</v>
      </c>
      <c r="W41" s="1">
        <f t="shared" ca="1" si="10"/>
        <v>97.326722459965623</v>
      </c>
      <c r="X41" s="1">
        <f t="shared" ca="1" si="9"/>
        <v>103.20125185098875</v>
      </c>
      <c r="Y41" s="1">
        <f t="shared" ca="1" si="9"/>
        <v>121.37017024294767</v>
      </c>
      <c r="Z41" s="1">
        <f t="shared" ca="1" si="9"/>
        <v>103.4717847164312</v>
      </c>
      <c r="AA41" s="1">
        <f t="shared" ca="1" si="9"/>
        <v>74.332667446637743</v>
      </c>
      <c r="AB41" s="1">
        <f t="shared" ca="1" si="9"/>
        <v>80.538211066930728</v>
      </c>
      <c r="AC41" s="1">
        <f t="shared" ca="1" si="9"/>
        <v>83.723546121926674</v>
      </c>
      <c r="AD41" s="1">
        <f t="shared" ca="1" si="9"/>
        <v>82.994534316373603</v>
      </c>
      <c r="AE41" s="1">
        <f t="shared" ca="1" si="9"/>
        <v>84.543916028454646</v>
      </c>
      <c r="AF41" s="1">
        <f t="shared" ca="1" si="7"/>
        <v>86.391741473713836</v>
      </c>
      <c r="AG41" s="1">
        <f t="shared" ca="1" si="7"/>
        <v>109.66137786917787</v>
      </c>
      <c r="AH41" s="1">
        <f t="shared" ca="1" si="7"/>
        <v>101.05099107383066</v>
      </c>
      <c r="AI41" s="1">
        <f t="shared" ca="1" si="8"/>
        <v>86.76893767367909</v>
      </c>
      <c r="AJ41" s="1">
        <f t="shared" ca="1" si="8"/>
        <v>90.576373857682952</v>
      </c>
      <c r="AK41" s="1">
        <f t="shared" ca="1" si="8"/>
        <v>77.454618719147774</v>
      </c>
      <c r="AL41" s="1">
        <f t="shared" ca="1" si="8"/>
        <v>111.08219085116095</v>
      </c>
      <c r="AM41" s="1">
        <f t="shared" ca="1" si="8"/>
        <v>75.516329505030484</v>
      </c>
      <c r="AN41" s="1">
        <f t="shared" ca="1" si="8"/>
        <v>94.883137085979939</v>
      </c>
      <c r="AO41" s="1">
        <f t="shared" ca="1" si="8"/>
        <v>100.85150119085978</v>
      </c>
      <c r="AP41" s="1">
        <f t="shared" ca="1" si="8"/>
        <v>68.944813201796421</v>
      </c>
      <c r="AQ41" s="1">
        <f t="shared" ca="1" si="8"/>
        <v>83.640708321757018</v>
      </c>
    </row>
    <row r="42" spans="1:43" x14ac:dyDescent="0.35">
      <c r="A42" s="1" t="str">
        <f t="shared" ca="1" si="1"/>
        <v>yes</v>
      </c>
      <c r="B42" s="1">
        <f t="shared" ca="1" si="2"/>
        <v>91.014997812733839</v>
      </c>
      <c r="C42" s="1">
        <f t="shared" ca="1" si="3"/>
        <v>101.37694707752067</v>
      </c>
      <c r="D42" s="1">
        <f t="shared" ca="1" si="4"/>
        <v>96.476947077520663</v>
      </c>
      <c r="E42" s="1">
        <f t="shared" ca="1" si="5"/>
        <v>16.720252851388235</v>
      </c>
      <c r="F42" s="1">
        <v>36</v>
      </c>
      <c r="H42" s="1">
        <f t="shared" ca="1" si="10"/>
        <v>111.32679327055003</v>
      </c>
      <c r="I42" s="1">
        <f t="shared" ca="1" si="10"/>
        <v>98.778824801267078</v>
      </c>
      <c r="J42" s="1">
        <f t="shared" ca="1" si="10"/>
        <v>91.918280332071234</v>
      </c>
      <c r="K42" s="1">
        <f t="shared" ca="1" si="10"/>
        <v>72.802226982901942</v>
      </c>
      <c r="L42" s="1">
        <f t="shared" ca="1" si="10"/>
        <v>101.75262080607705</v>
      </c>
      <c r="M42" s="1">
        <f t="shared" ca="1" si="10"/>
        <v>82.220162107438696</v>
      </c>
      <c r="N42" s="1">
        <f t="shared" ca="1" si="10"/>
        <v>110.25911738663274</v>
      </c>
      <c r="O42" s="1">
        <f t="shared" ca="1" si="10"/>
        <v>89.55424257726493</v>
      </c>
      <c r="P42" s="1">
        <f t="shared" ca="1" si="10"/>
        <v>88.141930037951894</v>
      </c>
      <c r="Q42" s="1">
        <f t="shared" ca="1" si="10"/>
        <v>81.873231661574565</v>
      </c>
      <c r="R42" s="1">
        <f t="shared" ca="1" si="10"/>
        <v>76.575341697649748</v>
      </c>
      <c r="S42" s="1">
        <f t="shared" ca="1" si="10"/>
        <v>82.219868937600836</v>
      </c>
      <c r="T42" s="1">
        <f t="shared" ca="1" si="10"/>
        <v>86.967365714655315</v>
      </c>
      <c r="U42" s="1">
        <f t="shared" ca="1" si="10"/>
        <v>117.6094246865913</v>
      </c>
      <c r="V42" s="1">
        <f t="shared" ca="1" si="10"/>
        <v>130.9078313306625</v>
      </c>
      <c r="W42" s="1">
        <f t="shared" ca="1" si="10"/>
        <v>109.70564386784666</v>
      </c>
      <c r="X42" s="1">
        <f t="shared" ca="1" si="9"/>
        <v>94.195731982333001</v>
      </c>
      <c r="Y42" s="1">
        <f t="shared" ca="1" si="9"/>
        <v>106.75292382215088</v>
      </c>
      <c r="Z42" s="1">
        <f t="shared" ca="1" si="9"/>
        <v>92.227223111384149</v>
      </c>
      <c r="AA42" s="1">
        <f t="shared" ca="1" si="9"/>
        <v>120.00873344707438</v>
      </c>
      <c r="AB42" s="1">
        <f t="shared" ca="1" si="9"/>
        <v>83.800393929959455</v>
      </c>
      <c r="AC42" s="1">
        <f t="shared" ca="1" si="9"/>
        <v>112.11635623277537</v>
      </c>
      <c r="AD42" s="1">
        <f t="shared" ca="1" si="9"/>
        <v>89.483605304632619</v>
      </c>
      <c r="AE42" s="1">
        <f t="shared" ca="1" si="9"/>
        <v>79.616362404041624</v>
      </c>
      <c r="AF42" s="1">
        <f t="shared" ca="1" si="7"/>
        <v>69.640575834057955</v>
      </c>
      <c r="AG42" s="1">
        <f t="shared" ca="1" si="7"/>
        <v>79.259975175301975</v>
      </c>
      <c r="AH42" s="1">
        <f t="shared" ca="1" si="7"/>
        <v>107.29595791720637</v>
      </c>
      <c r="AI42" s="1">
        <f t="shared" ca="1" si="8"/>
        <v>92.574107687031699</v>
      </c>
      <c r="AJ42" s="1">
        <f t="shared" ca="1" si="8"/>
        <v>112.03494335568237</v>
      </c>
      <c r="AK42" s="1">
        <f t="shared" ca="1" si="8"/>
        <v>89.535484708571474</v>
      </c>
      <c r="AL42" s="1">
        <f t="shared" ref="AL42:AQ42" ca="1" si="11">NORMINV(RAND(),100,15)</f>
        <v>58.591101974680264</v>
      </c>
      <c r="AM42" s="1">
        <f t="shared" ca="1" si="11"/>
        <v>118.83988477213379</v>
      </c>
      <c r="AN42" s="1">
        <f t="shared" ca="1" si="11"/>
        <v>97.493566813956477</v>
      </c>
      <c r="AO42" s="1">
        <f t="shared" ca="1" si="11"/>
        <v>103.78396417646177</v>
      </c>
      <c r="AP42" s="1">
        <f t="shared" ca="1" si="11"/>
        <v>110.95319130989941</v>
      </c>
      <c r="AQ42" s="1">
        <f t="shared" ca="1" si="11"/>
        <v>122.35310463267285</v>
      </c>
    </row>
    <row r="43" spans="1:43" x14ac:dyDescent="0.35">
      <c r="A43" s="1" t="str">
        <f t="shared" ca="1" si="1"/>
        <v>yes</v>
      </c>
      <c r="B43" s="1">
        <f t="shared" ca="1" si="2"/>
        <v>92.121304281516359</v>
      </c>
      <c r="C43" s="1">
        <f t="shared" ca="1" si="3"/>
        <v>102.43250917752211</v>
      </c>
      <c r="D43" s="1">
        <f t="shared" ca="1" si="4"/>
        <v>97.532509177522101</v>
      </c>
      <c r="E43" s="1">
        <f t="shared" ca="1" si="5"/>
        <v>16.564912946956362</v>
      </c>
      <c r="F43" s="1">
        <v>37</v>
      </c>
      <c r="H43" s="1">
        <f t="shared" ca="1" si="10"/>
        <v>90.347147248429096</v>
      </c>
      <c r="I43" s="1">
        <f t="shared" ca="1" si="10"/>
        <v>89.91890039155885</v>
      </c>
      <c r="J43" s="1">
        <f t="shared" ca="1" si="10"/>
        <v>111.70788725058044</v>
      </c>
      <c r="K43" s="1">
        <f t="shared" ca="1" si="10"/>
        <v>112.7201055315445</v>
      </c>
      <c r="L43" s="1">
        <f t="shared" ca="1" si="10"/>
        <v>102.94050593101575</v>
      </c>
      <c r="M43" s="1">
        <f t="shared" ca="1" si="10"/>
        <v>114.21819079454811</v>
      </c>
      <c r="N43" s="1">
        <f t="shared" ca="1" si="10"/>
        <v>81.253076238352008</v>
      </c>
      <c r="O43" s="1">
        <f t="shared" ca="1" si="10"/>
        <v>68.206948547188091</v>
      </c>
      <c r="P43" s="1">
        <f t="shared" ca="1" si="10"/>
        <v>84.840561268459282</v>
      </c>
      <c r="Q43" s="1">
        <f t="shared" ca="1" si="10"/>
        <v>97.425664669784126</v>
      </c>
      <c r="R43" s="1">
        <f t="shared" ca="1" si="10"/>
        <v>124.82963746287643</v>
      </c>
      <c r="S43" s="1">
        <f t="shared" ca="1" si="10"/>
        <v>104.3244720859518</v>
      </c>
      <c r="T43" s="1">
        <f t="shared" ca="1" si="10"/>
        <v>95.865404826837818</v>
      </c>
      <c r="U43" s="1">
        <f t="shared" ca="1" si="10"/>
        <v>116.36115578972863</v>
      </c>
      <c r="V43" s="1">
        <f t="shared" ca="1" si="10"/>
        <v>81.814703065453372</v>
      </c>
      <c r="W43" s="1">
        <f t="shared" ca="1" si="10"/>
        <v>114.5927996988774</v>
      </c>
      <c r="X43" s="1">
        <f t="shared" ca="1" si="9"/>
        <v>78.384814722358016</v>
      </c>
      <c r="Y43" s="1">
        <f t="shared" ca="1" si="9"/>
        <v>104.95208280468408</v>
      </c>
      <c r="Z43" s="1">
        <f t="shared" ca="1" si="9"/>
        <v>95.036939374171283</v>
      </c>
      <c r="AA43" s="1">
        <f t="shared" ca="1" si="9"/>
        <v>88.78390493852396</v>
      </c>
      <c r="AB43" s="1">
        <f t="shared" ca="1" si="9"/>
        <v>112.32379971244677</v>
      </c>
      <c r="AC43" s="1">
        <f t="shared" ca="1" si="9"/>
        <v>106.57473216097755</v>
      </c>
      <c r="AD43" s="1">
        <f t="shared" ca="1" si="9"/>
        <v>100.79639017697002</v>
      </c>
      <c r="AE43" s="1">
        <f t="shared" ca="1" si="9"/>
        <v>113.31382595048365</v>
      </c>
      <c r="AF43" s="1">
        <f t="shared" ca="1" si="7"/>
        <v>73.106626343094078</v>
      </c>
      <c r="AG43" s="1">
        <f t="shared" ca="1" si="7"/>
        <v>57.74123559098593</v>
      </c>
      <c r="AH43" s="1">
        <f t="shared" ca="1" si="7"/>
        <v>81.605209170817815</v>
      </c>
      <c r="AI43" s="1">
        <f t="shared" ref="AI43:AQ91" ca="1" si="12">NORMINV(RAND(),100,15)</f>
        <v>84.841100508509456</v>
      </c>
      <c r="AJ43" s="1">
        <f t="shared" ca="1" si="12"/>
        <v>116.78130258492578</v>
      </c>
      <c r="AK43" s="1">
        <f t="shared" ca="1" si="12"/>
        <v>106.36394993702619</v>
      </c>
      <c r="AL43" s="1">
        <f t="shared" ca="1" si="12"/>
        <v>68.483290346816148</v>
      </c>
      <c r="AM43" s="1">
        <f t="shared" ca="1" si="12"/>
        <v>88.4089383548923</v>
      </c>
      <c r="AN43" s="1">
        <f t="shared" ca="1" si="12"/>
        <v>109.59071287004659</v>
      </c>
      <c r="AO43" s="1">
        <f t="shared" ca="1" si="12"/>
        <v>115.21817602462606</v>
      </c>
      <c r="AP43" s="1">
        <f t="shared" ca="1" si="12"/>
        <v>104.42034821006021</v>
      </c>
      <c r="AQ43" s="1">
        <f t="shared" ca="1" si="12"/>
        <v>113.07578980719482</v>
      </c>
    </row>
    <row r="44" spans="1:43" x14ac:dyDescent="0.35">
      <c r="A44" s="1" t="str">
        <f t="shared" ca="1" si="1"/>
        <v>yes</v>
      </c>
      <c r="B44" s="1">
        <f t="shared" ca="1" si="2"/>
        <v>94.216857745395686</v>
      </c>
      <c r="C44" s="1">
        <f t="shared" ca="1" si="3"/>
        <v>103.96431232063156</v>
      </c>
      <c r="D44" s="1">
        <f t="shared" ca="1" si="4"/>
        <v>99.064312320631558</v>
      </c>
      <c r="E44" s="1">
        <f t="shared" ca="1" si="5"/>
        <v>14.839146658885323</v>
      </c>
      <c r="F44" s="1">
        <v>38</v>
      </c>
      <c r="H44" s="1">
        <f t="shared" ca="1" si="10"/>
        <v>90.507056614020115</v>
      </c>
      <c r="I44" s="1">
        <f t="shared" ca="1" si="10"/>
        <v>121.23798674664675</v>
      </c>
      <c r="J44" s="1">
        <f t="shared" ca="1" si="10"/>
        <v>118.28967292376535</v>
      </c>
      <c r="K44" s="1">
        <f t="shared" ca="1" si="10"/>
        <v>76.788569834544504</v>
      </c>
      <c r="L44" s="1">
        <f t="shared" ca="1" si="10"/>
        <v>110.94908764590079</v>
      </c>
      <c r="M44" s="1">
        <f t="shared" ca="1" si="10"/>
        <v>95.335035273891151</v>
      </c>
      <c r="N44" s="1">
        <f t="shared" ca="1" si="10"/>
        <v>70.324190815071191</v>
      </c>
      <c r="O44" s="1">
        <f t="shared" ca="1" si="10"/>
        <v>87.674073219925461</v>
      </c>
      <c r="P44" s="1">
        <f t="shared" ca="1" si="10"/>
        <v>101.32473439899798</v>
      </c>
      <c r="Q44" s="1">
        <f t="shared" ca="1" si="10"/>
        <v>114.1457727367134</v>
      </c>
      <c r="R44" s="1">
        <f t="shared" ca="1" si="10"/>
        <v>89.372181772456159</v>
      </c>
      <c r="S44" s="1">
        <f t="shared" ca="1" si="10"/>
        <v>93.33706571374961</v>
      </c>
      <c r="T44" s="1">
        <f t="shared" ca="1" si="10"/>
        <v>108.63723480060357</v>
      </c>
      <c r="U44" s="1">
        <f t="shared" ca="1" si="10"/>
        <v>74.621952763846267</v>
      </c>
      <c r="V44" s="1">
        <f t="shared" ca="1" si="10"/>
        <v>90.171693945917895</v>
      </c>
      <c r="W44" s="1">
        <f t="shared" ca="1" si="10"/>
        <v>85.224747337043652</v>
      </c>
      <c r="X44" s="1">
        <f t="shared" ca="1" si="9"/>
        <v>103.83665690711021</v>
      </c>
      <c r="Y44" s="1">
        <f t="shared" ca="1" si="9"/>
        <v>115.57857461469466</v>
      </c>
      <c r="Z44" s="1">
        <f t="shared" ca="1" si="9"/>
        <v>81.226645479578494</v>
      </c>
      <c r="AA44" s="1">
        <f t="shared" ca="1" si="9"/>
        <v>108.17633025480333</v>
      </c>
      <c r="AB44" s="1">
        <f t="shared" ca="1" si="9"/>
        <v>133.07035391519395</v>
      </c>
      <c r="AC44" s="1">
        <f t="shared" ca="1" si="9"/>
        <v>97.605482174689627</v>
      </c>
      <c r="AD44" s="1">
        <f t="shared" ca="1" si="9"/>
        <v>117.9236237957567</v>
      </c>
      <c r="AE44" s="1">
        <f t="shared" ca="1" si="9"/>
        <v>94.543507272799104</v>
      </c>
      <c r="AF44" s="1">
        <f t="shared" ca="1" si="7"/>
        <v>84.771112968828632</v>
      </c>
      <c r="AG44" s="1">
        <f t="shared" ca="1" si="7"/>
        <v>118.25859629182929</v>
      </c>
      <c r="AH44" s="1">
        <f t="shared" ca="1" si="7"/>
        <v>87.486180949254205</v>
      </c>
      <c r="AI44" s="1">
        <f t="shared" ca="1" si="12"/>
        <v>100.77634256098443</v>
      </c>
      <c r="AJ44" s="1">
        <f t="shared" ca="1" si="12"/>
        <v>118.8053919845665</v>
      </c>
      <c r="AK44" s="1">
        <f t="shared" ca="1" si="12"/>
        <v>84.424937650988994</v>
      </c>
      <c r="AL44" s="1">
        <f t="shared" ca="1" si="12"/>
        <v>105.68170725575362</v>
      </c>
      <c r="AM44" s="1">
        <f t="shared" ca="1" si="12"/>
        <v>103.25406479050623</v>
      </c>
      <c r="AN44" s="1">
        <f t="shared" ca="1" si="12"/>
        <v>103.7450583114874</v>
      </c>
      <c r="AO44" s="1">
        <f t="shared" ca="1" si="12"/>
        <v>99.6354320203979</v>
      </c>
      <c r="AP44" s="1">
        <f t="shared" ca="1" si="12"/>
        <v>85.010739377733387</v>
      </c>
      <c r="AQ44" s="1">
        <f t="shared" ca="1" si="12"/>
        <v>94.563448422685468</v>
      </c>
    </row>
    <row r="45" spans="1:43" x14ac:dyDescent="0.35">
      <c r="A45" s="1" t="str">
        <f t="shared" ca="1" si="1"/>
        <v>yes</v>
      </c>
      <c r="B45" s="1">
        <f t="shared" ca="1" si="2"/>
        <v>90.843336380270046</v>
      </c>
      <c r="C45" s="1">
        <f t="shared" ca="1" si="3"/>
        <v>102.45132883901093</v>
      </c>
      <c r="D45" s="1">
        <f t="shared" ca="1" si="4"/>
        <v>97.551328839010921</v>
      </c>
      <c r="E45" s="1">
        <f t="shared" ca="1" si="5"/>
        <v>20.534670792063892</v>
      </c>
      <c r="F45" s="1">
        <v>39</v>
      </c>
      <c r="H45" s="1">
        <f t="shared" ca="1" si="10"/>
        <v>94.427249397489405</v>
      </c>
      <c r="I45" s="1">
        <f t="shared" ca="1" si="10"/>
        <v>102.74414166862938</v>
      </c>
      <c r="J45" s="1">
        <f t="shared" ca="1" si="10"/>
        <v>144.43766573911938</v>
      </c>
      <c r="K45" s="1">
        <f t="shared" ca="1" si="10"/>
        <v>89.460841287025886</v>
      </c>
      <c r="L45" s="1">
        <f t="shared" ca="1" si="10"/>
        <v>77.681454943132579</v>
      </c>
      <c r="M45" s="1">
        <f t="shared" ca="1" si="10"/>
        <v>117.84803884891981</v>
      </c>
      <c r="N45" s="1">
        <f t="shared" ca="1" si="10"/>
        <v>98.512937942791879</v>
      </c>
      <c r="O45" s="1">
        <f t="shared" ca="1" si="10"/>
        <v>122.95416143945299</v>
      </c>
      <c r="P45" s="1">
        <f t="shared" ca="1" si="10"/>
        <v>156.79281342311671</v>
      </c>
      <c r="Q45" s="1">
        <f t="shared" ca="1" si="10"/>
        <v>112.69849672408111</v>
      </c>
      <c r="R45" s="1">
        <f t="shared" ca="1" si="10"/>
        <v>72.675199767955405</v>
      </c>
      <c r="S45" s="1">
        <f t="shared" ca="1" si="10"/>
        <v>100.67769083438965</v>
      </c>
      <c r="T45" s="1">
        <f t="shared" ca="1" si="10"/>
        <v>73.04153956469338</v>
      </c>
      <c r="U45" s="1">
        <f t="shared" ca="1" si="10"/>
        <v>100.24413098804928</v>
      </c>
      <c r="V45" s="1">
        <f t="shared" ca="1" si="10"/>
        <v>98.289612826685087</v>
      </c>
      <c r="W45" s="1">
        <f t="shared" ca="1" si="10"/>
        <v>65.857391065019328</v>
      </c>
      <c r="X45" s="1">
        <f t="shared" ca="1" si="9"/>
        <v>81.863403959340204</v>
      </c>
      <c r="Y45" s="1">
        <f t="shared" ca="1" si="9"/>
        <v>92.986603959708788</v>
      </c>
      <c r="Z45" s="1">
        <f t="shared" ca="1" si="9"/>
        <v>77.795552629960596</v>
      </c>
      <c r="AA45" s="1">
        <f t="shared" ca="1" si="9"/>
        <v>108.01750610030203</v>
      </c>
      <c r="AB45" s="1">
        <f t="shared" ca="1" si="9"/>
        <v>107.96232517420322</v>
      </c>
      <c r="AC45" s="1">
        <f t="shared" ca="1" si="9"/>
        <v>89.22972191007301</v>
      </c>
      <c r="AD45" s="1">
        <f t="shared" ca="1" si="9"/>
        <v>102.02026153422139</v>
      </c>
      <c r="AE45" s="1">
        <f t="shared" ca="1" si="9"/>
        <v>103.52316276204196</v>
      </c>
      <c r="AF45" s="1">
        <f t="shared" ca="1" si="7"/>
        <v>123.79529947762377</v>
      </c>
      <c r="AG45" s="1">
        <f t="shared" ca="1" si="7"/>
        <v>94.652609897608585</v>
      </c>
      <c r="AH45" s="1">
        <f t="shared" ca="1" si="7"/>
        <v>73.552444973045695</v>
      </c>
      <c r="AI45" s="1">
        <f t="shared" ca="1" si="12"/>
        <v>103.60961842562693</v>
      </c>
      <c r="AJ45" s="1">
        <f t="shared" ca="1" si="12"/>
        <v>107.29586521299819</v>
      </c>
      <c r="AK45" s="1">
        <f t="shared" ca="1" si="12"/>
        <v>103.63655847696059</v>
      </c>
      <c r="AL45" s="1">
        <f t="shared" ca="1" si="12"/>
        <v>60.754089020684169</v>
      </c>
      <c r="AM45" s="1">
        <f t="shared" ca="1" si="12"/>
        <v>73.341990330396072</v>
      </c>
      <c r="AN45" s="1">
        <f t="shared" ca="1" si="12"/>
        <v>79.028800847055436</v>
      </c>
      <c r="AO45" s="1">
        <f t="shared" ca="1" si="12"/>
        <v>92.593389857677991</v>
      </c>
      <c r="AP45" s="1">
        <f t="shared" ca="1" si="12"/>
        <v>113.76142633001928</v>
      </c>
      <c r="AQ45" s="1">
        <f t="shared" ca="1" si="12"/>
        <v>94.083840864293379</v>
      </c>
    </row>
    <row r="46" spans="1:43" x14ac:dyDescent="0.35">
      <c r="A46" s="1" t="str">
        <f t="shared" ca="1" si="1"/>
        <v>yes</v>
      </c>
      <c r="B46" s="1">
        <f t="shared" ca="1" si="2"/>
        <v>96.069457644255792</v>
      </c>
      <c r="C46" s="1">
        <f t="shared" ca="1" si="3"/>
        <v>105.43641126596876</v>
      </c>
      <c r="D46" s="1">
        <f t="shared" ca="1" si="4"/>
        <v>100.53641126596875</v>
      </c>
      <c r="E46" s="1">
        <f t="shared" ca="1" si="5"/>
        <v>13.674347821570281</v>
      </c>
      <c r="F46" s="1">
        <v>40</v>
      </c>
      <c r="H46" s="1">
        <f t="shared" ca="1" si="10"/>
        <v>79.845118246189102</v>
      </c>
      <c r="I46" s="1">
        <f t="shared" ca="1" si="10"/>
        <v>98.59199224055962</v>
      </c>
      <c r="J46" s="1">
        <f t="shared" ca="1" si="10"/>
        <v>102.93188813603045</v>
      </c>
      <c r="K46" s="1">
        <f t="shared" ca="1" si="10"/>
        <v>100.92814490228309</v>
      </c>
      <c r="L46" s="1">
        <f t="shared" ca="1" si="10"/>
        <v>85.455818834830396</v>
      </c>
      <c r="M46" s="1">
        <f t="shared" ca="1" si="10"/>
        <v>101.55933739409411</v>
      </c>
      <c r="N46" s="1">
        <f t="shared" ca="1" si="10"/>
        <v>87.692165856556414</v>
      </c>
      <c r="O46" s="1">
        <f t="shared" ca="1" si="10"/>
        <v>101.21632712252982</v>
      </c>
      <c r="P46" s="1">
        <f t="shared" ca="1" si="10"/>
        <v>91.823186759214209</v>
      </c>
      <c r="Q46" s="1">
        <f t="shared" ca="1" si="10"/>
        <v>92.703237764726424</v>
      </c>
      <c r="R46" s="1">
        <f t="shared" ca="1" si="10"/>
        <v>117.11632443451342</v>
      </c>
      <c r="S46" s="1">
        <f t="shared" ca="1" si="10"/>
        <v>111.43667498422884</v>
      </c>
      <c r="T46" s="1">
        <f t="shared" ca="1" si="10"/>
        <v>101.91424508729718</v>
      </c>
      <c r="U46" s="1">
        <f t="shared" ca="1" si="10"/>
        <v>102.17174207553279</v>
      </c>
      <c r="V46" s="1">
        <f t="shared" ca="1" si="10"/>
        <v>110.92978736114208</v>
      </c>
      <c r="W46" s="1">
        <f t="shared" ref="W46:AL61" ca="1" si="13">NORMINV(RAND(),100,15)</f>
        <v>97.122872879506204</v>
      </c>
      <c r="X46" s="1">
        <f t="shared" ca="1" si="13"/>
        <v>94.346965234476954</v>
      </c>
      <c r="Y46" s="1">
        <f t="shared" ca="1" si="13"/>
        <v>94.45447675401158</v>
      </c>
      <c r="Z46" s="1">
        <f t="shared" ca="1" si="13"/>
        <v>90.770336868144895</v>
      </c>
      <c r="AA46" s="1">
        <f t="shared" ca="1" si="13"/>
        <v>84.659671383936171</v>
      </c>
      <c r="AB46" s="1">
        <f t="shared" ca="1" si="13"/>
        <v>107.72936506981145</v>
      </c>
      <c r="AC46" s="1">
        <f t="shared" ca="1" si="13"/>
        <v>102.38448965422505</v>
      </c>
      <c r="AD46" s="1">
        <f t="shared" ca="1" si="13"/>
        <v>139.55380419416838</v>
      </c>
      <c r="AE46" s="1">
        <f t="shared" ca="1" si="13"/>
        <v>128.81825607400881</v>
      </c>
      <c r="AF46" s="1">
        <f t="shared" ca="1" si="13"/>
        <v>100.72896378468005</v>
      </c>
      <c r="AG46" s="1">
        <f t="shared" ca="1" si="13"/>
        <v>87.468334194955773</v>
      </c>
      <c r="AH46" s="1">
        <f t="shared" ca="1" si="13"/>
        <v>95.288591898961727</v>
      </c>
      <c r="AI46" s="1">
        <f t="shared" ca="1" si="13"/>
        <v>97.078352820597857</v>
      </c>
      <c r="AJ46" s="1">
        <f t="shared" ca="1" si="13"/>
        <v>97.415463099119179</v>
      </c>
      <c r="AK46" s="1">
        <f t="shared" ca="1" si="13"/>
        <v>104.34788477317464</v>
      </c>
      <c r="AL46" s="1">
        <f t="shared" ca="1" si="13"/>
        <v>135.02429767018953</v>
      </c>
      <c r="AM46" s="1">
        <f t="shared" ca="1" si="12"/>
        <v>86.686172716226665</v>
      </c>
      <c r="AN46" s="1">
        <f t="shared" ca="1" si="12"/>
        <v>79.953061362101252</v>
      </c>
      <c r="AO46" s="1">
        <f t="shared" ca="1" si="12"/>
        <v>110.10358992119835</v>
      </c>
      <c r="AP46" s="1">
        <f t="shared" ca="1" si="12"/>
        <v>107.41839832621476</v>
      </c>
      <c r="AQ46" s="1">
        <f t="shared" ca="1" si="12"/>
        <v>91.641465695436608</v>
      </c>
    </row>
    <row r="47" spans="1:43" x14ac:dyDescent="0.35">
      <c r="A47" s="1" t="str">
        <f t="shared" ca="1" si="1"/>
        <v>yes</v>
      </c>
      <c r="B47" s="1">
        <f t="shared" ca="1" si="2"/>
        <v>90.331297231391375</v>
      </c>
      <c r="C47" s="1">
        <f t="shared" ca="1" si="3"/>
        <v>100.39095190543406</v>
      </c>
      <c r="D47" s="1">
        <f t="shared" ca="1" si="4"/>
        <v>95.490951905434059</v>
      </c>
      <c r="E47" s="1">
        <f t="shared" ca="1" si="5"/>
        <v>15.794861247069424</v>
      </c>
      <c r="F47" s="1">
        <v>41</v>
      </c>
      <c r="H47" s="1">
        <f t="shared" ref="H47:W62" ca="1" si="14">NORMINV(RAND(),100,15)</f>
        <v>97.979890623894704</v>
      </c>
      <c r="I47" s="1">
        <f t="shared" ca="1" si="14"/>
        <v>103.60600254750709</v>
      </c>
      <c r="J47" s="1">
        <f t="shared" ca="1" si="14"/>
        <v>91.02382755658904</v>
      </c>
      <c r="K47" s="1">
        <f t="shared" ca="1" si="14"/>
        <v>113.81819009994172</v>
      </c>
      <c r="L47" s="1">
        <f t="shared" ca="1" si="14"/>
        <v>119.96977944591031</v>
      </c>
      <c r="M47" s="1">
        <f t="shared" ca="1" si="14"/>
        <v>102.31644473087579</v>
      </c>
      <c r="N47" s="1">
        <f t="shared" ca="1" si="14"/>
        <v>118.88837077145166</v>
      </c>
      <c r="O47" s="1">
        <f t="shared" ca="1" si="14"/>
        <v>77.254291944353298</v>
      </c>
      <c r="P47" s="1">
        <f t="shared" ca="1" si="14"/>
        <v>93.514024436342268</v>
      </c>
      <c r="Q47" s="1">
        <f t="shared" ca="1" si="14"/>
        <v>107.72235989655333</v>
      </c>
      <c r="R47" s="1">
        <f t="shared" ca="1" si="14"/>
        <v>93.517639586418937</v>
      </c>
      <c r="S47" s="1">
        <f t="shared" ca="1" si="14"/>
        <v>109.61143097953969</v>
      </c>
      <c r="T47" s="1">
        <f t="shared" ca="1" si="14"/>
        <v>84.14096883816984</v>
      </c>
      <c r="U47" s="1">
        <f t="shared" ca="1" si="14"/>
        <v>90.659272466798697</v>
      </c>
      <c r="V47" s="1">
        <f t="shared" ca="1" si="14"/>
        <v>60.402655436312777</v>
      </c>
      <c r="W47" s="1">
        <f t="shared" ca="1" si="14"/>
        <v>81.084229407843694</v>
      </c>
      <c r="X47" s="1">
        <f t="shared" ca="1" si="13"/>
        <v>110.40921588019863</v>
      </c>
      <c r="Y47" s="1">
        <f t="shared" ca="1" si="13"/>
        <v>101.58377385965791</v>
      </c>
      <c r="Z47" s="1">
        <f t="shared" ca="1" si="13"/>
        <v>87.843882864615665</v>
      </c>
      <c r="AA47" s="1">
        <f t="shared" ca="1" si="13"/>
        <v>105.73305809256688</v>
      </c>
      <c r="AB47" s="1">
        <f t="shared" ca="1" si="13"/>
        <v>83.039981192962543</v>
      </c>
      <c r="AC47" s="1">
        <f t="shared" ca="1" si="13"/>
        <v>105.80485568986506</v>
      </c>
      <c r="AD47" s="1">
        <f t="shared" ca="1" si="13"/>
        <v>57.71839240991693</v>
      </c>
      <c r="AE47" s="1">
        <f t="shared" ca="1" si="13"/>
        <v>76.639143292002331</v>
      </c>
      <c r="AF47" s="1">
        <f t="shared" ca="1" si="13"/>
        <v>73.450966291445212</v>
      </c>
      <c r="AG47" s="1">
        <f t="shared" ca="1" si="13"/>
        <v>105.70943988032845</v>
      </c>
      <c r="AH47" s="1">
        <f t="shared" ca="1" si="13"/>
        <v>82.713650906722705</v>
      </c>
      <c r="AI47" s="1">
        <f t="shared" ca="1" si="13"/>
        <v>111.72272976361468</v>
      </c>
      <c r="AJ47" s="1">
        <f t="shared" ca="1" si="13"/>
        <v>117.79759471490021</v>
      </c>
      <c r="AK47" s="1">
        <f t="shared" ca="1" si="13"/>
        <v>119.65885476620943</v>
      </c>
      <c r="AL47" s="1">
        <f t="shared" ca="1" si="13"/>
        <v>87.262779410912813</v>
      </c>
      <c r="AM47" s="1">
        <f t="shared" ca="1" si="12"/>
        <v>93.050264444090089</v>
      </c>
      <c r="AN47" s="1">
        <f t="shared" ca="1" si="12"/>
        <v>88.891644280028032</v>
      </c>
      <c r="AO47" s="1">
        <f t="shared" ca="1" si="12"/>
        <v>98.660927846002195</v>
      </c>
      <c r="AP47" s="1">
        <f t="shared" ca="1" si="12"/>
        <v>84.599199573661423</v>
      </c>
      <c r="AQ47" s="1">
        <f t="shared" ca="1" si="12"/>
        <v>99.874534667422949</v>
      </c>
    </row>
    <row r="48" spans="1:43" x14ac:dyDescent="0.35">
      <c r="A48" s="1" t="str">
        <f t="shared" ca="1" si="1"/>
        <v>yes</v>
      </c>
      <c r="B48" s="1">
        <f t="shared" ca="1" si="2"/>
        <v>94.651939006235963</v>
      </c>
      <c r="C48" s="1">
        <f t="shared" ca="1" si="3"/>
        <v>103.62002575282918</v>
      </c>
      <c r="D48" s="1">
        <f t="shared" ca="1" si="4"/>
        <v>98.720025752829173</v>
      </c>
      <c r="E48" s="1">
        <f t="shared" ca="1" si="5"/>
        <v>12.453326775285339</v>
      </c>
      <c r="F48" s="1">
        <v>42</v>
      </c>
      <c r="H48" s="1">
        <f t="shared" ca="1" si="14"/>
        <v>83.90389427738161</v>
      </c>
      <c r="I48" s="1">
        <f t="shared" ca="1" si="14"/>
        <v>93.428781017600954</v>
      </c>
      <c r="J48" s="1">
        <f t="shared" ca="1" si="14"/>
        <v>84.899853993168989</v>
      </c>
      <c r="K48" s="1">
        <f t="shared" ca="1" si="14"/>
        <v>115.65337814007697</v>
      </c>
      <c r="L48" s="1">
        <f t="shared" ca="1" si="14"/>
        <v>94.027381365406271</v>
      </c>
      <c r="M48" s="1">
        <f t="shared" ca="1" si="14"/>
        <v>118.31648034063483</v>
      </c>
      <c r="N48" s="1">
        <f t="shared" ca="1" si="14"/>
        <v>109.51348111580313</v>
      </c>
      <c r="O48" s="1">
        <f t="shared" ca="1" si="14"/>
        <v>111.72015134423711</v>
      </c>
      <c r="P48" s="1">
        <f t="shared" ca="1" si="14"/>
        <v>68.733470477958605</v>
      </c>
      <c r="Q48" s="1">
        <f t="shared" ca="1" si="14"/>
        <v>84.101474853549064</v>
      </c>
      <c r="R48" s="1">
        <f t="shared" ca="1" si="14"/>
        <v>115.77750259317597</v>
      </c>
      <c r="S48" s="1">
        <f t="shared" ca="1" si="14"/>
        <v>96.02545100185344</v>
      </c>
      <c r="T48" s="1">
        <f t="shared" ca="1" si="14"/>
        <v>104.08408753893332</v>
      </c>
      <c r="U48" s="1">
        <f t="shared" ca="1" si="14"/>
        <v>98.215058523152933</v>
      </c>
      <c r="V48" s="1">
        <f t="shared" ca="1" si="14"/>
        <v>117.29191644323562</v>
      </c>
      <c r="W48" s="1">
        <f t="shared" ca="1" si="14"/>
        <v>99.216704607845799</v>
      </c>
      <c r="X48" s="1">
        <f t="shared" ca="1" si="13"/>
        <v>91.137682339138038</v>
      </c>
      <c r="Y48" s="1">
        <f t="shared" ca="1" si="13"/>
        <v>100.4101402391378</v>
      </c>
      <c r="Z48" s="1">
        <f t="shared" ca="1" si="13"/>
        <v>91.006800349243179</v>
      </c>
      <c r="AA48" s="1">
        <f t="shared" ca="1" si="13"/>
        <v>119.06843491607069</v>
      </c>
      <c r="AB48" s="1">
        <f t="shared" ca="1" si="13"/>
        <v>91.30342009938218</v>
      </c>
      <c r="AC48" s="1">
        <f t="shared" ca="1" si="13"/>
        <v>109.9423260645342</v>
      </c>
      <c r="AD48" s="1">
        <f t="shared" ca="1" si="13"/>
        <v>103.65797634509683</v>
      </c>
      <c r="AE48" s="1">
        <f t="shared" ca="1" si="13"/>
        <v>98.117741626041621</v>
      </c>
      <c r="AF48" s="1">
        <f t="shared" ca="1" si="13"/>
        <v>101.26151493941981</v>
      </c>
      <c r="AG48" s="1">
        <f t="shared" ca="1" si="13"/>
        <v>114.54387715998271</v>
      </c>
      <c r="AH48" s="1">
        <f t="shared" ca="1" si="13"/>
        <v>84.260446622839012</v>
      </c>
      <c r="AI48" s="1">
        <f t="shared" ca="1" si="13"/>
        <v>88.414924337205093</v>
      </c>
      <c r="AJ48" s="1">
        <f t="shared" ca="1" si="13"/>
        <v>95.47648972305916</v>
      </c>
      <c r="AK48" s="1">
        <f t="shared" ca="1" si="13"/>
        <v>98.634109445972896</v>
      </c>
      <c r="AL48" s="1">
        <f t="shared" ca="1" si="13"/>
        <v>107.57510276688205</v>
      </c>
      <c r="AM48" s="1">
        <f t="shared" ca="1" si="12"/>
        <v>92.02072135091386</v>
      </c>
      <c r="AN48" s="1">
        <f t="shared" ca="1" si="12"/>
        <v>80.60069241020966</v>
      </c>
      <c r="AO48" s="1">
        <f t="shared" ca="1" si="12"/>
        <v>101.43887043197006</v>
      </c>
      <c r="AP48" s="1">
        <f t="shared" ca="1" si="12"/>
        <v>109.5272019159646</v>
      </c>
      <c r="AQ48" s="1">
        <f t="shared" ca="1" si="12"/>
        <v>80.613386384772227</v>
      </c>
    </row>
    <row r="49" spans="1:43" x14ac:dyDescent="0.35">
      <c r="A49" s="1" t="str">
        <f t="shared" ca="1" si="1"/>
        <v>yes</v>
      </c>
      <c r="B49" s="1">
        <f t="shared" ca="1" si="2"/>
        <v>95.006058660561706</v>
      </c>
      <c r="C49" s="1">
        <f t="shared" ca="1" si="3"/>
        <v>104.77529485866424</v>
      </c>
      <c r="D49" s="1">
        <f t="shared" ca="1" si="4"/>
        <v>99.875294858664233</v>
      </c>
      <c r="E49" s="1">
        <f t="shared" ca="1" si="5"/>
        <v>14.90582509623224</v>
      </c>
      <c r="F49" s="1">
        <v>43</v>
      </c>
      <c r="H49" s="1">
        <f t="shared" ca="1" si="14"/>
        <v>97.378683664591094</v>
      </c>
      <c r="I49" s="1">
        <f t="shared" ca="1" si="14"/>
        <v>80.723195519077962</v>
      </c>
      <c r="J49" s="1">
        <f t="shared" ca="1" si="14"/>
        <v>130.14326898018891</v>
      </c>
      <c r="K49" s="1">
        <f t="shared" ca="1" si="14"/>
        <v>106.48616437614432</v>
      </c>
      <c r="L49" s="1">
        <f t="shared" ca="1" si="14"/>
        <v>92.806271229096055</v>
      </c>
      <c r="M49" s="1">
        <f t="shared" ca="1" si="14"/>
        <v>95.491587337668378</v>
      </c>
      <c r="N49" s="1">
        <f t="shared" ca="1" si="14"/>
        <v>76.782695482264231</v>
      </c>
      <c r="O49" s="1">
        <f t="shared" ca="1" si="14"/>
        <v>110.76324829219992</v>
      </c>
      <c r="P49" s="1">
        <f t="shared" ca="1" si="14"/>
        <v>117.51609223443211</v>
      </c>
      <c r="Q49" s="1">
        <f t="shared" ca="1" si="14"/>
        <v>72.374105157105532</v>
      </c>
      <c r="R49" s="1">
        <f t="shared" ca="1" si="14"/>
        <v>85.210230256779113</v>
      </c>
      <c r="S49" s="1">
        <f t="shared" ca="1" si="14"/>
        <v>90.307788647903692</v>
      </c>
      <c r="T49" s="1">
        <f t="shared" ca="1" si="14"/>
        <v>96.42947192540764</v>
      </c>
      <c r="U49" s="1">
        <f t="shared" ca="1" si="14"/>
        <v>103.81989804954783</v>
      </c>
      <c r="V49" s="1">
        <f t="shared" ca="1" si="14"/>
        <v>107.39915680747886</v>
      </c>
      <c r="W49" s="1">
        <f t="shared" ca="1" si="14"/>
        <v>110.19926099879393</v>
      </c>
      <c r="X49" s="1">
        <f t="shared" ca="1" si="13"/>
        <v>97.3703771455381</v>
      </c>
      <c r="Y49" s="1">
        <f t="shared" ca="1" si="13"/>
        <v>128.43907098341779</v>
      </c>
      <c r="Z49" s="1">
        <f t="shared" ca="1" si="13"/>
        <v>115.08373565689286</v>
      </c>
      <c r="AA49" s="1">
        <f t="shared" ca="1" si="13"/>
        <v>114.3755289072848</v>
      </c>
      <c r="AB49" s="1">
        <f t="shared" ca="1" si="13"/>
        <v>114.59768324410544</v>
      </c>
      <c r="AC49" s="1">
        <f t="shared" ca="1" si="13"/>
        <v>87.264335858856867</v>
      </c>
      <c r="AD49" s="1">
        <f t="shared" ca="1" si="13"/>
        <v>95.994829279643909</v>
      </c>
      <c r="AE49" s="1">
        <f t="shared" ca="1" si="13"/>
        <v>110.16819478211031</v>
      </c>
      <c r="AF49" s="1">
        <f t="shared" ca="1" si="13"/>
        <v>97.828197525217817</v>
      </c>
      <c r="AG49" s="1">
        <f t="shared" ca="1" si="13"/>
        <v>105.39957366207884</v>
      </c>
      <c r="AH49" s="1">
        <f t="shared" ca="1" si="13"/>
        <v>114.44591216945925</v>
      </c>
      <c r="AI49" s="1">
        <f t="shared" ca="1" si="13"/>
        <v>92.537726618198505</v>
      </c>
      <c r="AJ49" s="1">
        <f t="shared" ca="1" si="13"/>
        <v>104.40944224908728</v>
      </c>
      <c r="AK49" s="1">
        <f t="shared" ca="1" si="13"/>
        <v>93.499920269833552</v>
      </c>
      <c r="AL49" s="1">
        <f t="shared" ca="1" si="13"/>
        <v>71.497911216841075</v>
      </c>
      <c r="AM49" s="1">
        <f t="shared" ca="1" si="12"/>
        <v>91.605329249882885</v>
      </c>
      <c r="AN49" s="1">
        <f t="shared" ca="1" si="12"/>
        <v>107.27536010374365</v>
      </c>
      <c r="AO49" s="1">
        <f t="shared" ca="1" si="12"/>
        <v>70.635304384863076</v>
      </c>
      <c r="AP49" s="1">
        <f t="shared" ca="1" si="12"/>
        <v>94.459470942927737</v>
      </c>
      <c r="AQ49" s="1">
        <f t="shared" ca="1" si="12"/>
        <v>114.79159170324846</v>
      </c>
    </row>
    <row r="50" spans="1:43" x14ac:dyDescent="0.35">
      <c r="A50" s="1" t="str">
        <f t="shared" ca="1" si="1"/>
        <v>yes</v>
      </c>
      <c r="B50" s="1">
        <f t="shared" ca="1" si="2"/>
        <v>92.049752812828316</v>
      </c>
      <c r="C50" s="1">
        <f t="shared" ca="1" si="3"/>
        <v>101.69546882950313</v>
      </c>
      <c r="D50" s="1">
        <f t="shared" ca="1" si="4"/>
        <v>96.795468829503122</v>
      </c>
      <c r="E50" s="1">
        <f t="shared" ca="1" si="5"/>
        <v>14.527702091861647</v>
      </c>
      <c r="F50" s="1">
        <v>44</v>
      </c>
      <c r="H50" s="1">
        <f t="shared" ca="1" si="14"/>
        <v>100.80252438692905</v>
      </c>
      <c r="I50" s="1">
        <f t="shared" ca="1" si="14"/>
        <v>96.125752568762508</v>
      </c>
      <c r="J50" s="1">
        <f t="shared" ca="1" si="14"/>
        <v>97.190576367538441</v>
      </c>
      <c r="K50" s="1">
        <f t="shared" ca="1" si="14"/>
        <v>111.00270241839421</v>
      </c>
      <c r="L50" s="1">
        <f t="shared" ca="1" si="14"/>
        <v>107.45886426227017</v>
      </c>
      <c r="M50" s="1">
        <f t="shared" ca="1" si="14"/>
        <v>65.552181961343365</v>
      </c>
      <c r="N50" s="1">
        <f t="shared" ca="1" si="14"/>
        <v>77.862650375096464</v>
      </c>
      <c r="O50" s="1">
        <f t="shared" ca="1" si="14"/>
        <v>100.56528222844241</v>
      </c>
      <c r="P50" s="1">
        <f t="shared" ca="1" si="14"/>
        <v>107.21593907294221</v>
      </c>
      <c r="Q50" s="1">
        <f t="shared" ca="1" si="14"/>
        <v>96.654731452327127</v>
      </c>
      <c r="R50" s="1">
        <f t="shared" ca="1" si="14"/>
        <v>123.58014608201613</v>
      </c>
      <c r="S50" s="1">
        <f t="shared" ca="1" si="14"/>
        <v>89.389243733234352</v>
      </c>
      <c r="T50" s="1">
        <f t="shared" ca="1" si="14"/>
        <v>73.733788331793107</v>
      </c>
      <c r="U50" s="1">
        <f t="shared" ca="1" si="14"/>
        <v>104.34709166441084</v>
      </c>
      <c r="V50" s="1">
        <f t="shared" ca="1" si="14"/>
        <v>94.274075111706836</v>
      </c>
      <c r="W50" s="1">
        <f t="shared" ca="1" si="14"/>
        <v>86.305749105348056</v>
      </c>
      <c r="X50" s="1">
        <f t="shared" ca="1" si="13"/>
        <v>89.614544956402355</v>
      </c>
      <c r="Y50" s="1">
        <f t="shared" ca="1" si="13"/>
        <v>115.44609087304201</v>
      </c>
      <c r="Z50" s="1">
        <f t="shared" ca="1" si="13"/>
        <v>84.583100067823821</v>
      </c>
      <c r="AA50" s="1">
        <f t="shared" ca="1" si="13"/>
        <v>91.808147456375835</v>
      </c>
      <c r="AB50" s="1">
        <f t="shared" ca="1" si="13"/>
        <v>108.76752298648947</v>
      </c>
      <c r="AC50" s="1">
        <f t="shared" ca="1" si="13"/>
        <v>92.116475265582594</v>
      </c>
      <c r="AD50" s="1">
        <f t="shared" ca="1" si="13"/>
        <v>105.27629584159479</v>
      </c>
      <c r="AE50" s="1">
        <f t="shared" ca="1" si="13"/>
        <v>103.24537770089458</v>
      </c>
      <c r="AF50" s="1">
        <f t="shared" ca="1" si="13"/>
        <v>126.33090491705894</v>
      </c>
      <c r="AG50" s="1">
        <f t="shared" ca="1" si="13"/>
        <v>117.52188115614987</v>
      </c>
      <c r="AH50" s="1">
        <f t="shared" ca="1" si="13"/>
        <v>94.980839933205274</v>
      </c>
      <c r="AI50" s="1">
        <f t="shared" ca="1" si="13"/>
        <v>107.75373207754531</v>
      </c>
      <c r="AJ50" s="1">
        <f t="shared" ca="1" si="13"/>
        <v>81.956859075773181</v>
      </c>
      <c r="AK50" s="1">
        <f t="shared" ca="1" si="13"/>
        <v>93.82461003904389</v>
      </c>
      <c r="AL50" s="1">
        <f t="shared" ca="1" si="13"/>
        <v>106.95416978929553</v>
      </c>
      <c r="AM50" s="1">
        <f t="shared" ca="1" si="12"/>
        <v>63.518818145418201</v>
      </c>
      <c r="AN50" s="1">
        <f t="shared" ca="1" si="12"/>
        <v>85.05263470441929</v>
      </c>
      <c r="AO50" s="1">
        <f t="shared" ca="1" si="12"/>
        <v>99.229844008740102</v>
      </c>
      <c r="AP50" s="1">
        <f t="shared" ca="1" si="12"/>
        <v>81.846539438468639</v>
      </c>
      <c r="AQ50" s="1">
        <f t="shared" ca="1" si="12"/>
        <v>102.74719030623426</v>
      </c>
    </row>
    <row r="51" spans="1:43" x14ac:dyDescent="0.35">
      <c r="A51" s="1" t="str">
        <f t="shared" ca="1" si="1"/>
        <v>no</v>
      </c>
      <c r="B51" s="1">
        <f t="shared" ca="1" si="2"/>
        <v>88.12611368836113</v>
      </c>
      <c r="C51" s="1">
        <f t="shared" ca="1" si="3"/>
        <v>99.219393931174352</v>
      </c>
      <c r="D51" s="1">
        <f t="shared" ca="1" si="4"/>
        <v>94.319393931174346</v>
      </c>
      <c r="E51" s="1">
        <f t="shared" ca="1" si="5"/>
        <v>18.95902115146902</v>
      </c>
      <c r="F51" s="1">
        <v>45</v>
      </c>
      <c r="H51" s="1">
        <f t="shared" ca="1" si="14"/>
        <v>82.107173284275717</v>
      </c>
      <c r="I51" s="1">
        <f t="shared" ca="1" si="14"/>
        <v>104.97357010633543</v>
      </c>
      <c r="J51" s="1">
        <f t="shared" ca="1" si="14"/>
        <v>127.62673043308484</v>
      </c>
      <c r="K51" s="1">
        <f t="shared" ca="1" si="14"/>
        <v>94.842615082646461</v>
      </c>
      <c r="L51" s="1">
        <f t="shared" ca="1" si="14"/>
        <v>97.287166677343563</v>
      </c>
      <c r="M51" s="1">
        <f t="shared" ca="1" si="14"/>
        <v>110.89470344149856</v>
      </c>
      <c r="N51" s="1">
        <f t="shared" ca="1" si="14"/>
        <v>84.208967782467695</v>
      </c>
      <c r="O51" s="1">
        <f t="shared" ca="1" si="14"/>
        <v>69.616847718014213</v>
      </c>
      <c r="P51" s="1">
        <f t="shared" ca="1" si="14"/>
        <v>78.712542025718122</v>
      </c>
      <c r="Q51" s="1">
        <f t="shared" ca="1" si="14"/>
        <v>108.40554071090261</v>
      </c>
      <c r="R51" s="1">
        <f t="shared" ca="1" si="14"/>
        <v>117.31586388303796</v>
      </c>
      <c r="S51" s="1">
        <f t="shared" ca="1" si="14"/>
        <v>63.307640778509544</v>
      </c>
      <c r="T51" s="1">
        <f t="shared" ca="1" si="14"/>
        <v>105.51683153366777</v>
      </c>
      <c r="U51" s="1">
        <f t="shared" ca="1" si="14"/>
        <v>54.241743104470295</v>
      </c>
      <c r="V51" s="1">
        <f t="shared" ca="1" si="14"/>
        <v>101.88354165038557</v>
      </c>
      <c r="W51" s="1">
        <f t="shared" ca="1" si="14"/>
        <v>101.05702222707539</v>
      </c>
      <c r="X51" s="1">
        <f t="shared" ca="1" si="13"/>
        <v>124.61062226586822</v>
      </c>
      <c r="Y51" s="1">
        <f t="shared" ca="1" si="13"/>
        <v>88.288235282834975</v>
      </c>
      <c r="Z51" s="1">
        <f t="shared" ca="1" si="13"/>
        <v>129.01311464739607</v>
      </c>
      <c r="AA51" s="1">
        <f t="shared" ca="1" si="13"/>
        <v>82.921339688568992</v>
      </c>
      <c r="AB51" s="1">
        <f t="shared" ca="1" si="13"/>
        <v>89.687035918431548</v>
      </c>
      <c r="AC51" s="1">
        <f t="shared" ca="1" si="13"/>
        <v>77.35717768388416</v>
      </c>
      <c r="AD51" s="1">
        <f t="shared" ca="1" si="13"/>
        <v>110.43701583598695</v>
      </c>
      <c r="AE51" s="1">
        <f t="shared" ca="1" si="13"/>
        <v>121.9518510810847</v>
      </c>
      <c r="AF51" s="1">
        <f t="shared" ca="1" si="13"/>
        <v>79.219283443010667</v>
      </c>
      <c r="AG51" s="1">
        <f t="shared" ca="1" si="13"/>
        <v>97.779104892053311</v>
      </c>
      <c r="AH51" s="1">
        <f t="shared" ca="1" si="13"/>
        <v>93.68514870803476</v>
      </c>
      <c r="AI51" s="1">
        <f t="shared" ca="1" si="13"/>
        <v>102.37558997128207</v>
      </c>
      <c r="AJ51" s="1">
        <f t="shared" ca="1" si="13"/>
        <v>77.421265409686782</v>
      </c>
      <c r="AK51" s="1">
        <f t="shared" ca="1" si="13"/>
        <v>73.459600097844287</v>
      </c>
      <c r="AL51" s="1">
        <f t="shared" ca="1" si="13"/>
        <v>100.93008073866447</v>
      </c>
      <c r="AM51" s="1">
        <f t="shared" ca="1" si="12"/>
        <v>93.46186618645379</v>
      </c>
      <c r="AN51" s="1">
        <f t="shared" ca="1" si="12"/>
        <v>95.460599101774037</v>
      </c>
      <c r="AO51" s="1">
        <f t="shared" ca="1" si="12"/>
        <v>109.5830169051733</v>
      </c>
      <c r="AP51" s="1">
        <f t="shared" ca="1" si="12"/>
        <v>90.331398839074978</v>
      </c>
      <c r="AQ51" s="1">
        <f t="shared" ca="1" si="12"/>
        <v>55.526334385734714</v>
      </c>
    </row>
    <row r="52" spans="1:43" x14ac:dyDescent="0.35">
      <c r="A52" s="1" t="str">
        <f t="shared" ca="1" si="1"/>
        <v>yes</v>
      </c>
      <c r="B52" s="1">
        <f t="shared" ca="1" si="2"/>
        <v>98.591241746945045</v>
      </c>
      <c r="C52" s="1">
        <f t="shared" ca="1" si="3"/>
        <v>107.70672413758868</v>
      </c>
      <c r="D52" s="1">
        <f t="shared" ca="1" si="4"/>
        <v>102.80672413758867</v>
      </c>
      <c r="E52" s="1">
        <f t="shared" ca="1" si="5"/>
        <v>12.904537930541739</v>
      </c>
      <c r="F52" s="1">
        <v>46</v>
      </c>
      <c r="H52" s="1">
        <f t="shared" ca="1" si="14"/>
        <v>97.812085769087219</v>
      </c>
      <c r="I52" s="1">
        <f t="shared" ca="1" si="14"/>
        <v>116.25284588668208</v>
      </c>
      <c r="J52" s="1">
        <f t="shared" ca="1" si="14"/>
        <v>77.320118665185191</v>
      </c>
      <c r="K52" s="1">
        <f t="shared" ca="1" si="14"/>
        <v>82.796500962851312</v>
      </c>
      <c r="L52" s="1">
        <f t="shared" ca="1" si="14"/>
        <v>92.039122806518407</v>
      </c>
      <c r="M52" s="1">
        <f t="shared" ca="1" si="14"/>
        <v>94.647616603626076</v>
      </c>
      <c r="N52" s="1">
        <f t="shared" ca="1" si="14"/>
        <v>106.7020997773772</v>
      </c>
      <c r="O52" s="1">
        <f t="shared" ca="1" si="14"/>
        <v>108.73253539673556</v>
      </c>
      <c r="P52" s="1">
        <f t="shared" ca="1" si="14"/>
        <v>97.248483399801202</v>
      </c>
      <c r="Q52" s="1">
        <f t="shared" ca="1" si="14"/>
        <v>113.64476759062573</v>
      </c>
      <c r="R52" s="1">
        <f t="shared" ca="1" si="14"/>
        <v>104.79834740114453</v>
      </c>
      <c r="S52" s="1">
        <f t="shared" ca="1" si="14"/>
        <v>98.387421448475166</v>
      </c>
      <c r="T52" s="1">
        <f t="shared" ca="1" si="14"/>
        <v>124.70034924823865</v>
      </c>
      <c r="U52" s="1">
        <f t="shared" ca="1" si="14"/>
        <v>106.38612219791452</v>
      </c>
      <c r="V52" s="1">
        <f t="shared" ca="1" si="14"/>
        <v>109.61905285379169</v>
      </c>
      <c r="W52" s="1">
        <f t="shared" ca="1" si="14"/>
        <v>142.83009396424629</v>
      </c>
      <c r="X52" s="1">
        <f t="shared" ca="1" si="13"/>
        <v>116.02624352792355</v>
      </c>
      <c r="Y52" s="1">
        <f t="shared" ca="1" si="13"/>
        <v>88.433516587433033</v>
      </c>
      <c r="Z52" s="1">
        <f t="shared" ca="1" si="13"/>
        <v>101.05186348520969</v>
      </c>
      <c r="AA52" s="1">
        <f t="shared" ca="1" si="13"/>
        <v>99.702210338888179</v>
      </c>
      <c r="AB52" s="1">
        <f t="shared" ca="1" si="13"/>
        <v>110.99957905257929</v>
      </c>
      <c r="AC52" s="1">
        <f t="shared" ca="1" si="13"/>
        <v>101.30738599301289</v>
      </c>
      <c r="AD52" s="1">
        <f t="shared" ca="1" si="13"/>
        <v>101.38898781868839</v>
      </c>
      <c r="AE52" s="1">
        <f t="shared" ca="1" si="13"/>
        <v>117.97437355429193</v>
      </c>
      <c r="AF52" s="1">
        <f t="shared" ca="1" si="13"/>
        <v>95.944236914239781</v>
      </c>
      <c r="AG52" s="1">
        <f t="shared" ca="1" si="13"/>
        <v>81.629606041711071</v>
      </c>
      <c r="AH52" s="1">
        <f t="shared" ca="1" si="13"/>
        <v>90.836120712463384</v>
      </c>
      <c r="AI52" s="1">
        <f t="shared" ca="1" si="13"/>
        <v>87.300032161938717</v>
      </c>
      <c r="AJ52" s="1">
        <f t="shared" ca="1" si="13"/>
        <v>94.545044781293782</v>
      </c>
      <c r="AK52" s="1">
        <f t="shared" ca="1" si="13"/>
        <v>105.43367912779173</v>
      </c>
      <c r="AL52" s="1">
        <f t="shared" ca="1" si="13"/>
        <v>96.97572853859819</v>
      </c>
      <c r="AM52" s="1">
        <f t="shared" ca="1" si="12"/>
        <v>94.515418179299203</v>
      </c>
      <c r="AN52" s="1">
        <f t="shared" ca="1" si="12"/>
        <v>106.76147160061716</v>
      </c>
      <c r="AO52" s="1">
        <f t="shared" ca="1" si="12"/>
        <v>112.34434158652232</v>
      </c>
      <c r="AP52" s="1">
        <f t="shared" ca="1" si="12"/>
        <v>112.22727866601456</v>
      </c>
      <c r="AQ52" s="1">
        <f t="shared" ca="1" si="12"/>
        <v>111.72738631237355</v>
      </c>
    </row>
    <row r="53" spans="1:43" x14ac:dyDescent="0.35">
      <c r="A53" s="1" t="str">
        <f t="shared" ca="1" si="1"/>
        <v>yes</v>
      </c>
      <c r="B53" s="1">
        <f t="shared" ca="1" si="2"/>
        <v>94.318615199231601</v>
      </c>
      <c r="C53" s="1">
        <f t="shared" ca="1" si="3"/>
        <v>104.03866026702848</v>
      </c>
      <c r="D53" s="1">
        <f t="shared" ca="1" si="4"/>
        <v>99.13866026702847</v>
      </c>
      <c r="E53" s="1">
        <f t="shared" ca="1" si="5"/>
        <v>14.755240003459809</v>
      </c>
      <c r="F53" s="1">
        <v>47</v>
      </c>
      <c r="H53" s="1">
        <f t="shared" ca="1" si="14"/>
        <v>88.323207264854759</v>
      </c>
      <c r="I53" s="1">
        <f t="shared" ca="1" si="14"/>
        <v>102.72227562874401</v>
      </c>
      <c r="J53" s="1">
        <f t="shared" ca="1" si="14"/>
        <v>79.081399397176227</v>
      </c>
      <c r="K53" s="1">
        <f t="shared" ca="1" si="14"/>
        <v>62.539812727350103</v>
      </c>
      <c r="L53" s="1">
        <f t="shared" ca="1" si="14"/>
        <v>98.879202039466108</v>
      </c>
      <c r="M53" s="1">
        <f t="shared" ca="1" si="14"/>
        <v>104.65729399399596</v>
      </c>
      <c r="N53" s="1">
        <f t="shared" ca="1" si="14"/>
        <v>97.445602140369289</v>
      </c>
      <c r="O53" s="1">
        <f t="shared" ca="1" si="14"/>
        <v>130.10702760191998</v>
      </c>
      <c r="P53" s="1">
        <f t="shared" ca="1" si="14"/>
        <v>118.93729464780384</v>
      </c>
      <c r="Q53" s="1">
        <f t="shared" ca="1" si="14"/>
        <v>101.86093300826813</v>
      </c>
      <c r="R53" s="1">
        <f t="shared" ca="1" si="14"/>
        <v>97.13998637928394</v>
      </c>
      <c r="S53" s="1">
        <f t="shared" ca="1" si="14"/>
        <v>97.512792274370796</v>
      </c>
      <c r="T53" s="1">
        <f t="shared" ca="1" si="14"/>
        <v>98.952027216002605</v>
      </c>
      <c r="U53" s="1">
        <f t="shared" ca="1" si="14"/>
        <v>103.54616044870399</v>
      </c>
      <c r="V53" s="1">
        <f t="shared" ca="1" si="14"/>
        <v>91.064859591559824</v>
      </c>
      <c r="W53" s="1">
        <f t="shared" ca="1" si="14"/>
        <v>89.057791550194551</v>
      </c>
      <c r="X53" s="1">
        <f t="shared" ca="1" si="13"/>
        <v>99.86246194406074</v>
      </c>
      <c r="Y53" s="1">
        <f t="shared" ca="1" si="13"/>
        <v>93.666562524413436</v>
      </c>
      <c r="Z53" s="1">
        <f t="shared" ca="1" si="13"/>
        <v>107.15749786448565</v>
      </c>
      <c r="AA53" s="1">
        <f t="shared" ca="1" si="13"/>
        <v>107.53467690716246</v>
      </c>
      <c r="AB53" s="1">
        <f t="shared" ca="1" si="13"/>
        <v>115.7793904845952</v>
      </c>
      <c r="AC53" s="1">
        <f t="shared" ca="1" si="13"/>
        <v>92.690967299421928</v>
      </c>
      <c r="AD53" s="1">
        <f t="shared" ca="1" si="13"/>
        <v>93.092648472510447</v>
      </c>
      <c r="AE53" s="1">
        <f t="shared" ca="1" si="13"/>
        <v>92.68935171262082</v>
      </c>
      <c r="AF53" s="1">
        <f t="shared" ca="1" si="13"/>
        <v>108.69548886855807</v>
      </c>
      <c r="AG53" s="1">
        <f t="shared" ca="1" si="13"/>
        <v>75.858475181961893</v>
      </c>
      <c r="AH53" s="1">
        <f t="shared" ca="1" si="13"/>
        <v>83.335605116378773</v>
      </c>
      <c r="AI53" s="1">
        <f t="shared" ca="1" si="13"/>
        <v>111.85897444908434</v>
      </c>
      <c r="AJ53" s="1">
        <f t="shared" ca="1" si="13"/>
        <v>123.53243590761576</v>
      </c>
      <c r="AK53" s="1">
        <f t="shared" ca="1" si="13"/>
        <v>100.38409656041134</v>
      </c>
      <c r="AL53" s="1">
        <f t="shared" ca="1" si="13"/>
        <v>81.230826759702722</v>
      </c>
      <c r="AM53" s="1">
        <f t="shared" ca="1" si="12"/>
        <v>116.84658661177265</v>
      </c>
      <c r="AN53" s="1">
        <f t="shared" ca="1" si="12"/>
        <v>121.29986986682498</v>
      </c>
      <c r="AO53" s="1">
        <f t="shared" ca="1" si="12"/>
        <v>86.885719853818514</v>
      </c>
      <c r="AP53" s="1">
        <f t="shared" ca="1" si="12"/>
        <v>115.80321646872818</v>
      </c>
      <c r="AQ53" s="1">
        <f t="shared" ca="1" si="12"/>
        <v>78.959250848833477</v>
      </c>
    </row>
    <row r="54" spans="1:43" x14ac:dyDescent="0.35">
      <c r="A54" s="1" t="str">
        <f t="shared" ca="1" si="1"/>
        <v>yes</v>
      </c>
      <c r="B54" s="1">
        <f t="shared" ca="1" si="2"/>
        <v>96.848711786670179</v>
      </c>
      <c r="C54" s="1">
        <f t="shared" ca="1" si="3"/>
        <v>105.42351717992761</v>
      </c>
      <c r="D54" s="1">
        <f t="shared" ca="1" si="4"/>
        <v>100.52351717992761</v>
      </c>
      <c r="E54" s="1">
        <f t="shared" ca="1" si="5"/>
        <v>11.249404265073748</v>
      </c>
      <c r="F54" s="1">
        <v>48</v>
      </c>
      <c r="H54" s="1">
        <f t="shared" ca="1" si="14"/>
        <v>93.228493843656196</v>
      </c>
      <c r="I54" s="1">
        <f t="shared" ca="1" si="14"/>
        <v>93.635872758871145</v>
      </c>
      <c r="J54" s="1">
        <f t="shared" ca="1" si="14"/>
        <v>100.33526398030553</v>
      </c>
      <c r="K54" s="1">
        <f t="shared" ca="1" si="14"/>
        <v>113.87556821391715</v>
      </c>
      <c r="L54" s="1">
        <f t="shared" ca="1" si="14"/>
        <v>113.78332661822685</v>
      </c>
      <c r="M54" s="1">
        <f t="shared" ca="1" si="14"/>
        <v>92.038694974534152</v>
      </c>
      <c r="N54" s="1">
        <f t="shared" ca="1" si="14"/>
        <v>117.73840329053392</v>
      </c>
      <c r="O54" s="1">
        <f t="shared" ca="1" si="14"/>
        <v>94.48414408852716</v>
      </c>
      <c r="P54" s="1">
        <f t="shared" ca="1" si="14"/>
        <v>83.717629429186104</v>
      </c>
      <c r="Q54" s="1">
        <f t="shared" ca="1" si="14"/>
        <v>91.135299328711909</v>
      </c>
      <c r="R54" s="1">
        <f t="shared" ca="1" si="14"/>
        <v>112.454773434334</v>
      </c>
      <c r="S54" s="1">
        <f t="shared" ca="1" si="14"/>
        <v>100.42092094764068</v>
      </c>
      <c r="T54" s="1">
        <f t="shared" ca="1" si="14"/>
        <v>88.396375244817619</v>
      </c>
      <c r="U54" s="1">
        <f t="shared" ca="1" si="14"/>
        <v>100.39248561000207</v>
      </c>
      <c r="V54" s="1">
        <f t="shared" ca="1" si="14"/>
        <v>101.45176793242163</v>
      </c>
      <c r="W54" s="1">
        <f t="shared" ca="1" si="14"/>
        <v>96.317701191493356</v>
      </c>
      <c r="X54" s="1">
        <f t="shared" ca="1" si="13"/>
        <v>94.036590807528412</v>
      </c>
      <c r="Y54" s="1">
        <f t="shared" ca="1" si="13"/>
        <v>90.938933454477606</v>
      </c>
      <c r="Z54" s="1">
        <f t="shared" ca="1" si="13"/>
        <v>102.86109490852031</v>
      </c>
      <c r="AA54" s="1">
        <f t="shared" ca="1" si="13"/>
        <v>117.44026150986934</v>
      </c>
      <c r="AB54" s="1">
        <f t="shared" ca="1" si="13"/>
        <v>111.42031401844886</v>
      </c>
      <c r="AC54" s="1">
        <f t="shared" ca="1" si="13"/>
        <v>94.520132140050833</v>
      </c>
      <c r="AD54" s="1">
        <f t="shared" ca="1" si="13"/>
        <v>74.815567338442051</v>
      </c>
      <c r="AE54" s="1">
        <f t="shared" ca="1" si="13"/>
        <v>120.73714218937447</v>
      </c>
      <c r="AF54" s="1">
        <f t="shared" ca="1" si="13"/>
        <v>109.27493509683116</v>
      </c>
      <c r="AG54" s="1">
        <f t="shared" ca="1" si="13"/>
        <v>81.851570796682907</v>
      </c>
      <c r="AH54" s="1">
        <f t="shared" ca="1" si="13"/>
        <v>96.417716804881053</v>
      </c>
      <c r="AI54" s="1">
        <f t="shared" ca="1" si="13"/>
        <v>87.622545601802003</v>
      </c>
      <c r="AJ54" s="1">
        <f t="shared" ca="1" si="13"/>
        <v>108.54729775859717</v>
      </c>
      <c r="AK54" s="1">
        <f t="shared" ca="1" si="13"/>
        <v>109.73606518908653</v>
      </c>
      <c r="AL54" s="1">
        <f t="shared" ca="1" si="13"/>
        <v>115.55103165743554</v>
      </c>
      <c r="AM54" s="1">
        <f t="shared" ca="1" si="12"/>
        <v>108.08802865653209</v>
      </c>
      <c r="AN54" s="1">
        <f t="shared" ca="1" si="12"/>
        <v>110.43206234987569</v>
      </c>
      <c r="AO54" s="1">
        <f t="shared" ca="1" si="12"/>
        <v>102.8625935415664</v>
      </c>
      <c r="AP54" s="1">
        <f t="shared" ca="1" si="12"/>
        <v>91.378839932949759</v>
      </c>
      <c r="AQ54" s="1">
        <f t="shared" ca="1" si="12"/>
        <v>96.907173837262206</v>
      </c>
    </row>
    <row r="55" spans="1:43" x14ac:dyDescent="0.35">
      <c r="A55" s="1" t="str">
        <f t="shared" ca="1" si="1"/>
        <v>yes</v>
      </c>
      <c r="B55" s="1">
        <f t="shared" ca="1" si="2"/>
        <v>95.040503049288461</v>
      </c>
      <c r="C55" s="1">
        <f t="shared" ca="1" si="3"/>
        <v>105.23770230487565</v>
      </c>
      <c r="D55" s="1">
        <f t="shared" ca="1" si="4"/>
        <v>100.33770230487565</v>
      </c>
      <c r="E55" s="1">
        <f t="shared" ca="1" si="5"/>
        <v>16.2159160885322</v>
      </c>
      <c r="F55" s="1">
        <v>49</v>
      </c>
      <c r="H55" s="1">
        <f t="shared" ca="1" si="14"/>
        <v>112.41101655656703</v>
      </c>
      <c r="I55" s="1">
        <f t="shared" ca="1" si="14"/>
        <v>78.950904462783129</v>
      </c>
      <c r="J55" s="1">
        <f t="shared" ca="1" si="14"/>
        <v>91.055543898201549</v>
      </c>
      <c r="K55" s="1">
        <f t="shared" ca="1" si="14"/>
        <v>98.422127416835949</v>
      </c>
      <c r="L55" s="1">
        <f t="shared" ca="1" si="14"/>
        <v>123.8717897694042</v>
      </c>
      <c r="M55" s="1">
        <f t="shared" ca="1" si="14"/>
        <v>116.94995877868087</v>
      </c>
      <c r="N55" s="1">
        <f t="shared" ca="1" si="14"/>
        <v>91.618826837595165</v>
      </c>
      <c r="O55" s="1">
        <f t="shared" ca="1" si="14"/>
        <v>100.10711855225742</v>
      </c>
      <c r="P55" s="1">
        <f t="shared" ca="1" si="14"/>
        <v>98.949772684256061</v>
      </c>
      <c r="Q55" s="1">
        <f t="shared" ca="1" si="14"/>
        <v>117.62085537783588</v>
      </c>
      <c r="R55" s="1">
        <f t="shared" ca="1" si="14"/>
        <v>96.163151573957265</v>
      </c>
      <c r="S55" s="1">
        <f t="shared" ca="1" si="14"/>
        <v>91.507519294088084</v>
      </c>
      <c r="T55" s="1">
        <f t="shared" ca="1" si="14"/>
        <v>86.669895791082169</v>
      </c>
      <c r="U55" s="1">
        <f t="shared" ca="1" si="14"/>
        <v>122.06011599981362</v>
      </c>
      <c r="V55" s="1">
        <f t="shared" ca="1" si="14"/>
        <v>81.43825820365538</v>
      </c>
      <c r="W55" s="1">
        <f t="shared" ca="1" si="14"/>
        <v>93.753357254811135</v>
      </c>
      <c r="X55" s="1">
        <f t="shared" ca="1" si="13"/>
        <v>114.2757571388598</v>
      </c>
      <c r="Y55" s="1">
        <f t="shared" ca="1" si="13"/>
        <v>121.4237816154359</v>
      </c>
      <c r="Z55" s="1">
        <f t="shared" ca="1" si="13"/>
        <v>98.871157127807464</v>
      </c>
      <c r="AA55" s="1">
        <f t="shared" ca="1" si="13"/>
        <v>99.805513075170794</v>
      </c>
      <c r="AB55" s="1">
        <f t="shared" ca="1" si="13"/>
        <v>139.40864306866632</v>
      </c>
      <c r="AC55" s="1">
        <f t="shared" ca="1" si="13"/>
        <v>99.707664548585981</v>
      </c>
      <c r="AD55" s="1">
        <f t="shared" ca="1" si="13"/>
        <v>89.753360273456693</v>
      </c>
      <c r="AE55" s="1">
        <f t="shared" ca="1" si="13"/>
        <v>91.080431888221256</v>
      </c>
      <c r="AF55" s="1">
        <f t="shared" ca="1" si="13"/>
        <v>98.438787407125815</v>
      </c>
      <c r="AG55" s="1">
        <f t="shared" ca="1" si="13"/>
        <v>108.76803960026292</v>
      </c>
      <c r="AH55" s="1">
        <f t="shared" ca="1" si="13"/>
        <v>71.466245431841784</v>
      </c>
      <c r="AI55" s="1">
        <f t="shared" ca="1" si="13"/>
        <v>80.575368035040199</v>
      </c>
      <c r="AJ55" s="1">
        <f t="shared" ca="1" si="13"/>
        <v>82.95922163332142</v>
      </c>
      <c r="AK55" s="1">
        <f t="shared" ca="1" si="13"/>
        <v>136.56829736589404</v>
      </c>
      <c r="AL55" s="1">
        <f t="shared" ca="1" si="13"/>
        <v>96.473977929538009</v>
      </c>
      <c r="AM55" s="1">
        <f t="shared" ca="1" si="12"/>
        <v>114.24037271968157</v>
      </c>
      <c r="AN55" s="1">
        <f t="shared" ca="1" si="12"/>
        <v>107.98068762569521</v>
      </c>
      <c r="AO55" s="1">
        <f t="shared" ca="1" si="12"/>
        <v>84.267508661994029</v>
      </c>
      <c r="AP55" s="1">
        <f t="shared" ca="1" si="12"/>
        <v>85.940994127577895</v>
      </c>
      <c r="AQ55" s="1">
        <f t="shared" ca="1" si="12"/>
        <v>88.601261249521556</v>
      </c>
    </row>
    <row r="56" spans="1:43" x14ac:dyDescent="0.35">
      <c r="A56" s="1" t="str">
        <f t="shared" ca="1" si="1"/>
        <v>yes</v>
      </c>
      <c r="B56" s="1">
        <f t="shared" ca="1" si="2"/>
        <v>92.772113555982827</v>
      </c>
      <c r="C56" s="1">
        <f t="shared" ca="1" si="3"/>
        <v>102.63101269325081</v>
      </c>
      <c r="D56" s="1">
        <f t="shared" ca="1" si="4"/>
        <v>97.731012693250804</v>
      </c>
      <c r="E56" s="1">
        <f t="shared" ca="1" si="5"/>
        <v>15.180303481432572</v>
      </c>
      <c r="F56" s="1">
        <v>50</v>
      </c>
      <c r="H56" s="1">
        <f t="shared" ca="1" si="14"/>
        <v>86.198026296232541</v>
      </c>
      <c r="I56" s="1">
        <f t="shared" ca="1" si="14"/>
        <v>76.57708989188778</v>
      </c>
      <c r="J56" s="1">
        <f t="shared" ca="1" si="14"/>
        <v>69.540802445883344</v>
      </c>
      <c r="K56" s="1">
        <f t="shared" ca="1" si="14"/>
        <v>87.741825633198872</v>
      </c>
      <c r="L56" s="1">
        <f t="shared" ca="1" si="14"/>
        <v>68.137244822988251</v>
      </c>
      <c r="M56" s="1">
        <f t="shared" ca="1" si="14"/>
        <v>104.37355380669912</v>
      </c>
      <c r="N56" s="1">
        <f t="shared" ca="1" si="14"/>
        <v>98.768895575460746</v>
      </c>
      <c r="O56" s="1">
        <f t="shared" ca="1" si="14"/>
        <v>115.25150269009174</v>
      </c>
      <c r="P56" s="1">
        <f t="shared" ca="1" si="14"/>
        <v>89.16841534928497</v>
      </c>
      <c r="Q56" s="1">
        <f t="shared" ca="1" si="14"/>
        <v>100.27282434449482</v>
      </c>
      <c r="R56" s="1">
        <f t="shared" ca="1" si="14"/>
        <v>110.53982931694019</v>
      </c>
      <c r="S56" s="1">
        <f t="shared" ca="1" si="14"/>
        <v>90.097612255399582</v>
      </c>
      <c r="T56" s="1">
        <f t="shared" ca="1" si="14"/>
        <v>114.08388858280654</v>
      </c>
      <c r="U56" s="1">
        <f t="shared" ca="1" si="14"/>
        <v>97.99912890686457</v>
      </c>
      <c r="V56" s="1">
        <f t="shared" ca="1" si="14"/>
        <v>113.13639658036327</v>
      </c>
      <c r="W56" s="1">
        <f t="shared" ca="1" si="14"/>
        <v>85.50578897818886</v>
      </c>
      <c r="X56" s="1">
        <f t="shared" ca="1" si="13"/>
        <v>74.250816210575238</v>
      </c>
      <c r="Y56" s="1">
        <f t="shared" ca="1" si="13"/>
        <v>119.25392634044928</v>
      </c>
      <c r="Z56" s="1">
        <f t="shared" ca="1" si="13"/>
        <v>110.56722539219791</v>
      </c>
      <c r="AA56" s="1">
        <f t="shared" ca="1" si="13"/>
        <v>110.08642838556149</v>
      </c>
      <c r="AB56" s="1">
        <f t="shared" ca="1" si="13"/>
        <v>78.970687316221358</v>
      </c>
      <c r="AC56" s="1">
        <f t="shared" ca="1" si="13"/>
        <v>89.596450383563379</v>
      </c>
      <c r="AD56" s="1">
        <f t="shared" ca="1" si="13"/>
        <v>108.14187782338811</v>
      </c>
      <c r="AE56" s="1">
        <f t="shared" ca="1" si="13"/>
        <v>134.70075303733506</v>
      </c>
      <c r="AF56" s="1">
        <f t="shared" ca="1" si="13"/>
        <v>105.38988478240321</v>
      </c>
      <c r="AG56" s="1">
        <f t="shared" ca="1" si="13"/>
        <v>118.08925476110113</v>
      </c>
      <c r="AH56" s="1">
        <f t="shared" ca="1" si="13"/>
        <v>104.10019099518402</v>
      </c>
      <c r="AI56" s="1">
        <f t="shared" ca="1" si="13"/>
        <v>84.161687796606486</v>
      </c>
      <c r="AJ56" s="1">
        <f t="shared" ca="1" si="13"/>
        <v>102.61399417728472</v>
      </c>
      <c r="AK56" s="1">
        <f t="shared" ca="1" si="13"/>
        <v>93.273761754083054</v>
      </c>
      <c r="AL56" s="1">
        <f t="shared" ca="1" si="13"/>
        <v>78.967154784884059</v>
      </c>
      <c r="AM56" s="1">
        <f t="shared" ca="1" si="12"/>
        <v>94.512634563264029</v>
      </c>
      <c r="AN56" s="1">
        <f t="shared" ca="1" si="12"/>
        <v>100.66823289531328</v>
      </c>
      <c r="AO56" s="1">
        <f t="shared" ca="1" si="12"/>
        <v>103.1146590797921</v>
      </c>
      <c r="AP56" s="1">
        <f t="shared" ca="1" si="12"/>
        <v>96.570486016261711</v>
      </c>
      <c r="AQ56" s="1">
        <f t="shared" ca="1" si="12"/>
        <v>103.89352498477449</v>
      </c>
    </row>
    <row r="57" spans="1:43" x14ac:dyDescent="0.35">
      <c r="A57" s="1" t="str">
        <f t="shared" ca="1" si="1"/>
        <v>yes</v>
      </c>
      <c r="B57" s="1">
        <f t="shared" ca="1" si="2"/>
        <v>90.7305284068525</v>
      </c>
      <c r="C57" s="1">
        <f t="shared" ca="1" si="3"/>
        <v>100.74322018645987</v>
      </c>
      <c r="D57" s="1">
        <f t="shared" ca="1" si="4"/>
        <v>95.84322018645986</v>
      </c>
      <c r="E57" s="1">
        <f t="shared" ca="1" si="5"/>
        <v>15.651097284512341</v>
      </c>
      <c r="F57" s="1">
        <v>51</v>
      </c>
      <c r="H57" s="1">
        <f t="shared" ca="1" si="14"/>
        <v>72.182534920018625</v>
      </c>
      <c r="I57" s="1">
        <f t="shared" ca="1" si="14"/>
        <v>85.160554523116161</v>
      </c>
      <c r="J57" s="1">
        <f t="shared" ca="1" si="14"/>
        <v>78.543957677333481</v>
      </c>
      <c r="K57" s="1">
        <f t="shared" ca="1" si="14"/>
        <v>115.11979656470083</v>
      </c>
      <c r="L57" s="1">
        <f t="shared" ca="1" si="14"/>
        <v>127.01098504082593</v>
      </c>
      <c r="M57" s="1">
        <f t="shared" ca="1" si="14"/>
        <v>120.37098859422305</v>
      </c>
      <c r="N57" s="1">
        <f t="shared" ca="1" si="14"/>
        <v>88.976304416892461</v>
      </c>
      <c r="O57" s="1">
        <f t="shared" ca="1" si="14"/>
        <v>98.46244704972122</v>
      </c>
      <c r="P57" s="1">
        <f t="shared" ca="1" si="14"/>
        <v>79.675337784750312</v>
      </c>
      <c r="Q57" s="1">
        <f t="shared" ca="1" si="14"/>
        <v>90.518443598013818</v>
      </c>
      <c r="R57" s="1">
        <f t="shared" ca="1" si="14"/>
        <v>93.299378041432391</v>
      </c>
      <c r="S57" s="1">
        <f t="shared" ca="1" si="14"/>
        <v>116.07153057751771</v>
      </c>
      <c r="T57" s="1">
        <f t="shared" ca="1" si="14"/>
        <v>110.56973348294676</v>
      </c>
      <c r="U57" s="1">
        <f t="shared" ca="1" si="14"/>
        <v>72.876033461885115</v>
      </c>
      <c r="V57" s="1">
        <f t="shared" ca="1" si="14"/>
        <v>75.780804718934675</v>
      </c>
      <c r="W57" s="1">
        <f t="shared" ca="1" si="14"/>
        <v>98.583120151858381</v>
      </c>
      <c r="X57" s="1">
        <f t="shared" ca="1" si="13"/>
        <v>73.33590796846596</v>
      </c>
      <c r="Y57" s="1">
        <f t="shared" ca="1" si="13"/>
        <v>78.912012867413267</v>
      </c>
      <c r="Z57" s="1">
        <f t="shared" ca="1" si="13"/>
        <v>92.179161877414018</v>
      </c>
      <c r="AA57" s="1">
        <f t="shared" ca="1" si="13"/>
        <v>89.480149087659626</v>
      </c>
      <c r="AB57" s="1">
        <f t="shared" ca="1" si="13"/>
        <v>97.949790961573825</v>
      </c>
      <c r="AC57" s="1">
        <f t="shared" ca="1" si="13"/>
        <v>90.053080572263454</v>
      </c>
      <c r="AD57" s="1">
        <f t="shared" ca="1" si="13"/>
        <v>87.384793915594599</v>
      </c>
      <c r="AE57" s="1">
        <f t="shared" ca="1" si="13"/>
        <v>99.46265087293051</v>
      </c>
      <c r="AF57" s="1">
        <f t="shared" ca="1" si="13"/>
        <v>99.605074620754664</v>
      </c>
      <c r="AG57" s="1">
        <f t="shared" ca="1" si="13"/>
        <v>91.994924571787436</v>
      </c>
      <c r="AH57" s="1">
        <f t="shared" ca="1" si="13"/>
        <v>108.6217226851934</v>
      </c>
      <c r="AI57" s="1">
        <f t="shared" ca="1" si="13"/>
        <v>69.047002594798016</v>
      </c>
      <c r="AJ57" s="1">
        <f t="shared" ca="1" si="13"/>
        <v>105.33290166058254</v>
      </c>
      <c r="AK57" s="1">
        <f t="shared" ca="1" si="13"/>
        <v>117.07545570525234</v>
      </c>
      <c r="AL57" s="1">
        <f t="shared" ca="1" si="13"/>
        <v>107.22608783076846</v>
      </c>
      <c r="AM57" s="1">
        <f t="shared" ca="1" si="12"/>
        <v>85.785835522848146</v>
      </c>
      <c r="AN57" s="1">
        <f t="shared" ca="1" si="12"/>
        <v>102.33039395135206</v>
      </c>
      <c r="AO57" s="1">
        <f t="shared" ca="1" si="12"/>
        <v>94.605249026101149</v>
      </c>
      <c r="AP57" s="1">
        <f t="shared" ca="1" si="12"/>
        <v>114.49625955595394</v>
      </c>
      <c r="AQ57" s="1">
        <f t="shared" ca="1" si="12"/>
        <v>122.27552025967577</v>
      </c>
    </row>
    <row r="58" spans="1:43" x14ac:dyDescent="0.35">
      <c r="A58" s="1" t="str">
        <f t="shared" ca="1" si="1"/>
        <v>yes</v>
      </c>
      <c r="B58" s="1">
        <f t="shared" ca="1" si="2"/>
        <v>92.762906970597214</v>
      </c>
      <c r="C58" s="1">
        <f t="shared" ca="1" si="3"/>
        <v>103.05475887449015</v>
      </c>
      <c r="D58" s="1">
        <f t="shared" ca="1" si="4"/>
        <v>98.154758874490142</v>
      </c>
      <c r="E58" s="1">
        <f t="shared" ca="1" si="5"/>
        <v>16.505669093549798</v>
      </c>
      <c r="F58" s="1">
        <v>52</v>
      </c>
      <c r="H58" s="1">
        <f t="shared" ca="1" si="14"/>
        <v>113.78791187845398</v>
      </c>
      <c r="I58" s="1">
        <f t="shared" ca="1" si="14"/>
        <v>77.210997219624687</v>
      </c>
      <c r="J58" s="1">
        <f t="shared" ca="1" si="14"/>
        <v>95.449496727469352</v>
      </c>
      <c r="K58" s="1">
        <f t="shared" ca="1" si="14"/>
        <v>108.48334461451201</v>
      </c>
      <c r="L58" s="1">
        <f t="shared" ca="1" si="14"/>
        <v>105.43372943630942</v>
      </c>
      <c r="M58" s="1">
        <f t="shared" ca="1" si="14"/>
        <v>64.979687746793445</v>
      </c>
      <c r="N58" s="1">
        <f t="shared" ca="1" si="14"/>
        <v>80.909120973708028</v>
      </c>
      <c r="O58" s="1">
        <f t="shared" ca="1" si="14"/>
        <v>79.191171137863478</v>
      </c>
      <c r="P58" s="1">
        <f t="shared" ca="1" si="14"/>
        <v>91.755350459709419</v>
      </c>
      <c r="Q58" s="1">
        <f t="shared" ca="1" si="14"/>
        <v>77.052853034697577</v>
      </c>
      <c r="R58" s="1">
        <f t="shared" ca="1" si="14"/>
        <v>85.547437116106693</v>
      </c>
      <c r="S58" s="1">
        <f t="shared" ca="1" si="14"/>
        <v>123.29293879257474</v>
      </c>
      <c r="T58" s="1">
        <f t="shared" ca="1" si="14"/>
        <v>75.386440966883754</v>
      </c>
      <c r="U58" s="1">
        <f t="shared" ca="1" si="14"/>
        <v>83.779651707808739</v>
      </c>
      <c r="V58" s="1">
        <f t="shared" ca="1" si="14"/>
        <v>91.74105864567386</v>
      </c>
      <c r="W58" s="1">
        <f t="shared" ca="1" si="14"/>
        <v>124.58293216970978</v>
      </c>
      <c r="X58" s="1">
        <f t="shared" ca="1" si="13"/>
        <v>82.106075845078138</v>
      </c>
      <c r="Y58" s="1">
        <f t="shared" ca="1" si="13"/>
        <v>96.707117970554293</v>
      </c>
      <c r="Z58" s="1">
        <f t="shared" ca="1" si="13"/>
        <v>90.812893885147091</v>
      </c>
      <c r="AA58" s="1">
        <f t="shared" ca="1" si="13"/>
        <v>101.25845534143322</v>
      </c>
      <c r="AB58" s="1">
        <f t="shared" ca="1" si="13"/>
        <v>120.90079546397382</v>
      </c>
      <c r="AC58" s="1">
        <f t="shared" ca="1" si="13"/>
        <v>100.77885738426477</v>
      </c>
      <c r="AD58" s="1">
        <f t="shared" ca="1" si="13"/>
        <v>116.14699855881713</v>
      </c>
      <c r="AE58" s="1">
        <f t="shared" ca="1" si="13"/>
        <v>90.299223812476583</v>
      </c>
      <c r="AF58" s="1">
        <f t="shared" ca="1" si="13"/>
        <v>96.901686273722135</v>
      </c>
      <c r="AG58" s="1">
        <f t="shared" ca="1" si="13"/>
        <v>97.918643350193506</v>
      </c>
      <c r="AH58" s="1">
        <f t="shared" ca="1" si="13"/>
        <v>105.58116648990516</v>
      </c>
      <c r="AI58" s="1">
        <f t="shared" ca="1" si="13"/>
        <v>74.790741131466106</v>
      </c>
      <c r="AJ58" s="1">
        <f t="shared" ca="1" si="13"/>
        <v>106.59193890789315</v>
      </c>
      <c r="AK58" s="1">
        <f t="shared" ca="1" si="13"/>
        <v>110.47147439613417</v>
      </c>
      <c r="AL58" s="1">
        <f t="shared" ca="1" si="13"/>
        <v>121.4423309620022</v>
      </c>
      <c r="AM58" s="1">
        <f t="shared" ca="1" si="12"/>
        <v>88.901869344675703</v>
      </c>
      <c r="AN58" s="1">
        <f t="shared" ca="1" si="12"/>
        <v>120.03363828238082</v>
      </c>
      <c r="AO58" s="1">
        <f t="shared" ca="1" si="12"/>
        <v>126.00563055202855</v>
      </c>
      <c r="AP58" s="1">
        <f t="shared" ca="1" si="12"/>
        <v>113.27093066395696</v>
      </c>
      <c r="AQ58" s="1">
        <f t="shared" ca="1" si="12"/>
        <v>94.06672823764319</v>
      </c>
    </row>
    <row r="59" spans="1:43" x14ac:dyDescent="0.35">
      <c r="A59" s="1" t="str">
        <f t="shared" ca="1" si="1"/>
        <v>yes</v>
      </c>
      <c r="B59" s="1">
        <f t="shared" ca="1" si="2"/>
        <v>96.587859097872084</v>
      </c>
      <c r="C59" s="1">
        <f t="shared" ca="1" si="3"/>
        <v>107.58787604529736</v>
      </c>
      <c r="D59" s="1">
        <f t="shared" ca="1" si="4"/>
        <v>102.68787604529736</v>
      </c>
      <c r="E59" s="1">
        <f t="shared" ca="1" si="5"/>
        <v>18.673521267628406</v>
      </c>
      <c r="F59" s="1">
        <v>53</v>
      </c>
      <c r="H59" s="1">
        <f t="shared" ca="1" si="14"/>
        <v>107.30100525526332</v>
      </c>
      <c r="I59" s="1">
        <f t="shared" ca="1" si="14"/>
        <v>125.16251820562729</v>
      </c>
      <c r="J59" s="1">
        <f t="shared" ca="1" si="14"/>
        <v>83.660636832410944</v>
      </c>
      <c r="K59" s="1">
        <f t="shared" ca="1" si="14"/>
        <v>97.356353444227565</v>
      </c>
      <c r="L59" s="1">
        <f t="shared" ca="1" si="14"/>
        <v>87.104038779949931</v>
      </c>
      <c r="M59" s="1">
        <f t="shared" ca="1" si="14"/>
        <v>126.34686382274536</v>
      </c>
      <c r="N59" s="1">
        <f t="shared" ca="1" si="14"/>
        <v>104.66783918047658</v>
      </c>
      <c r="O59" s="1">
        <f t="shared" ca="1" si="14"/>
        <v>91.770134254014167</v>
      </c>
      <c r="P59" s="1">
        <f t="shared" ca="1" si="14"/>
        <v>88.113449035453087</v>
      </c>
      <c r="Q59" s="1">
        <f t="shared" ca="1" si="14"/>
        <v>90.778904673361495</v>
      </c>
      <c r="R59" s="1">
        <f t="shared" ca="1" si="14"/>
        <v>84.663847915348597</v>
      </c>
      <c r="S59" s="1">
        <f t="shared" ca="1" si="14"/>
        <v>99.692546043900862</v>
      </c>
      <c r="T59" s="1">
        <f t="shared" ca="1" si="14"/>
        <v>105.16619923110071</v>
      </c>
      <c r="U59" s="1">
        <f t="shared" ca="1" si="14"/>
        <v>114.0563378879371</v>
      </c>
      <c r="V59" s="1">
        <f t="shared" ca="1" si="14"/>
        <v>114.34221962735033</v>
      </c>
      <c r="W59" s="1">
        <f t="shared" ca="1" si="14"/>
        <v>95.921264277241818</v>
      </c>
      <c r="X59" s="1">
        <f t="shared" ca="1" si="13"/>
        <v>115.50255940151729</v>
      </c>
      <c r="Y59" s="1">
        <f t="shared" ca="1" si="13"/>
        <v>97.83987767260038</v>
      </c>
      <c r="Z59" s="1">
        <f t="shared" ca="1" si="13"/>
        <v>105.68978781620002</v>
      </c>
      <c r="AA59" s="1">
        <f t="shared" ca="1" si="13"/>
        <v>116.12083925789088</v>
      </c>
      <c r="AB59" s="1">
        <f t="shared" ca="1" si="13"/>
        <v>137.49123992025943</v>
      </c>
      <c r="AC59" s="1">
        <f t="shared" ca="1" si="13"/>
        <v>129.13250435409347</v>
      </c>
      <c r="AD59" s="1">
        <f t="shared" ca="1" si="13"/>
        <v>69.988450975506538</v>
      </c>
      <c r="AE59" s="1">
        <f t="shared" ca="1" si="13"/>
        <v>72.309155000624926</v>
      </c>
      <c r="AF59" s="1">
        <f t="shared" ca="1" si="13"/>
        <v>115.37615779225158</v>
      </c>
      <c r="AG59" s="1">
        <f t="shared" ca="1" si="13"/>
        <v>95.882859186535029</v>
      </c>
      <c r="AH59" s="1">
        <f t="shared" ca="1" si="13"/>
        <v>146.47849239283127</v>
      </c>
      <c r="AI59" s="1">
        <f t="shared" ca="1" si="13"/>
        <v>125.30213377366782</v>
      </c>
      <c r="AJ59" s="1">
        <f t="shared" ca="1" si="13"/>
        <v>75.884416111443116</v>
      </c>
      <c r="AK59" s="1">
        <f t="shared" ca="1" si="13"/>
        <v>95.485209784481341</v>
      </c>
      <c r="AL59" s="1">
        <f t="shared" ca="1" si="13"/>
        <v>121.93725704553663</v>
      </c>
      <c r="AM59" s="1">
        <f t="shared" ca="1" si="12"/>
        <v>70.620725279913572</v>
      </c>
      <c r="AN59" s="1">
        <f t="shared" ca="1" si="12"/>
        <v>88.537455393101666</v>
      </c>
      <c r="AO59" s="1">
        <f t="shared" ca="1" si="12"/>
        <v>105.10397696539273</v>
      </c>
      <c r="AP59" s="1">
        <f t="shared" ca="1" si="12"/>
        <v>94.727037634007289</v>
      </c>
      <c r="AQ59" s="1">
        <f t="shared" ca="1" si="12"/>
        <v>101.24924340644165</v>
      </c>
    </row>
    <row r="60" spans="1:43" x14ac:dyDescent="0.35">
      <c r="A60" s="1" t="str">
        <f t="shared" ca="1" si="1"/>
        <v>yes</v>
      </c>
      <c r="B60" s="1">
        <f t="shared" ca="1" si="2"/>
        <v>93.832428507227917</v>
      </c>
      <c r="C60" s="1">
        <f t="shared" ca="1" si="3"/>
        <v>103.88198888451392</v>
      </c>
      <c r="D60" s="1">
        <f t="shared" ca="1" si="4"/>
        <v>98.98198888451391</v>
      </c>
      <c r="E60" s="1">
        <f t="shared" ca="1" si="5"/>
        <v>15.763960338630584</v>
      </c>
      <c r="F60" s="1">
        <v>54</v>
      </c>
      <c r="H60" s="1">
        <f t="shared" ca="1" si="14"/>
        <v>98.606598984531104</v>
      </c>
      <c r="I60" s="1">
        <f t="shared" ca="1" si="14"/>
        <v>125.56754697457632</v>
      </c>
      <c r="J60" s="1">
        <f t="shared" ca="1" si="14"/>
        <v>100.7736274475844</v>
      </c>
      <c r="K60" s="1">
        <f t="shared" ca="1" si="14"/>
        <v>101.98824709765508</v>
      </c>
      <c r="L60" s="1">
        <f t="shared" ca="1" si="14"/>
        <v>115.41594854079729</v>
      </c>
      <c r="M60" s="1">
        <f t="shared" ca="1" si="14"/>
        <v>73.369081331981022</v>
      </c>
      <c r="N60" s="1">
        <f t="shared" ca="1" si="14"/>
        <v>101.5972895576453</v>
      </c>
      <c r="O60" s="1">
        <f t="shared" ca="1" si="14"/>
        <v>106.68320319281582</v>
      </c>
      <c r="P60" s="1">
        <f t="shared" ca="1" si="14"/>
        <v>66.560927231728897</v>
      </c>
      <c r="Q60" s="1">
        <f t="shared" ca="1" si="14"/>
        <v>109.48147445352464</v>
      </c>
      <c r="R60" s="1">
        <f t="shared" ca="1" si="14"/>
        <v>106.1832837526933</v>
      </c>
      <c r="S60" s="1">
        <f t="shared" ca="1" si="14"/>
        <v>86.984229932190942</v>
      </c>
      <c r="T60" s="1">
        <f t="shared" ca="1" si="14"/>
        <v>106.28966407717715</v>
      </c>
      <c r="U60" s="1">
        <f t="shared" ca="1" si="14"/>
        <v>97.094389076707969</v>
      </c>
      <c r="V60" s="1">
        <f t="shared" ca="1" si="14"/>
        <v>72.341571475423279</v>
      </c>
      <c r="W60" s="1">
        <f t="shared" ca="1" si="14"/>
        <v>77.772670440327303</v>
      </c>
      <c r="X60" s="1">
        <f t="shared" ca="1" si="13"/>
        <v>84.997617730417943</v>
      </c>
      <c r="Y60" s="1">
        <f t="shared" ca="1" si="13"/>
        <v>90.35450159660364</v>
      </c>
      <c r="Z60" s="1">
        <f t="shared" ca="1" si="13"/>
        <v>91.10967400752574</v>
      </c>
      <c r="AA60" s="1">
        <f t="shared" ca="1" si="13"/>
        <v>125.06259239147765</v>
      </c>
      <c r="AB60" s="1">
        <f t="shared" ca="1" si="13"/>
        <v>93.172307640696658</v>
      </c>
      <c r="AC60" s="1">
        <f t="shared" ca="1" si="13"/>
        <v>105.74740169767436</v>
      </c>
      <c r="AD60" s="1">
        <f t="shared" ca="1" si="13"/>
        <v>87.17786740659318</v>
      </c>
      <c r="AE60" s="1">
        <f t="shared" ca="1" si="13"/>
        <v>101.63343191719322</v>
      </c>
      <c r="AF60" s="1">
        <f t="shared" ca="1" si="13"/>
        <v>95.99879558786084</v>
      </c>
      <c r="AG60" s="1">
        <f t="shared" ca="1" si="13"/>
        <v>141.15450901522814</v>
      </c>
      <c r="AH60" s="1">
        <f t="shared" ca="1" si="13"/>
        <v>99.852476540625617</v>
      </c>
      <c r="AI60" s="1">
        <f t="shared" ca="1" si="13"/>
        <v>109.86721738370812</v>
      </c>
      <c r="AJ60" s="1">
        <f t="shared" ca="1" si="13"/>
        <v>78.895776994116559</v>
      </c>
      <c r="AK60" s="1">
        <f t="shared" ca="1" si="13"/>
        <v>108.6597365202369</v>
      </c>
      <c r="AL60" s="1">
        <f t="shared" ca="1" si="13"/>
        <v>90.694364199541596</v>
      </c>
      <c r="AM60" s="1">
        <f t="shared" ca="1" si="12"/>
        <v>97.324244048446488</v>
      </c>
      <c r="AN60" s="1">
        <f t="shared" ca="1" si="12"/>
        <v>98.154199782817386</v>
      </c>
      <c r="AO60" s="1">
        <f t="shared" ca="1" si="12"/>
        <v>104.95370069956384</v>
      </c>
      <c r="AP60" s="1">
        <f t="shared" ca="1" si="12"/>
        <v>122.74882341520146</v>
      </c>
      <c r="AQ60" s="1">
        <f t="shared" ca="1" si="12"/>
        <v>89.082607699611486</v>
      </c>
    </row>
    <row r="61" spans="1:43" x14ac:dyDescent="0.35">
      <c r="A61" s="1" t="str">
        <f t="shared" ca="1" si="1"/>
        <v>yes</v>
      </c>
      <c r="B61" s="1">
        <f t="shared" ca="1" si="2"/>
        <v>92.968933027517977</v>
      </c>
      <c r="C61" s="1">
        <f t="shared" ca="1" si="3"/>
        <v>102.18941098478916</v>
      </c>
      <c r="D61" s="1">
        <f t="shared" ca="1" si="4"/>
        <v>97.289410984789157</v>
      </c>
      <c r="E61" s="1">
        <f t="shared" ca="1" si="5"/>
        <v>13.225952930421961</v>
      </c>
      <c r="F61" s="1">
        <v>55</v>
      </c>
      <c r="H61" s="1">
        <f t="shared" ca="1" si="14"/>
        <v>71.92920760084192</v>
      </c>
      <c r="I61" s="1">
        <f t="shared" ca="1" si="14"/>
        <v>96.436543998115681</v>
      </c>
      <c r="J61" s="1">
        <f t="shared" ca="1" si="14"/>
        <v>106.95367359291134</v>
      </c>
      <c r="K61" s="1">
        <f t="shared" ca="1" si="14"/>
        <v>73.104632518471021</v>
      </c>
      <c r="L61" s="1">
        <f t="shared" ca="1" si="14"/>
        <v>88.424473377249072</v>
      </c>
      <c r="M61" s="1">
        <f t="shared" ca="1" si="14"/>
        <v>107.16534346656</v>
      </c>
      <c r="N61" s="1">
        <f t="shared" ca="1" si="14"/>
        <v>83.541127081769275</v>
      </c>
      <c r="O61" s="1">
        <f t="shared" ca="1" si="14"/>
        <v>124.78692457809996</v>
      </c>
      <c r="P61" s="1">
        <f t="shared" ca="1" si="14"/>
        <v>94.685330893326721</v>
      </c>
      <c r="Q61" s="1">
        <f t="shared" ca="1" si="14"/>
        <v>103.15930180387268</v>
      </c>
      <c r="R61" s="1">
        <f t="shared" ca="1" si="14"/>
        <v>101.13068356808873</v>
      </c>
      <c r="S61" s="1">
        <f t="shared" ca="1" si="14"/>
        <v>116.43351018361359</v>
      </c>
      <c r="T61" s="1">
        <f t="shared" ca="1" si="14"/>
        <v>88.915057732821296</v>
      </c>
      <c r="U61" s="1">
        <f t="shared" ca="1" si="14"/>
        <v>89.706592695186856</v>
      </c>
      <c r="V61" s="1">
        <f t="shared" ca="1" si="14"/>
        <v>91.217255964226155</v>
      </c>
      <c r="W61" s="1">
        <f t="shared" ca="1" si="14"/>
        <v>102.81024721802228</v>
      </c>
      <c r="X61" s="1">
        <f t="shared" ca="1" si="13"/>
        <v>96.662011283304764</v>
      </c>
      <c r="Y61" s="1">
        <f t="shared" ca="1" si="13"/>
        <v>96.858024684601176</v>
      </c>
      <c r="Z61" s="1">
        <f t="shared" ca="1" si="13"/>
        <v>117.81094816163747</v>
      </c>
      <c r="AA61" s="1">
        <f t="shared" ca="1" si="13"/>
        <v>102.18832611070205</v>
      </c>
      <c r="AB61" s="1">
        <f t="shared" ca="1" si="13"/>
        <v>115.02318347896173</v>
      </c>
      <c r="AC61" s="1">
        <f t="shared" ca="1" si="13"/>
        <v>103.12292847388743</v>
      </c>
      <c r="AD61" s="1">
        <f t="shared" ca="1" si="13"/>
        <v>83.213434207933972</v>
      </c>
      <c r="AE61" s="1">
        <f t="shared" ca="1" si="13"/>
        <v>104.26320709311494</v>
      </c>
      <c r="AF61" s="1">
        <f t="shared" ca="1" si="13"/>
        <v>92.695289694389388</v>
      </c>
      <c r="AG61" s="1">
        <f t="shared" ca="1" si="13"/>
        <v>90.978713324331295</v>
      </c>
      <c r="AH61" s="1">
        <f t="shared" ca="1" si="13"/>
        <v>88.862548561517173</v>
      </c>
      <c r="AI61" s="1">
        <f t="shared" ca="1" si="13"/>
        <v>68.384395283405141</v>
      </c>
      <c r="AJ61" s="1">
        <f t="shared" ca="1" si="13"/>
        <v>97.810604575968611</v>
      </c>
      <c r="AK61" s="1">
        <f t="shared" ca="1" si="13"/>
        <v>96.72054357512927</v>
      </c>
      <c r="AL61" s="1">
        <f t="shared" ca="1" si="13"/>
        <v>79.985253093497931</v>
      </c>
      <c r="AM61" s="1">
        <f t="shared" ca="1" si="12"/>
        <v>98.815944111436622</v>
      </c>
      <c r="AN61" s="1">
        <f t="shared" ca="1" si="12"/>
        <v>106.18270367515552</v>
      </c>
      <c r="AO61" s="1">
        <f t="shared" ca="1" si="12"/>
        <v>121.2285953082208</v>
      </c>
      <c r="AP61" s="1">
        <f t="shared" ca="1" si="12"/>
        <v>106.79249445617114</v>
      </c>
      <c r="AQ61" s="1">
        <f t="shared" ca="1" si="12"/>
        <v>94.419740025866403</v>
      </c>
    </row>
    <row r="62" spans="1:43" x14ac:dyDescent="0.35">
      <c r="A62" s="1" t="str">
        <f t="shared" ca="1" si="1"/>
        <v>yes</v>
      </c>
      <c r="B62" s="1">
        <f t="shared" ca="1" si="2"/>
        <v>96.614259557840853</v>
      </c>
      <c r="C62" s="1">
        <f t="shared" ca="1" si="3"/>
        <v>106.5657165859692</v>
      </c>
      <c r="D62" s="1">
        <f t="shared" ca="1" si="4"/>
        <v>101.66571658596919</v>
      </c>
      <c r="E62" s="1">
        <f t="shared" ca="1" si="5"/>
        <v>15.463643963658191</v>
      </c>
      <c r="F62" s="1">
        <v>56</v>
      </c>
      <c r="H62" s="1">
        <f t="shared" ca="1" si="14"/>
        <v>117.42735407865511</v>
      </c>
      <c r="I62" s="1">
        <f t="shared" ca="1" si="14"/>
        <v>102.6736829211596</v>
      </c>
      <c r="J62" s="1">
        <f t="shared" ca="1" si="14"/>
        <v>139.13463980016593</v>
      </c>
      <c r="K62" s="1">
        <f t="shared" ca="1" si="14"/>
        <v>105.83644322170112</v>
      </c>
      <c r="L62" s="1">
        <f t="shared" ca="1" si="14"/>
        <v>92.803671264296582</v>
      </c>
      <c r="M62" s="1">
        <f t="shared" ca="1" si="14"/>
        <v>107.71601258281937</v>
      </c>
      <c r="N62" s="1">
        <f t="shared" ca="1" si="14"/>
        <v>78.728822811982823</v>
      </c>
      <c r="O62" s="1">
        <f t="shared" ca="1" si="14"/>
        <v>104.13200099172144</v>
      </c>
      <c r="P62" s="1">
        <f t="shared" ca="1" si="14"/>
        <v>110.87742428381959</v>
      </c>
      <c r="Q62" s="1">
        <f t="shared" ca="1" si="14"/>
        <v>100.05192306433615</v>
      </c>
      <c r="R62" s="1">
        <f t="shared" ca="1" si="14"/>
        <v>95.118561994874682</v>
      </c>
      <c r="S62" s="1">
        <f t="shared" ca="1" si="14"/>
        <v>99.421515866525539</v>
      </c>
      <c r="T62" s="1">
        <f t="shared" ca="1" si="14"/>
        <v>121.05577476651251</v>
      </c>
      <c r="U62" s="1">
        <f t="shared" ca="1" si="14"/>
        <v>121.39076405122367</v>
      </c>
      <c r="V62" s="1">
        <f t="shared" ca="1" si="14"/>
        <v>113.11955384602274</v>
      </c>
      <c r="W62" s="1">
        <f t="shared" ref="W62:AL77" ca="1" si="15">NORMINV(RAND(),100,15)</f>
        <v>81.386241820825191</v>
      </c>
      <c r="X62" s="1">
        <f t="shared" ca="1" si="15"/>
        <v>89.009064719766599</v>
      </c>
      <c r="Y62" s="1">
        <f t="shared" ca="1" si="15"/>
        <v>93.778757704973401</v>
      </c>
      <c r="Z62" s="1">
        <f t="shared" ca="1" si="15"/>
        <v>107.84801163162092</v>
      </c>
      <c r="AA62" s="1">
        <f t="shared" ca="1" si="15"/>
        <v>72.000234515171925</v>
      </c>
      <c r="AB62" s="1">
        <f t="shared" ca="1" si="15"/>
        <v>81.798176172310448</v>
      </c>
      <c r="AC62" s="1">
        <f t="shared" ca="1" si="15"/>
        <v>106.17884560434361</v>
      </c>
      <c r="AD62" s="1">
        <f t="shared" ca="1" si="15"/>
        <v>105.00892371191118</v>
      </c>
      <c r="AE62" s="1">
        <f t="shared" ca="1" si="15"/>
        <v>94.540054662324479</v>
      </c>
      <c r="AF62" s="1">
        <f t="shared" ca="1" si="15"/>
        <v>92.455794582252807</v>
      </c>
      <c r="AG62" s="1">
        <f t="shared" ca="1" si="15"/>
        <v>122.11048457994724</v>
      </c>
      <c r="AH62" s="1">
        <f t="shared" ca="1" si="15"/>
        <v>117.52198219808005</v>
      </c>
      <c r="AI62" s="1">
        <f t="shared" ca="1" si="15"/>
        <v>88.232390360087194</v>
      </c>
      <c r="AJ62" s="1">
        <f t="shared" ca="1" si="15"/>
        <v>120.35423597350244</v>
      </c>
      <c r="AK62" s="1">
        <f t="shared" ca="1" si="15"/>
        <v>108.28728347554062</v>
      </c>
      <c r="AL62" s="1">
        <f t="shared" ca="1" si="15"/>
        <v>65.907745908049492</v>
      </c>
      <c r="AM62" s="1">
        <f t="shared" ca="1" si="12"/>
        <v>92.627867077395166</v>
      </c>
      <c r="AN62" s="1">
        <f t="shared" ca="1" si="12"/>
        <v>108.74216136369735</v>
      </c>
      <c r="AO62" s="1">
        <f t="shared" ca="1" si="12"/>
        <v>107.11665682192523</v>
      </c>
      <c r="AP62" s="1">
        <f t="shared" ca="1" si="12"/>
        <v>107.6024723904042</v>
      </c>
      <c r="AQ62" s="1">
        <f t="shared" ca="1" si="12"/>
        <v>87.970266274943711</v>
      </c>
    </row>
    <row r="63" spans="1:43" x14ac:dyDescent="0.35">
      <c r="A63" s="1" t="str">
        <f t="shared" ca="1" si="1"/>
        <v>yes</v>
      </c>
      <c r="B63" s="1">
        <f t="shared" ca="1" si="2"/>
        <v>97.975596309771134</v>
      </c>
      <c r="C63" s="1">
        <f t="shared" ca="1" si="3"/>
        <v>107.91398796311802</v>
      </c>
      <c r="D63" s="1">
        <f t="shared" ca="1" si="4"/>
        <v>103.01398796311801</v>
      </c>
      <c r="E63" s="1">
        <f t="shared" ca="1" si="5"/>
        <v>15.423647918408808</v>
      </c>
      <c r="F63" s="1">
        <v>57</v>
      </c>
      <c r="H63" s="1">
        <f t="shared" ref="H63:W78" ca="1" si="16">NORMINV(RAND(),100,15)</f>
        <v>103.53775964647259</v>
      </c>
      <c r="I63" s="1">
        <f t="shared" ca="1" si="16"/>
        <v>101.60009332684395</v>
      </c>
      <c r="J63" s="1">
        <f t="shared" ca="1" si="16"/>
        <v>85.194584836674721</v>
      </c>
      <c r="K63" s="1">
        <f t="shared" ca="1" si="16"/>
        <v>113.74399756503655</v>
      </c>
      <c r="L63" s="1">
        <f t="shared" ca="1" si="16"/>
        <v>95.147885966870007</v>
      </c>
      <c r="M63" s="1">
        <f t="shared" ca="1" si="16"/>
        <v>126.25896957095961</v>
      </c>
      <c r="N63" s="1">
        <f t="shared" ca="1" si="16"/>
        <v>112.62015063594681</v>
      </c>
      <c r="O63" s="1">
        <f t="shared" ca="1" si="16"/>
        <v>96.303202768958812</v>
      </c>
      <c r="P63" s="1">
        <f t="shared" ca="1" si="16"/>
        <v>112.80067440344139</v>
      </c>
      <c r="Q63" s="1">
        <f t="shared" ca="1" si="16"/>
        <v>125.8595498599407</v>
      </c>
      <c r="R63" s="1">
        <f t="shared" ca="1" si="16"/>
        <v>74.999041702868794</v>
      </c>
      <c r="S63" s="1">
        <f t="shared" ca="1" si="16"/>
        <v>106.0445606799922</v>
      </c>
      <c r="T63" s="1">
        <f t="shared" ca="1" si="16"/>
        <v>92.811468047903148</v>
      </c>
      <c r="U63" s="1">
        <f t="shared" ca="1" si="16"/>
        <v>111.07713382503515</v>
      </c>
      <c r="V63" s="1">
        <f t="shared" ca="1" si="16"/>
        <v>90.949499688620747</v>
      </c>
      <c r="W63" s="1">
        <f t="shared" ca="1" si="16"/>
        <v>119.98331513933553</v>
      </c>
      <c r="X63" s="1">
        <f t="shared" ca="1" si="15"/>
        <v>122.70359969314349</v>
      </c>
      <c r="Y63" s="1">
        <f t="shared" ca="1" si="15"/>
        <v>113.9114164781322</v>
      </c>
      <c r="Z63" s="1">
        <f t="shared" ca="1" si="15"/>
        <v>65.446307783150388</v>
      </c>
      <c r="AA63" s="1">
        <f t="shared" ca="1" si="15"/>
        <v>116.56392484396437</v>
      </c>
      <c r="AB63" s="1">
        <f t="shared" ca="1" si="15"/>
        <v>94.047832367293481</v>
      </c>
      <c r="AC63" s="1">
        <f t="shared" ca="1" si="15"/>
        <v>93.225035917841893</v>
      </c>
      <c r="AD63" s="1">
        <f t="shared" ca="1" si="15"/>
        <v>110.58213775779004</v>
      </c>
      <c r="AE63" s="1">
        <f t="shared" ca="1" si="15"/>
        <v>98.160518996531508</v>
      </c>
      <c r="AF63" s="1">
        <f t="shared" ca="1" si="15"/>
        <v>124.66641223499454</v>
      </c>
      <c r="AG63" s="1">
        <f t="shared" ca="1" si="15"/>
        <v>74.180938940994537</v>
      </c>
      <c r="AH63" s="1">
        <f t="shared" ca="1" si="15"/>
        <v>109.59864017589339</v>
      </c>
      <c r="AI63" s="1">
        <f t="shared" ca="1" si="15"/>
        <v>84.869929767294124</v>
      </c>
      <c r="AJ63" s="1">
        <f t="shared" ca="1" si="15"/>
        <v>118.37842343472546</v>
      </c>
      <c r="AK63" s="1">
        <f t="shared" ca="1" si="15"/>
        <v>113.79376725805901</v>
      </c>
      <c r="AL63" s="1">
        <f t="shared" ca="1" si="15"/>
        <v>101.51636954082066</v>
      </c>
      <c r="AM63" s="1">
        <f t="shared" ca="1" si="12"/>
        <v>91.754227250972846</v>
      </c>
      <c r="AN63" s="1">
        <f t="shared" ca="1" si="12"/>
        <v>97.988971886027741</v>
      </c>
      <c r="AO63" s="1">
        <f t="shared" ca="1" si="12"/>
        <v>90.490735664321988</v>
      </c>
      <c r="AP63" s="1">
        <f t="shared" ca="1" si="12"/>
        <v>95.157537975663402</v>
      </c>
      <c r="AQ63" s="1">
        <f t="shared" ca="1" si="12"/>
        <v>122.53495103973331</v>
      </c>
    </row>
    <row r="64" spans="1:43" x14ac:dyDescent="0.35">
      <c r="A64" s="1" t="str">
        <f t="shared" ca="1" si="1"/>
        <v>yes</v>
      </c>
      <c r="B64" s="1">
        <f t="shared" ca="1" si="2"/>
        <v>93.899613988799686</v>
      </c>
      <c r="C64" s="1">
        <f t="shared" ca="1" si="3"/>
        <v>104.04388478979527</v>
      </c>
      <c r="D64" s="1">
        <f t="shared" ca="1" si="4"/>
        <v>99.143884789795266</v>
      </c>
      <c r="E64" s="1">
        <f t="shared" ca="1" si="5"/>
        <v>16.053890207129342</v>
      </c>
      <c r="F64" s="1">
        <v>58</v>
      </c>
      <c r="H64" s="1">
        <f t="shared" ca="1" si="16"/>
        <v>84.41436752144773</v>
      </c>
      <c r="I64" s="1">
        <f t="shared" ca="1" si="16"/>
        <v>88.199062273073594</v>
      </c>
      <c r="J64" s="1">
        <f t="shared" ca="1" si="16"/>
        <v>118.34081020021696</v>
      </c>
      <c r="K64" s="1">
        <f t="shared" ca="1" si="16"/>
        <v>82.50628966727362</v>
      </c>
      <c r="L64" s="1">
        <f t="shared" ca="1" si="16"/>
        <v>89.079001021373756</v>
      </c>
      <c r="M64" s="1">
        <f t="shared" ca="1" si="16"/>
        <v>77.986331350346333</v>
      </c>
      <c r="N64" s="1">
        <f t="shared" ca="1" si="16"/>
        <v>123.90682814736147</v>
      </c>
      <c r="O64" s="1">
        <f t="shared" ca="1" si="16"/>
        <v>112.55810827000219</v>
      </c>
      <c r="P64" s="1">
        <f t="shared" ca="1" si="16"/>
        <v>105.41675799426154</v>
      </c>
      <c r="Q64" s="1">
        <f t="shared" ca="1" si="16"/>
        <v>113.83553538094814</v>
      </c>
      <c r="R64" s="1">
        <f t="shared" ca="1" si="16"/>
        <v>121.83590910807646</v>
      </c>
      <c r="S64" s="1">
        <f t="shared" ca="1" si="16"/>
        <v>110.79462395844043</v>
      </c>
      <c r="T64" s="1">
        <f t="shared" ca="1" si="16"/>
        <v>90.032228891590549</v>
      </c>
      <c r="U64" s="1">
        <f t="shared" ca="1" si="16"/>
        <v>103.28406504988986</v>
      </c>
      <c r="V64" s="1">
        <f t="shared" ca="1" si="16"/>
        <v>92.146039035690336</v>
      </c>
      <c r="W64" s="1">
        <f t="shared" ca="1" si="16"/>
        <v>116.99918152832404</v>
      </c>
      <c r="X64" s="1">
        <f t="shared" ca="1" si="15"/>
        <v>68.962839928780525</v>
      </c>
      <c r="Y64" s="1">
        <f t="shared" ca="1" si="15"/>
        <v>89.697535826085272</v>
      </c>
      <c r="Z64" s="1">
        <f t="shared" ca="1" si="15"/>
        <v>104.45712270258927</v>
      </c>
      <c r="AA64" s="1">
        <f t="shared" ca="1" si="15"/>
        <v>85.957071448961528</v>
      </c>
      <c r="AB64" s="1">
        <f t="shared" ca="1" si="15"/>
        <v>95.705745478363809</v>
      </c>
      <c r="AC64" s="1">
        <f t="shared" ca="1" si="15"/>
        <v>98.919951075581565</v>
      </c>
      <c r="AD64" s="1">
        <f t="shared" ca="1" si="15"/>
        <v>111.99950553712537</v>
      </c>
      <c r="AE64" s="1">
        <f t="shared" ca="1" si="15"/>
        <v>97.88096073212256</v>
      </c>
      <c r="AF64" s="1">
        <f t="shared" ca="1" si="15"/>
        <v>88.036214858884961</v>
      </c>
      <c r="AG64" s="1">
        <f t="shared" ca="1" si="15"/>
        <v>67.375844223163895</v>
      </c>
      <c r="AH64" s="1">
        <f t="shared" ca="1" si="15"/>
        <v>119.07238314809558</v>
      </c>
      <c r="AI64" s="1">
        <f t="shared" ca="1" si="15"/>
        <v>107.22073149520028</v>
      </c>
      <c r="AJ64" s="1">
        <f t="shared" ca="1" si="15"/>
        <v>101.68226994402418</v>
      </c>
      <c r="AK64" s="1">
        <f t="shared" ca="1" si="15"/>
        <v>72.632198907187046</v>
      </c>
      <c r="AL64" s="1">
        <f t="shared" ca="1" si="15"/>
        <v>104.97125605236499</v>
      </c>
      <c r="AM64" s="1">
        <f t="shared" ca="1" si="12"/>
        <v>86.497689546403535</v>
      </c>
      <c r="AN64" s="1">
        <f t="shared" ca="1" si="12"/>
        <v>116.15103120306176</v>
      </c>
      <c r="AO64" s="1">
        <f t="shared" ca="1" si="12"/>
        <v>131.64461988105606</v>
      </c>
      <c r="AP64" s="1">
        <f t="shared" ca="1" si="12"/>
        <v>89.271010209874248</v>
      </c>
      <c r="AQ64" s="1">
        <f t="shared" ca="1" si="12"/>
        <v>99.708730835385879</v>
      </c>
    </row>
    <row r="65" spans="1:43" x14ac:dyDescent="0.35">
      <c r="A65" s="1" t="str">
        <f t="shared" ca="1" si="1"/>
        <v>yes</v>
      </c>
      <c r="B65" s="1">
        <f t="shared" ca="1" si="2"/>
        <v>94.515290124077765</v>
      </c>
      <c r="C65" s="1">
        <f t="shared" ca="1" si="3"/>
        <v>104.65211401568274</v>
      </c>
      <c r="D65" s="1">
        <f t="shared" ca="1" si="4"/>
        <v>99.752114015682736</v>
      </c>
      <c r="E65" s="1">
        <f t="shared" ca="1" si="5"/>
        <v>16.031093545729519</v>
      </c>
      <c r="F65" s="1">
        <v>59</v>
      </c>
      <c r="H65" s="1">
        <f t="shared" ca="1" si="16"/>
        <v>113.54147283417439</v>
      </c>
      <c r="I65" s="1">
        <f t="shared" ca="1" si="16"/>
        <v>111.9720142945886</v>
      </c>
      <c r="J65" s="1">
        <f t="shared" ca="1" si="16"/>
        <v>81.234172397158275</v>
      </c>
      <c r="K65" s="1">
        <f t="shared" ca="1" si="16"/>
        <v>113.67341994361132</v>
      </c>
      <c r="L65" s="1">
        <f t="shared" ca="1" si="16"/>
        <v>73.466851041658941</v>
      </c>
      <c r="M65" s="1">
        <f t="shared" ca="1" si="16"/>
        <v>112.19443051552118</v>
      </c>
      <c r="N65" s="1">
        <f t="shared" ca="1" si="16"/>
        <v>90.413266773916121</v>
      </c>
      <c r="O65" s="1">
        <f t="shared" ca="1" si="16"/>
        <v>107.35936853525727</v>
      </c>
      <c r="P65" s="1">
        <f t="shared" ca="1" si="16"/>
        <v>81.508007366832146</v>
      </c>
      <c r="Q65" s="1">
        <f t="shared" ca="1" si="16"/>
        <v>93.162834669031881</v>
      </c>
      <c r="R65" s="1">
        <f t="shared" ca="1" si="16"/>
        <v>123.50912549171889</v>
      </c>
      <c r="S65" s="1">
        <f t="shared" ca="1" si="16"/>
        <v>94.216385673467613</v>
      </c>
      <c r="T65" s="1">
        <f t="shared" ca="1" si="16"/>
        <v>108.58539024331591</v>
      </c>
      <c r="U65" s="1">
        <f t="shared" ca="1" si="16"/>
        <v>91.152159899554746</v>
      </c>
      <c r="V65" s="1">
        <f t="shared" ca="1" si="16"/>
        <v>92.249533031225099</v>
      </c>
      <c r="W65" s="1">
        <f t="shared" ca="1" si="16"/>
        <v>107.74938715253776</v>
      </c>
      <c r="X65" s="1">
        <f t="shared" ca="1" si="15"/>
        <v>70.690053221689936</v>
      </c>
      <c r="Y65" s="1">
        <f t="shared" ca="1" si="15"/>
        <v>111.96447607708861</v>
      </c>
      <c r="Z65" s="1">
        <f t="shared" ca="1" si="15"/>
        <v>92.010575510624534</v>
      </c>
      <c r="AA65" s="1">
        <f t="shared" ca="1" si="15"/>
        <v>75.435102572359014</v>
      </c>
      <c r="AB65" s="1">
        <f t="shared" ca="1" si="15"/>
        <v>78.428720753624134</v>
      </c>
      <c r="AC65" s="1">
        <f t="shared" ca="1" si="15"/>
        <v>114.23923541838565</v>
      </c>
      <c r="AD65" s="1">
        <f t="shared" ca="1" si="15"/>
        <v>94.874930963343644</v>
      </c>
      <c r="AE65" s="1">
        <f t="shared" ca="1" si="15"/>
        <v>138.78779131188344</v>
      </c>
      <c r="AF65" s="1">
        <f t="shared" ca="1" si="15"/>
        <v>96.880672088772016</v>
      </c>
      <c r="AG65" s="1">
        <f t="shared" ca="1" si="15"/>
        <v>95.435570223457589</v>
      </c>
      <c r="AH65" s="1">
        <f t="shared" ca="1" si="15"/>
        <v>105.8220002983367</v>
      </c>
      <c r="AI65" s="1">
        <f t="shared" ca="1" si="15"/>
        <v>111.86753843673515</v>
      </c>
      <c r="AJ65" s="1">
        <f t="shared" ca="1" si="15"/>
        <v>99.602083392413888</v>
      </c>
      <c r="AK65" s="1">
        <f t="shared" ca="1" si="15"/>
        <v>106.50852838722295</v>
      </c>
      <c r="AL65" s="1">
        <f t="shared" ca="1" si="15"/>
        <v>107.9866282756787</v>
      </c>
      <c r="AM65" s="1">
        <f t="shared" ca="1" si="12"/>
        <v>98.692824586178958</v>
      </c>
      <c r="AN65" s="1">
        <f t="shared" ca="1" si="12"/>
        <v>66.731352655437675</v>
      </c>
      <c r="AO65" s="1">
        <f t="shared" ca="1" si="12"/>
        <v>116.13379801863337</v>
      </c>
      <c r="AP65" s="1">
        <f t="shared" ca="1" si="12"/>
        <v>95.26570711199976</v>
      </c>
      <c r="AQ65" s="1">
        <f t="shared" ca="1" si="12"/>
        <v>117.73069539714196</v>
      </c>
    </row>
    <row r="66" spans="1:43" x14ac:dyDescent="0.35">
      <c r="A66" s="1" t="str">
        <f t="shared" ca="1" si="1"/>
        <v>yes</v>
      </c>
      <c r="B66" s="1">
        <f t="shared" ca="1" si="2"/>
        <v>91.706690679227336</v>
      </c>
      <c r="C66" s="1">
        <f t="shared" ca="1" si="3"/>
        <v>102.15851235226452</v>
      </c>
      <c r="D66" s="1">
        <f t="shared" ca="1" si="4"/>
        <v>97.258512352264518</v>
      </c>
      <c r="E66" s="1">
        <f t="shared" ca="1" si="5"/>
        <v>16.99537246848115</v>
      </c>
      <c r="F66" s="1">
        <v>60</v>
      </c>
      <c r="H66" s="1">
        <f t="shared" ca="1" si="16"/>
        <v>108.42340509296696</v>
      </c>
      <c r="I66" s="1">
        <f t="shared" ca="1" si="16"/>
        <v>57.255256040237725</v>
      </c>
      <c r="J66" s="1">
        <f t="shared" ca="1" si="16"/>
        <v>96.064575803483834</v>
      </c>
      <c r="K66" s="1">
        <f t="shared" ca="1" si="16"/>
        <v>138.67176537231433</v>
      </c>
      <c r="L66" s="1">
        <f t="shared" ca="1" si="16"/>
        <v>108.37534744411634</v>
      </c>
      <c r="M66" s="1">
        <f t="shared" ca="1" si="16"/>
        <v>110.9340218177625</v>
      </c>
      <c r="N66" s="1">
        <f t="shared" ca="1" si="16"/>
        <v>105.90986983924836</v>
      </c>
      <c r="O66" s="1">
        <f t="shared" ca="1" si="16"/>
        <v>74.563137843676444</v>
      </c>
      <c r="P66" s="1">
        <f t="shared" ca="1" si="16"/>
        <v>88.497334021194547</v>
      </c>
      <c r="Q66" s="1">
        <f t="shared" ca="1" si="16"/>
        <v>97.414411942954501</v>
      </c>
      <c r="R66" s="1">
        <f t="shared" ca="1" si="16"/>
        <v>108.60852850241982</v>
      </c>
      <c r="S66" s="1">
        <f t="shared" ca="1" si="16"/>
        <v>86.651726910074274</v>
      </c>
      <c r="T66" s="1">
        <f t="shared" ca="1" si="16"/>
        <v>115.99022382827067</v>
      </c>
      <c r="U66" s="1">
        <f t="shared" ca="1" si="16"/>
        <v>104.67467715532031</v>
      </c>
      <c r="V66" s="1">
        <f t="shared" ca="1" si="16"/>
        <v>88.539992641424703</v>
      </c>
      <c r="W66" s="1">
        <f t="shared" ca="1" si="16"/>
        <v>109.76904639443808</v>
      </c>
      <c r="X66" s="1">
        <f t="shared" ca="1" si="15"/>
        <v>87.113386168759249</v>
      </c>
      <c r="Y66" s="1">
        <f t="shared" ca="1" si="15"/>
        <v>101.74532801908667</v>
      </c>
      <c r="Z66" s="1">
        <f t="shared" ca="1" si="15"/>
        <v>88.454142281816971</v>
      </c>
      <c r="AA66" s="1">
        <f t="shared" ca="1" si="15"/>
        <v>96.190084913962536</v>
      </c>
      <c r="AB66" s="1">
        <f t="shared" ca="1" si="15"/>
        <v>104.62859903356534</v>
      </c>
      <c r="AC66" s="1">
        <f t="shared" ca="1" si="15"/>
        <v>122.38653470771916</v>
      </c>
      <c r="AD66" s="1">
        <f t="shared" ca="1" si="15"/>
        <v>84.351480854550843</v>
      </c>
      <c r="AE66" s="1">
        <f t="shared" ca="1" si="15"/>
        <v>96.755660971204776</v>
      </c>
      <c r="AF66" s="1">
        <f t="shared" ca="1" si="15"/>
        <v>84.080297188419152</v>
      </c>
      <c r="AG66" s="1">
        <f t="shared" ca="1" si="15"/>
        <v>83.548086794834035</v>
      </c>
      <c r="AH66" s="1">
        <f t="shared" ca="1" si="15"/>
        <v>78.708643373280893</v>
      </c>
      <c r="AI66" s="1">
        <f t="shared" ca="1" si="15"/>
        <v>109.95862829751297</v>
      </c>
      <c r="AJ66" s="1">
        <f t="shared" ca="1" si="15"/>
        <v>72.675814063743559</v>
      </c>
      <c r="AK66" s="1">
        <f t="shared" ca="1" si="15"/>
        <v>106.97360207554803</v>
      </c>
      <c r="AL66" s="1">
        <f t="shared" ca="1" si="15"/>
        <v>106.4039619862149</v>
      </c>
      <c r="AM66" s="1">
        <f t="shared" ca="1" si="12"/>
        <v>59.084384301705171</v>
      </c>
      <c r="AN66" s="1">
        <f t="shared" ca="1" si="12"/>
        <v>89.835472793580124</v>
      </c>
      <c r="AO66" s="1">
        <f t="shared" ca="1" si="12"/>
        <v>99.322333347652105</v>
      </c>
      <c r="AP66" s="1">
        <f t="shared" ca="1" si="12"/>
        <v>112.80204734020094</v>
      </c>
      <c r="AQ66" s="1">
        <f t="shared" ca="1" si="12"/>
        <v>115.94463551826234</v>
      </c>
    </row>
    <row r="67" spans="1:43" x14ac:dyDescent="0.35">
      <c r="A67" s="1" t="str">
        <f t="shared" ca="1" si="1"/>
        <v>yes</v>
      </c>
      <c r="B67" s="1">
        <f t="shared" ca="1" si="2"/>
        <v>94.898255181419046</v>
      </c>
      <c r="C67" s="1">
        <f t="shared" ca="1" si="3"/>
        <v>105.24233690252645</v>
      </c>
      <c r="D67" s="1">
        <f t="shared" ca="1" si="4"/>
        <v>100.34233690252644</v>
      </c>
      <c r="E67" s="1">
        <f t="shared" ca="1" si="5"/>
        <v>16.665556289104263</v>
      </c>
      <c r="F67" s="1">
        <v>61</v>
      </c>
      <c r="H67" s="1">
        <f t="shared" ca="1" si="16"/>
        <v>67.319128753131821</v>
      </c>
      <c r="I67" s="1">
        <f t="shared" ca="1" si="16"/>
        <v>75.300395897809764</v>
      </c>
      <c r="J67" s="1">
        <f t="shared" ca="1" si="16"/>
        <v>125.96675267030255</v>
      </c>
      <c r="K67" s="1">
        <f t="shared" ca="1" si="16"/>
        <v>98.526095192021074</v>
      </c>
      <c r="L67" s="1">
        <f t="shared" ca="1" si="16"/>
        <v>109.55201295376</v>
      </c>
      <c r="M67" s="1">
        <f t="shared" ca="1" si="16"/>
        <v>102.98208614614397</v>
      </c>
      <c r="N67" s="1">
        <f t="shared" ca="1" si="16"/>
        <v>91.865787340963777</v>
      </c>
      <c r="O67" s="1">
        <f t="shared" ca="1" si="16"/>
        <v>84.647732228354158</v>
      </c>
      <c r="P67" s="1">
        <f t="shared" ca="1" si="16"/>
        <v>113.25822095250349</v>
      </c>
      <c r="Q67" s="1">
        <f t="shared" ca="1" si="16"/>
        <v>87.204592754175408</v>
      </c>
      <c r="R67" s="1">
        <f t="shared" ca="1" si="16"/>
        <v>120.0899382464366</v>
      </c>
      <c r="S67" s="1">
        <f t="shared" ca="1" si="16"/>
        <v>58.217230797044643</v>
      </c>
      <c r="T67" s="1">
        <f t="shared" ca="1" si="16"/>
        <v>113.27598656674536</v>
      </c>
      <c r="U67" s="1">
        <f t="shared" ca="1" si="16"/>
        <v>92.274867819982177</v>
      </c>
      <c r="V67" s="1">
        <f t="shared" ca="1" si="16"/>
        <v>78.526739635408532</v>
      </c>
      <c r="W67" s="1">
        <f t="shared" ca="1" si="16"/>
        <v>100.62313338798715</v>
      </c>
      <c r="X67" s="1">
        <f t="shared" ca="1" si="15"/>
        <v>80.806813396625529</v>
      </c>
      <c r="Y67" s="1">
        <f t="shared" ca="1" si="15"/>
        <v>103.70211357169858</v>
      </c>
      <c r="Z67" s="1">
        <f t="shared" ca="1" si="15"/>
        <v>108.62844398946218</v>
      </c>
      <c r="AA67" s="1">
        <f t="shared" ca="1" si="15"/>
        <v>113.41506353481398</v>
      </c>
      <c r="AB67" s="1">
        <f t="shared" ca="1" si="15"/>
        <v>122.17588212916206</v>
      </c>
      <c r="AC67" s="1">
        <f t="shared" ca="1" si="15"/>
        <v>106.20837390335191</v>
      </c>
      <c r="AD67" s="1">
        <f t="shared" ca="1" si="15"/>
        <v>99.193890546225646</v>
      </c>
      <c r="AE67" s="1">
        <f t="shared" ca="1" si="15"/>
        <v>112.8617684606463</v>
      </c>
      <c r="AF67" s="1">
        <f t="shared" ca="1" si="15"/>
        <v>100.2421387744228</v>
      </c>
      <c r="AG67" s="1">
        <f t="shared" ca="1" si="15"/>
        <v>117.78659952171091</v>
      </c>
      <c r="AH67" s="1">
        <f t="shared" ca="1" si="15"/>
        <v>118.96751954313532</v>
      </c>
      <c r="AI67" s="1">
        <f t="shared" ca="1" si="15"/>
        <v>88.789879463775733</v>
      </c>
      <c r="AJ67" s="1">
        <f t="shared" ca="1" si="15"/>
        <v>113.43074072565406</v>
      </c>
      <c r="AK67" s="1">
        <f t="shared" ca="1" si="15"/>
        <v>77.889733940047279</v>
      </c>
      <c r="AL67" s="1">
        <f t="shared" ca="1" si="15"/>
        <v>109.26348757753026</v>
      </c>
      <c r="AM67" s="1">
        <f t="shared" ca="1" si="12"/>
        <v>115.02947539205636</v>
      </c>
      <c r="AN67" s="1">
        <f t="shared" ca="1" si="12"/>
        <v>96.525228732665354</v>
      </c>
      <c r="AO67" s="1">
        <f t="shared" ca="1" si="12"/>
        <v>116.08476788386915</v>
      </c>
      <c r="AP67" s="1">
        <f t="shared" ca="1" si="12"/>
        <v>82.4055926316897</v>
      </c>
      <c r="AQ67" s="1">
        <f t="shared" ca="1" si="12"/>
        <v>109.2859134296387</v>
      </c>
    </row>
    <row r="68" spans="1:43" x14ac:dyDescent="0.35">
      <c r="A68" s="1" t="str">
        <f t="shared" ca="1" si="1"/>
        <v>yes</v>
      </c>
      <c r="B68" s="1">
        <f t="shared" ca="1" si="2"/>
        <v>95.86437141288134</v>
      </c>
      <c r="C68" s="1">
        <f t="shared" ca="1" si="3"/>
        <v>105.76644052512333</v>
      </c>
      <c r="D68" s="1">
        <f t="shared" ca="1" si="4"/>
        <v>100.86644052512332</v>
      </c>
      <c r="E68" s="1">
        <f t="shared" ca="1" si="5"/>
        <v>15.312456466046894</v>
      </c>
      <c r="F68" s="1">
        <v>62</v>
      </c>
      <c r="H68" s="1">
        <f t="shared" ca="1" si="16"/>
        <v>82.483885400578728</v>
      </c>
      <c r="I68" s="1">
        <f t="shared" ca="1" si="16"/>
        <v>112.82180511735594</v>
      </c>
      <c r="J68" s="1">
        <f t="shared" ca="1" si="16"/>
        <v>112.52180829053628</v>
      </c>
      <c r="K68" s="1">
        <f t="shared" ca="1" si="16"/>
        <v>113.10346115492202</v>
      </c>
      <c r="L68" s="1">
        <f t="shared" ca="1" si="16"/>
        <v>93.372419744519263</v>
      </c>
      <c r="M68" s="1">
        <f t="shared" ca="1" si="16"/>
        <v>98.556120705833379</v>
      </c>
      <c r="N68" s="1">
        <f t="shared" ca="1" si="16"/>
        <v>99.731568596203857</v>
      </c>
      <c r="O68" s="1">
        <f t="shared" ca="1" si="16"/>
        <v>106.26562772320521</v>
      </c>
      <c r="P68" s="1">
        <f t="shared" ca="1" si="16"/>
        <v>122.71136804639789</v>
      </c>
      <c r="Q68" s="1">
        <f t="shared" ca="1" si="16"/>
        <v>96.387894866311683</v>
      </c>
      <c r="R68" s="1">
        <f t="shared" ca="1" si="16"/>
        <v>77.115469727414762</v>
      </c>
      <c r="S68" s="1">
        <f t="shared" ca="1" si="16"/>
        <v>145.0368466931358</v>
      </c>
      <c r="T68" s="1">
        <f t="shared" ca="1" si="16"/>
        <v>90.766951427022349</v>
      </c>
      <c r="U68" s="1">
        <f t="shared" ca="1" si="16"/>
        <v>92.305874247989351</v>
      </c>
      <c r="V68" s="1">
        <f t="shared" ca="1" si="16"/>
        <v>114.37637547281584</v>
      </c>
      <c r="W68" s="1">
        <f t="shared" ca="1" si="16"/>
        <v>96.785236593126925</v>
      </c>
      <c r="X68" s="1">
        <f t="shared" ca="1" si="15"/>
        <v>98.811675131571434</v>
      </c>
      <c r="Y68" s="1">
        <f t="shared" ca="1" si="15"/>
        <v>111.81484992055844</v>
      </c>
      <c r="Z68" s="1">
        <f t="shared" ca="1" si="15"/>
        <v>125.20572040687119</v>
      </c>
      <c r="AA68" s="1">
        <f t="shared" ca="1" si="15"/>
        <v>85.928399287877824</v>
      </c>
      <c r="AB68" s="1">
        <f t="shared" ca="1" si="15"/>
        <v>92.040311714638221</v>
      </c>
      <c r="AC68" s="1">
        <f t="shared" ca="1" si="15"/>
        <v>67.204102453043305</v>
      </c>
      <c r="AD68" s="1">
        <f t="shared" ca="1" si="15"/>
        <v>98.773038747493942</v>
      </c>
      <c r="AE68" s="1">
        <f t="shared" ca="1" si="15"/>
        <v>111.01044556380802</v>
      </c>
      <c r="AF68" s="1">
        <f t="shared" ca="1" si="15"/>
        <v>89.265804611364402</v>
      </c>
      <c r="AG68" s="1">
        <f t="shared" ca="1" si="15"/>
        <v>104.28289177732827</v>
      </c>
      <c r="AH68" s="1">
        <f t="shared" ca="1" si="15"/>
        <v>103.437026712063</v>
      </c>
      <c r="AI68" s="1">
        <f t="shared" ca="1" si="15"/>
        <v>98.409059315757446</v>
      </c>
      <c r="AJ68" s="1">
        <f t="shared" ca="1" si="15"/>
        <v>84.403820201544917</v>
      </c>
      <c r="AK68" s="1">
        <f t="shared" ca="1" si="15"/>
        <v>88.988924598876849</v>
      </c>
      <c r="AL68" s="1">
        <f t="shared" ca="1" si="15"/>
        <v>108.17567694883407</v>
      </c>
      <c r="AM68" s="1">
        <f t="shared" ca="1" si="12"/>
        <v>90.718828621933753</v>
      </c>
      <c r="AN68" s="1">
        <f t="shared" ca="1" si="12"/>
        <v>100.06240361243766</v>
      </c>
      <c r="AO68" s="1">
        <f t="shared" ca="1" si="12"/>
        <v>108.40299346216199</v>
      </c>
      <c r="AP68" s="1">
        <f t="shared" ca="1" si="12"/>
        <v>125.99234371326826</v>
      </c>
      <c r="AQ68" s="1">
        <f t="shared" ca="1" si="12"/>
        <v>83.920828295636738</v>
      </c>
    </row>
    <row r="69" spans="1:43" x14ac:dyDescent="0.35">
      <c r="A69" s="1" t="str">
        <f t="shared" ca="1" si="1"/>
        <v>yes</v>
      </c>
      <c r="B69" s="1">
        <f t="shared" ca="1" si="2"/>
        <v>93.895593782487836</v>
      </c>
      <c r="C69" s="1">
        <f t="shared" ca="1" si="3"/>
        <v>104.12666177970596</v>
      </c>
      <c r="D69" s="1">
        <f t="shared" ca="1" si="4"/>
        <v>99.22666177970595</v>
      </c>
      <c r="E69" s="1">
        <f t="shared" ca="1" si="5"/>
        <v>16.319595909851376</v>
      </c>
      <c r="F69" s="1">
        <v>63</v>
      </c>
      <c r="H69" s="1">
        <f t="shared" ca="1" si="16"/>
        <v>106.26917593538626</v>
      </c>
      <c r="I69" s="1">
        <f t="shared" ca="1" si="16"/>
        <v>81.496112853345238</v>
      </c>
      <c r="J69" s="1">
        <f t="shared" ca="1" si="16"/>
        <v>100.34498874462275</v>
      </c>
      <c r="K69" s="1">
        <f t="shared" ca="1" si="16"/>
        <v>95.942437488464279</v>
      </c>
      <c r="L69" s="1">
        <f t="shared" ca="1" si="16"/>
        <v>84.754062316413624</v>
      </c>
      <c r="M69" s="1">
        <f t="shared" ca="1" si="16"/>
        <v>130.61758515810942</v>
      </c>
      <c r="N69" s="1">
        <f t="shared" ca="1" si="16"/>
        <v>102.03638390581423</v>
      </c>
      <c r="O69" s="1">
        <f t="shared" ca="1" si="16"/>
        <v>123.18633263022903</v>
      </c>
      <c r="P69" s="1">
        <f t="shared" ca="1" si="16"/>
        <v>106.22391904446768</v>
      </c>
      <c r="Q69" s="1">
        <f t="shared" ca="1" si="16"/>
        <v>140.02706262483576</v>
      </c>
      <c r="R69" s="1">
        <f t="shared" ca="1" si="16"/>
        <v>106.51922766295901</v>
      </c>
      <c r="S69" s="1">
        <f t="shared" ca="1" si="16"/>
        <v>67.821902685994303</v>
      </c>
      <c r="T69" s="1">
        <f t="shared" ca="1" si="16"/>
        <v>104.581867529031</v>
      </c>
      <c r="U69" s="1">
        <f t="shared" ca="1" si="16"/>
        <v>94.479665331506851</v>
      </c>
      <c r="V69" s="1">
        <f t="shared" ca="1" si="16"/>
        <v>77.07100526948598</v>
      </c>
      <c r="W69" s="1">
        <f t="shared" ca="1" si="16"/>
        <v>110.39166063874072</v>
      </c>
      <c r="X69" s="1">
        <f t="shared" ca="1" si="15"/>
        <v>79.110420957497865</v>
      </c>
      <c r="Y69" s="1">
        <f t="shared" ca="1" si="15"/>
        <v>104.19957161028935</v>
      </c>
      <c r="Z69" s="1">
        <f t="shared" ca="1" si="15"/>
        <v>99.392781136944322</v>
      </c>
      <c r="AA69" s="1">
        <f t="shared" ca="1" si="15"/>
        <v>97.266017640930542</v>
      </c>
      <c r="AB69" s="1">
        <f t="shared" ca="1" si="15"/>
        <v>105.57705311871031</v>
      </c>
      <c r="AC69" s="1">
        <f t="shared" ca="1" si="15"/>
        <v>108.48244999201135</v>
      </c>
      <c r="AD69" s="1">
        <f t="shared" ca="1" si="15"/>
        <v>82.912399978440732</v>
      </c>
      <c r="AE69" s="1">
        <f t="shared" ca="1" si="15"/>
        <v>96.286550618606199</v>
      </c>
      <c r="AF69" s="1">
        <f t="shared" ca="1" si="15"/>
        <v>108.88019079965275</v>
      </c>
      <c r="AG69" s="1">
        <f t="shared" ca="1" si="15"/>
        <v>96.389220290988064</v>
      </c>
      <c r="AH69" s="1">
        <f t="shared" ca="1" si="15"/>
        <v>78.927660693773049</v>
      </c>
      <c r="AI69" s="1">
        <f t="shared" ca="1" si="15"/>
        <v>106.86480989263134</v>
      </c>
      <c r="AJ69" s="1">
        <f t="shared" ca="1" si="15"/>
        <v>108.6302243742098</v>
      </c>
      <c r="AK69" s="1">
        <f t="shared" ca="1" si="15"/>
        <v>87.930239186500472</v>
      </c>
      <c r="AL69" s="1">
        <f t="shared" ca="1" si="15"/>
        <v>109.37354427510891</v>
      </c>
      <c r="AM69" s="1">
        <f t="shared" ca="1" si="12"/>
        <v>78.697966521017761</v>
      </c>
      <c r="AN69" s="1">
        <f t="shared" ca="1" si="12"/>
        <v>64.488088021979365</v>
      </c>
      <c r="AO69" s="1">
        <f t="shared" ca="1" si="12"/>
        <v>113.36043445920311</v>
      </c>
      <c r="AP69" s="1">
        <f t="shared" ca="1" si="12"/>
        <v>113.18234071552355</v>
      </c>
      <c r="AQ69" s="1">
        <f t="shared" ca="1" si="12"/>
        <v>100.44446996598978</v>
      </c>
    </row>
    <row r="70" spans="1:43" x14ac:dyDescent="0.35">
      <c r="A70" s="1" t="str">
        <f t="shared" ca="1" si="1"/>
        <v>yes</v>
      </c>
      <c r="B70" s="1">
        <f t="shared" ca="1" si="2"/>
        <v>95.0900998223362</v>
      </c>
      <c r="C70" s="1">
        <f t="shared" ca="1" si="3"/>
        <v>103.54813094966866</v>
      </c>
      <c r="D70" s="1">
        <f t="shared" ca="1" si="4"/>
        <v>98.648130949668655</v>
      </c>
      <c r="E70" s="1">
        <f t="shared" ca="1" si="5"/>
        <v>10.8919320224463</v>
      </c>
      <c r="F70" s="1">
        <v>64</v>
      </c>
      <c r="H70" s="1">
        <f t="shared" ca="1" si="16"/>
        <v>111.83436701070889</v>
      </c>
      <c r="I70" s="1">
        <f t="shared" ca="1" si="16"/>
        <v>123.09203824528217</v>
      </c>
      <c r="J70" s="1">
        <f t="shared" ca="1" si="16"/>
        <v>101.95910928304905</v>
      </c>
      <c r="K70" s="1">
        <f t="shared" ca="1" si="16"/>
        <v>102.15930609590328</v>
      </c>
      <c r="L70" s="1">
        <f t="shared" ca="1" si="16"/>
        <v>89.776417065998231</v>
      </c>
      <c r="M70" s="1">
        <f t="shared" ca="1" si="16"/>
        <v>99.923972766272001</v>
      </c>
      <c r="N70" s="1">
        <f t="shared" ca="1" si="16"/>
        <v>77.409134043528582</v>
      </c>
      <c r="O70" s="1">
        <f t="shared" ca="1" si="16"/>
        <v>100.69396744884202</v>
      </c>
      <c r="P70" s="1">
        <f t="shared" ca="1" si="16"/>
        <v>93.350038881546126</v>
      </c>
      <c r="Q70" s="1">
        <f t="shared" ca="1" si="16"/>
        <v>91.120976066806037</v>
      </c>
      <c r="R70" s="1">
        <f t="shared" ca="1" si="16"/>
        <v>102.44375700719586</v>
      </c>
      <c r="S70" s="1">
        <f t="shared" ca="1" si="16"/>
        <v>105.16295400435439</v>
      </c>
      <c r="T70" s="1">
        <f t="shared" ca="1" si="16"/>
        <v>108.45923712296074</v>
      </c>
      <c r="U70" s="1">
        <f t="shared" ca="1" si="16"/>
        <v>109.58226445439834</v>
      </c>
      <c r="V70" s="1">
        <f t="shared" ca="1" si="16"/>
        <v>94.846923945788475</v>
      </c>
      <c r="W70" s="1">
        <f t="shared" ca="1" si="16"/>
        <v>121.28496035666876</v>
      </c>
      <c r="X70" s="1">
        <f t="shared" ca="1" si="15"/>
        <v>91.587462629608524</v>
      </c>
      <c r="Y70" s="1">
        <f t="shared" ca="1" si="15"/>
        <v>105.55386018159427</v>
      </c>
      <c r="Z70" s="1">
        <f t="shared" ca="1" si="15"/>
        <v>101.60064984995863</v>
      </c>
      <c r="AA70" s="1">
        <f t="shared" ca="1" si="15"/>
        <v>102.35912598388452</v>
      </c>
      <c r="AB70" s="1">
        <f t="shared" ca="1" si="15"/>
        <v>101.04061199894113</v>
      </c>
      <c r="AC70" s="1">
        <f t="shared" ca="1" si="15"/>
        <v>83.091444880685088</v>
      </c>
      <c r="AD70" s="1">
        <f t="shared" ca="1" si="15"/>
        <v>74.660311060288592</v>
      </c>
      <c r="AE70" s="1">
        <f t="shared" ca="1" si="15"/>
        <v>106.20380905881889</v>
      </c>
      <c r="AF70" s="1">
        <f t="shared" ca="1" si="15"/>
        <v>101.20430890368009</v>
      </c>
      <c r="AG70" s="1">
        <f t="shared" ca="1" si="15"/>
        <v>114.9586754788637</v>
      </c>
      <c r="AH70" s="1">
        <f t="shared" ca="1" si="15"/>
        <v>99.235863901618004</v>
      </c>
      <c r="AI70" s="1">
        <f t="shared" ca="1" si="15"/>
        <v>103.72048995604436</v>
      </c>
      <c r="AJ70" s="1">
        <f t="shared" ca="1" si="15"/>
        <v>93.029420708386169</v>
      </c>
      <c r="AK70" s="1">
        <f t="shared" ca="1" si="15"/>
        <v>87.474257235864968</v>
      </c>
      <c r="AL70" s="1">
        <f t="shared" ca="1" si="15"/>
        <v>88.380944082648867</v>
      </c>
      <c r="AM70" s="1">
        <f t="shared" ca="1" si="12"/>
        <v>99.614485885154494</v>
      </c>
      <c r="AN70" s="1">
        <f t="shared" ca="1" si="12"/>
        <v>83.141210667312052</v>
      </c>
      <c r="AO70" s="1">
        <f t="shared" ca="1" si="12"/>
        <v>87.680697189240277</v>
      </c>
      <c r="AP70" s="1">
        <f t="shared" ca="1" si="12"/>
        <v>94.759091266683015</v>
      </c>
      <c r="AQ70" s="1">
        <f t="shared" ca="1" si="12"/>
        <v>98.936569469492611</v>
      </c>
    </row>
    <row r="71" spans="1:43" x14ac:dyDescent="0.35">
      <c r="A71" s="1" t="str">
        <f t="shared" ca="1" si="1"/>
        <v>no</v>
      </c>
      <c r="B71" s="1">
        <f t="shared" ca="1" si="2"/>
        <v>87.476759236751732</v>
      </c>
      <c r="C71" s="1">
        <f t="shared" ca="1" si="3"/>
        <v>98.167415861811264</v>
      </c>
      <c r="D71" s="1">
        <f t="shared" ca="1" si="4"/>
        <v>93.267415861811259</v>
      </c>
      <c r="E71" s="1">
        <f t="shared" ca="1" si="5"/>
        <v>17.726499872631202</v>
      </c>
      <c r="F71" s="1">
        <v>65</v>
      </c>
      <c r="H71" s="1">
        <f t="shared" ca="1" si="16"/>
        <v>106.25158448922673</v>
      </c>
      <c r="I71" s="1">
        <f t="shared" ca="1" si="16"/>
        <v>52.054090125805232</v>
      </c>
      <c r="J71" s="1">
        <f t="shared" ca="1" si="16"/>
        <v>109.65485966369991</v>
      </c>
      <c r="K71" s="1">
        <f t="shared" ca="1" si="16"/>
        <v>69.661027927435413</v>
      </c>
      <c r="L71" s="1">
        <f t="shared" ca="1" si="16"/>
        <v>75.759173701830377</v>
      </c>
      <c r="M71" s="1">
        <f t="shared" ca="1" si="16"/>
        <v>106.14583592899388</v>
      </c>
      <c r="N71" s="1">
        <f t="shared" ca="1" si="16"/>
        <v>78.387926175144131</v>
      </c>
      <c r="O71" s="1">
        <f t="shared" ca="1" si="16"/>
        <v>87.757198099305114</v>
      </c>
      <c r="P71" s="1">
        <f t="shared" ca="1" si="16"/>
        <v>106.79091972279993</v>
      </c>
      <c r="Q71" s="1">
        <f t="shared" ca="1" si="16"/>
        <v>89.255906303834735</v>
      </c>
      <c r="R71" s="1">
        <f t="shared" ca="1" si="16"/>
        <v>95.922227241147084</v>
      </c>
      <c r="S71" s="1">
        <f t="shared" ca="1" si="16"/>
        <v>86.56424894815396</v>
      </c>
      <c r="T71" s="1">
        <f t="shared" ca="1" si="16"/>
        <v>119.49727022317988</v>
      </c>
      <c r="U71" s="1">
        <f t="shared" ca="1" si="16"/>
        <v>84.176974672486665</v>
      </c>
      <c r="V71" s="1">
        <f t="shared" ca="1" si="16"/>
        <v>76.291706508340539</v>
      </c>
      <c r="W71" s="1">
        <f t="shared" ca="1" si="16"/>
        <v>112.14678814346105</v>
      </c>
      <c r="X71" s="1">
        <f t="shared" ca="1" si="15"/>
        <v>116.18749616267802</v>
      </c>
      <c r="Y71" s="1">
        <f t="shared" ca="1" si="15"/>
        <v>69.090592169986465</v>
      </c>
      <c r="Z71" s="1">
        <f t="shared" ca="1" si="15"/>
        <v>65.226225981832286</v>
      </c>
      <c r="AA71" s="1">
        <f t="shared" ca="1" si="15"/>
        <v>87.957253698496956</v>
      </c>
      <c r="AB71" s="1">
        <f t="shared" ca="1" si="15"/>
        <v>81.637385821439381</v>
      </c>
      <c r="AC71" s="1">
        <f t="shared" ca="1" si="15"/>
        <v>125.8214804238691</v>
      </c>
      <c r="AD71" s="1">
        <f t="shared" ca="1" si="15"/>
        <v>96.173727153840176</v>
      </c>
      <c r="AE71" s="1">
        <f t="shared" ca="1" si="15"/>
        <v>111.24634326195476</v>
      </c>
      <c r="AF71" s="1">
        <f t="shared" ca="1" si="15"/>
        <v>113.02302227246737</v>
      </c>
      <c r="AG71" s="1">
        <f t="shared" ca="1" si="15"/>
        <v>108.54476986651513</v>
      </c>
      <c r="AH71" s="1">
        <f t="shared" ca="1" si="15"/>
        <v>90.245235617833316</v>
      </c>
      <c r="AI71" s="1">
        <f t="shared" ca="1" si="15"/>
        <v>87.485201421655987</v>
      </c>
      <c r="AJ71" s="1">
        <f t="shared" ca="1" si="15"/>
        <v>94.237683330250007</v>
      </c>
      <c r="AK71" s="1">
        <f t="shared" ca="1" si="15"/>
        <v>101.41522569360656</v>
      </c>
      <c r="AL71" s="1">
        <f t="shared" ca="1" si="15"/>
        <v>106.77337608518808</v>
      </c>
      <c r="AM71" s="1">
        <f t="shared" ca="1" si="12"/>
        <v>85.062160893173555</v>
      </c>
      <c r="AN71" s="1">
        <f t="shared" ca="1" si="12"/>
        <v>59.548865237536532</v>
      </c>
      <c r="AO71" s="1">
        <f t="shared" ca="1" si="12"/>
        <v>107.54612778342762</v>
      </c>
      <c r="AP71" s="1">
        <f t="shared" ca="1" si="12"/>
        <v>89.594049011023728</v>
      </c>
      <c r="AQ71" s="1">
        <f t="shared" ca="1" si="12"/>
        <v>104.49301126358596</v>
      </c>
    </row>
    <row r="72" spans="1:43" x14ac:dyDescent="0.35">
      <c r="A72" s="1" t="str">
        <f t="shared" ref="A72:A106" ca="1" si="17">IF(AND(B72&lt;100,C72&gt;100),"yes","no")</f>
        <v>yes</v>
      </c>
      <c r="B72" s="1">
        <f t="shared" ref="B72:B106" ca="1" si="18">D72-(1.96*E72/SQRT(36))</f>
        <v>96.530677923011268</v>
      </c>
      <c r="C72" s="1">
        <f t="shared" ref="C72:C106" ca="1" si="19">D72+(1.96*15/SQRT(36))</f>
        <v>106.38633111921344</v>
      </c>
      <c r="D72" s="1">
        <f t="shared" ref="D72:D106" ca="1" si="20">AVERAGE(H72:AQ72)</f>
        <v>101.48633111921343</v>
      </c>
      <c r="E72" s="1">
        <f t="shared" ref="E72:E106" ca="1" si="21">STDEV(H72:AQ72)</f>
        <v>15.170366927149482</v>
      </c>
      <c r="F72" s="1">
        <v>66</v>
      </c>
      <c r="H72" s="1">
        <f t="shared" ca="1" si="16"/>
        <v>106.84456378098341</v>
      </c>
      <c r="I72" s="1">
        <f t="shared" ca="1" si="16"/>
        <v>112.46994796105648</v>
      </c>
      <c r="J72" s="1">
        <f t="shared" ca="1" si="16"/>
        <v>98.70159033942123</v>
      </c>
      <c r="K72" s="1">
        <f t="shared" ca="1" si="16"/>
        <v>105.26645827845847</v>
      </c>
      <c r="L72" s="1">
        <f t="shared" ca="1" si="16"/>
        <v>95.736375892316588</v>
      </c>
      <c r="M72" s="1">
        <f t="shared" ca="1" si="16"/>
        <v>80.511539686555381</v>
      </c>
      <c r="N72" s="1">
        <f t="shared" ca="1" si="16"/>
        <v>103.0988757866711</v>
      </c>
      <c r="O72" s="1">
        <f t="shared" ca="1" si="16"/>
        <v>88.586601324496641</v>
      </c>
      <c r="P72" s="1">
        <f t="shared" ca="1" si="16"/>
        <v>103.73991313262644</v>
      </c>
      <c r="Q72" s="1">
        <f t="shared" ca="1" si="16"/>
        <v>101.49637571195572</v>
      </c>
      <c r="R72" s="1">
        <f t="shared" ca="1" si="16"/>
        <v>104.17964010653562</v>
      </c>
      <c r="S72" s="1">
        <f t="shared" ca="1" si="16"/>
        <v>64.436453454285285</v>
      </c>
      <c r="T72" s="1">
        <f t="shared" ca="1" si="16"/>
        <v>121.14139274951089</v>
      </c>
      <c r="U72" s="1">
        <f t="shared" ca="1" si="16"/>
        <v>87.11765018392235</v>
      </c>
      <c r="V72" s="1">
        <f t="shared" ca="1" si="16"/>
        <v>68.345169484807144</v>
      </c>
      <c r="W72" s="1">
        <f t="shared" ca="1" si="16"/>
        <v>79.290590479222942</v>
      </c>
      <c r="X72" s="1">
        <f t="shared" ca="1" si="15"/>
        <v>87.397765954581089</v>
      </c>
      <c r="Y72" s="1">
        <f t="shared" ca="1" si="15"/>
        <v>101.03335695077124</v>
      </c>
      <c r="Z72" s="1">
        <f t="shared" ca="1" si="15"/>
        <v>105.51159533003717</v>
      </c>
      <c r="AA72" s="1">
        <f t="shared" ca="1" si="15"/>
        <v>107.57999117849644</v>
      </c>
      <c r="AB72" s="1">
        <f t="shared" ca="1" si="15"/>
        <v>106.79257576880894</v>
      </c>
      <c r="AC72" s="1">
        <f t="shared" ca="1" si="15"/>
        <v>122.22366449460964</v>
      </c>
      <c r="AD72" s="1">
        <f t="shared" ca="1" si="15"/>
        <v>110.45557022229995</v>
      </c>
      <c r="AE72" s="1">
        <f t="shared" ca="1" si="15"/>
        <v>97.355428509562429</v>
      </c>
      <c r="AF72" s="1">
        <f t="shared" ca="1" si="15"/>
        <v>113.60090230529228</v>
      </c>
      <c r="AG72" s="1">
        <f t="shared" ca="1" si="15"/>
        <v>102.81499651137119</v>
      </c>
      <c r="AH72" s="1">
        <f t="shared" ca="1" si="15"/>
        <v>98.611012913068762</v>
      </c>
      <c r="AI72" s="1">
        <f t="shared" ca="1" si="15"/>
        <v>107.79347125164708</v>
      </c>
      <c r="AJ72" s="1">
        <f t="shared" ca="1" si="15"/>
        <v>107.20131890288819</v>
      </c>
      <c r="AK72" s="1">
        <f t="shared" ca="1" si="15"/>
        <v>118.24263291488296</v>
      </c>
      <c r="AL72" s="1">
        <f t="shared" ca="1" si="15"/>
        <v>108.9251404373861</v>
      </c>
      <c r="AM72" s="1">
        <f t="shared" ca="1" si="12"/>
        <v>132.53085984844705</v>
      </c>
      <c r="AN72" s="1">
        <f t="shared" ca="1" si="12"/>
        <v>92.346245308835364</v>
      </c>
      <c r="AO72" s="1">
        <f t="shared" ca="1" si="12"/>
        <v>95.453682476869645</v>
      </c>
      <c r="AP72" s="1">
        <f t="shared" ca="1" si="12"/>
        <v>84.651235021769139</v>
      </c>
      <c r="AQ72" s="1">
        <f t="shared" ca="1" si="12"/>
        <v>132.02333563723249</v>
      </c>
    </row>
    <row r="73" spans="1:43" x14ac:dyDescent="0.35">
      <c r="A73" s="1" t="str">
        <f t="shared" ca="1" si="17"/>
        <v>yes</v>
      </c>
      <c r="B73" s="1">
        <f t="shared" ca="1" si="18"/>
        <v>94.750605088344841</v>
      </c>
      <c r="C73" s="1">
        <f t="shared" ca="1" si="19"/>
        <v>104.5680086361501</v>
      </c>
      <c r="D73" s="1">
        <f t="shared" ca="1" si="20"/>
        <v>99.668008636150091</v>
      </c>
      <c r="E73" s="1">
        <f t="shared" ca="1" si="21"/>
        <v>15.053276166750774</v>
      </c>
      <c r="F73" s="1">
        <v>67</v>
      </c>
      <c r="H73" s="1">
        <f t="shared" ca="1" si="16"/>
        <v>105.13445123437054</v>
      </c>
      <c r="I73" s="1">
        <f t="shared" ca="1" si="16"/>
        <v>86.729787831608675</v>
      </c>
      <c r="J73" s="1">
        <f t="shared" ca="1" si="16"/>
        <v>106.30498960808595</v>
      </c>
      <c r="K73" s="1">
        <f t="shared" ca="1" si="16"/>
        <v>86.307916061882992</v>
      </c>
      <c r="L73" s="1">
        <f t="shared" ca="1" si="16"/>
        <v>90.053519260410056</v>
      </c>
      <c r="M73" s="1">
        <f t="shared" ca="1" si="16"/>
        <v>94.136990639975565</v>
      </c>
      <c r="N73" s="1">
        <f t="shared" ca="1" si="16"/>
        <v>99.733355728420761</v>
      </c>
      <c r="O73" s="1">
        <f t="shared" ca="1" si="16"/>
        <v>91.575178039319169</v>
      </c>
      <c r="P73" s="1">
        <f t="shared" ca="1" si="16"/>
        <v>65.859296816348959</v>
      </c>
      <c r="Q73" s="1">
        <f t="shared" ca="1" si="16"/>
        <v>126.62977963185523</v>
      </c>
      <c r="R73" s="1">
        <f t="shared" ca="1" si="16"/>
        <v>93.337168565725079</v>
      </c>
      <c r="S73" s="1">
        <f t="shared" ca="1" si="16"/>
        <v>89.005490342018021</v>
      </c>
      <c r="T73" s="1">
        <f t="shared" ca="1" si="16"/>
        <v>86.038289280072149</v>
      </c>
      <c r="U73" s="1">
        <f t="shared" ca="1" si="16"/>
        <v>83.68441407561329</v>
      </c>
      <c r="V73" s="1">
        <f t="shared" ca="1" si="16"/>
        <v>97.772693120756259</v>
      </c>
      <c r="W73" s="1">
        <f t="shared" ca="1" si="16"/>
        <v>133.38962971287543</v>
      </c>
      <c r="X73" s="1">
        <f t="shared" ca="1" si="15"/>
        <v>97.477688838194638</v>
      </c>
      <c r="Y73" s="1">
        <f t="shared" ca="1" si="15"/>
        <v>90.296766092464296</v>
      </c>
      <c r="Z73" s="1">
        <f t="shared" ca="1" si="15"/>
        <v>110.3181949132086</v>
      </c>
      <c r="AA73" s="1">
        <f t="shared" ca="1" si="15"/>
        <v>109.6785981870145</v>
      </c>
      <c r="AB73" s="1">
        <f t="shared" ca="1" si="15"/>
        <v>103.49686818289034</v>
      </c>
      <c r="AC73" s="1">
        <f t="shared" ca="1" si="15"/>
        <v>99.172527495155904</v>
      </c>
      <c r="AD73" s="1">
        <f t="shared" ca="1" si="15"/>
        <v>112.81117092563366</v>
      </c>
      <c r="AE73" s="1">
        <f t="shared" ca="1" si="15"/>
        <v>131.75189420159523</v>
      </c>
      <c r="AF73" s="1">
        <f t="shared" ca="1" si="15"/>
        <v>69.287342893450784</v>
      </c>
      <c r="AG73" s="1">
        <f t="shared" ca="1" si="15"/>
        <v>88.288423569646042</v>
      </c>
      <c r="AH73" s="1">
        <f t="shared" ca="1" si="15"/>
        <v>115.80865161509888</v>
      </c>
      <c r="AI73" s="1">
        <f t="shared" ca="1" si="15"/>
        <v>107.71561445478798</v>
      </c>
      <c r="AJ73" s="1">
        <f t="shared" ca="1" si="15"/>
        <v>85.807707567558168</v>
      </c>
      <c r="AK73" s="1">
        <f t="shared" ca="1" si="15"/>
        <v>89.968875933560909</v>
      </c>
      <c r="AL73" s="1">
        <f t="shared" ca="1" si="15"/>
        <v>96.14649835759738</v>
      </c>
      <c r="AM73" s="1">
        <f t="shared" ca="1" si="12"/>
        <v>108.82105882982343</v>
      </c>
      <c r="AN73" s="1">
        <f t="shared" ca="1" si="12"/>
        <v>113.91740543032905</v>
      </c>
      <c r="AO73" s="1">
        <f t="shared" ca="1" si="12"/>
        <v>113.11531796505601</v>
      </c>
      <c r="AP73" s="1">
        <f t="shared" ca="1" si="12"/>
        <v>106.22880321919693</v>
      </c>
      <c r="AQ73" s="1">
        <f t="shared" ca="1" si="12"/>
        <v>102.24595227980235</v>
      </c>
    </row>
    <row r="74" spans="1:43" x14ac:dyDescent="0.35">
      <c r="A74" s="1" t="str">
        <f t="shared" ca="1" si="17"/>
        <v>yes</v>
      </c>
      <c r="B74" s="1">
        <f t="shared" ca="1" si="18"/>
        <v>96.848827979545277</v>
      </c>
      <c r="C74" s="1">
        <f t="shared" ca="1" si="19"/>
        <v>106.60014843387566</v>
      </c>
      <c r="D74" s="1">
        <f t="shared" ca="1" si="20"/>
        <v>101.70014843387565</v>
      </c>
      <c r="E74" s="1">
        <f t="shared" ca="1" si="21"/>
        <v>14.850980982644002</v>
      </c>
      <c r="F74" s="1">
        <v>68</v>
      </c>
      <c r="H74" s="1">
        <f t="shared" ca="1" si="16"/>
        <v>81.188796258266706</v>
      </c>
      <c r="I74" s="1">
        <f t="shared" ca="1" si="16"/>
        <v>93.103253868201023</v>
      </c>
      <c r="J74" s="1">
        <f t="shared" ca="1" si="16"/>
        <v>91.818986962229616</v>
      </c>
      <c r="K74" s="1">
        <f t="shared" ca="1" si="16"/>
        <v>120.29676593910865</v>
      </c>
      <c r="L74" s="1">
        <f t="shared" ca="1" si="16"/>
        <v>91.353507145792292</v>
      </c>
      <c r="M74" s="1">
        <f t="shared" ca="1" si="16"/>
        <v>92.705178275794097</v>
      </c>
      <c r="N74" s="1">
        <f t="shared" ca="1" si="16"/>
        <v>111.66723251986359</v>
      </c>
      <c r="O74" s="1">
        <f t="shared" ca="1" si="16"/>
        <v>106.61244046034454</v>
      </c>
      <c r="P74" s="1">
        <f t="shared" ca="1" si="16"/>
        <v>100.94540758493754</v>
      </c>
      <c r="Q74" s="1">
        <f t="shared" ca="1" si="16"/>
        <v>109.82563245265399</v>
      </c>
      <c r="R74" s="1">
        <f t="shared" ca="1" si="16"/>
        <v>87.375227935229418</v>
      </c>
      <c r="S74" s="1">
        <f t="shared" ca="1" si="16"/>
        <v>111.72579007193941</v>
      </c>
      <c r="T74" s="1">
        <f t="shared" ca="1" si="16"/>
        <v>108.43997751243367</v>
      </c>
      <c r="U74" s="1">
        <f t="shared" ca="1" si="16"/>
        <v>92.46352454418205</v>
      </c>
      <c r="V74" s="1">
        <f t="shared" ca="1" si="16"/>
        <v>92.418448827311323</v>
      </c>
      <c r="W74" s="1">
        <f t="shared" ca="1" si="16"/>
        <v>86.858590867712664</v>
      </c>
      <c r="X74" s="1">
        <f t="shared" ca="1" si="15"/>
        <v>131.24531951202363</v>
      </c>
      <c r="Y74" s="1">
        <f t="shared" ca="1" si="15"/>
        <v>92.547021861966144</v>
      </c>
      <c r="Z74" s="1">
        <f t="shared" ca="1" si="15"/>
        <v>120.38450242387069</v>
      </c>
      <c r="AA74" s="1">
        <f t="shared" ca="1" si="15"/>
        <v>93.600204172449793</v>
      </c>
      <c r="AB74" s="1">
        <f t="shared" ca="1" si="15"/>
        <v>100.22673696168637</v>
      </c>
      <c r="AC74" s="1">
        <f t="shared" ca="1" si="15"/>
        <v>95.172072506505216</v>
      </c>
      <c r="AD74" s="1">
        <f t="shared" ca="1" si="15"/>
        <v>110.25888001938802</v>
      </c>
      <c r="AE74" s="1">
        <f t="shared" ca="1" si="15"/>
        <v>101.57313771656274</v>
      </c>
      <c r="AF74" s="1">
        <f t="shared" ca="1" si="15"/>
        <v>85.747014157620669</v>
      </c>
      <c r="AG74" s="1">
        <f t="shared" ca="1" si="15"/>
        <v>68.5978122866711</v>
      </c>
      <c r="AH74" s="1">
        <f t="shared" ca="1" si="15"/>
        <v>94.262192291041615</v>
      </c>
      <c r="AI74" s="1">
        <f t="shared" ca="1" si="15"/>
        <v>101.59824505747073</v>
      </c>
      <c r="AJ74" s="1">
        <f t="shared" ca="1" si="15"/>
        <v>115.19180289265194</v>
      </c>
      <c r="AK74" s="1">
        <f t="shared" ca="1" si="15"/>
        <v>137.73979365920957</v>
      </c>
      <c r="AL74" s="1">
        <f t="shared" ca="1" si="15"/>
        <v>104.15549492437088</v>
      </c>
      <c r="AM74" s="1">
        <f t="shared" ca="1" si="12"/>
        <v>108.14686434494894</v>
      </c>
      <c r="AN74" s="1">
        <f t="shared" ca="1" si="12"/>
        <v>120.14340474892744</v>
      </c>
      <c r="AO74" s="1">
        <f t="shared" ca="1" si="12"/>
        <v>119.4058575681229</v>
      </c>
      <c r="AP74" s="1">
        <f t="shared" ca="1" si="12"/>
        <v>104.67418686900061</v>
      </c>
      <c r="AQ74" s="1">
        <f t="shared" ca="1" si="12"/>
        <v>77.736038419035026</v>
      </c>
    </row>
    <row r="75" spans="1:43" x14ac:dyDescent="0.35">
      <c r="A75" s="1" t="str">
        <f t="shared" ca="1" si="17"/>
        <v>yes</v>
      </c>
      <c r="B75" s="1">
        <f t="shared" ca="1" si="18"/>
        <v>99.602346420030841</v>
      </c>
      <c r="C75" s="1">
        <f t="shared" ca="1" si="19"/>
        <v>109.01301457343351</v>
      </c>
      <c r="D75" s="1">
        <f t="shared" ca="1" si="20"/>
        <v>104.1130145734335</v>
      </c>
      <c r="E75" s="1">
        <f t="shared" ca="1" si="21"/>
        <v>13.808167816538754</v>
      </c>
      <c r="F75" s="1">
        <v>69</v>
      </c>
      <c r="H75" s="1">
        <f t="shared" ca="1" si="16"/>
        <v>87.633911990909155</v>
      </c>
      <c r="I75" s="1">
        <f t="shared" ca="1" si="16"/>
        <v>107.86531566131029</v>
      </c>
      <c r="J75" s="1">
        <f t="shared" ca="1" si="16"/>
        <v>117.80600991677287</v>
      </c>
      <c r="K75" s="1">
        <f t="shared" ca="1" si="16"/>
        <v>95.873806381239504</v>
      </c>
      <c r="L75" s="1">
        <f t="shared" ca="1" si="16"/>
        <v>122.21348036124797</v>
      </c>
      <c r="M75" s="1">
        <f t="shared" ca="1" si="16"/>
        <v>95.379041695325256</v>
      </c>
      <c r="N75" s="1">
        <f t="shared" ca="1" si="16"/>
        <v>108.96616852759782</v>
      </c>
      <c r="O75" s="1">
        <f t="shared" ca="1" si="16"/>
        <v>111.92286066409252</v>
      </c>
      <c r="P75" s="1">
        <f t="shared" ca="1" si="16"/>
        <v>100.32849825765652</v>
      </c>
      <c r="Q75" s="1">
        <f t="shared" ca="1" si="16"/>
        <v>85.537460577459896</v>
      </c>
      <c r="R75" s="1">
        <f t="shared" ca="1" si="16"/>
        <v>114.27788473640317</v>
      </c>
      <c r="S75" s="1">
        <f t="shared" ca="1" si="16"/>
        <v>97.219298453184678</v>
      </c>
      <c r="T75" s="1">
        <f t="shared" ca="1" si="16"/>
        <v>96.793909933360524</v>
      </c>
      <c r="U75" s="1">
        <f t="shared" ca="1" si="16"/>
        <v>97.039874589218783</v>
      </c>
      <c r="V75" s="1">
        <f t="shared" ca="1" si="16"/>
        <v>95.864774885859632</v>
      </c>
      <c r="W75" s="1">
        <f t="shared" ca="1" si="16"/>
        <v>106.98392216740777</v>
      </c>
      <c r="X75" s="1">
        <f t="shared" ca="1" si="15"/>
        <v>143.52094222836985</v>
      </c>
      <c r="Y75" s="1">
        <f t="shared" ca="1" si="15"/>
        <v>124.09653719021865</v>
      </c>
      <c r="Z75" s="1">
        <f t="shared" ca="1" si="15"/>
        <v>114.58613045161663</v>
      </c>
      <c r="AA75" s="1">
        <f t="shared" ca="1" si="15"/>
        <v>98.785720757063743</v>
      </c>
      <c r="AB75" s="1">
        <f t="shared" ca="1" si="15"/>
        <v>105.71311049946227</v>
      </c>
      <c r="AC75" s="1">
        <f t="shared" ca="1" si="15"/>
        <v>122.26635020844886</v>
      </c>
      <c r="AD75" s="1">
        <f t="shared" ca="1" si="15"/>
        <v>81.016673210036856</v>
      </c>
      <c r="AE75" s="1">
        <f t="shared" ca="1" si="15"/>
        <v>112.90122909650826</v>
      </c>
      <c r="AF75" s="1">
        <f t="shared" ca="1" si="15"/>
        <v>92.82983674039636</v>
      </c>
      <c r="AG75" s="1">
        <f t="shared" ca="1" si="15"/>
        <v>93.732165043572195</v>
      </c>
      <c r="AH75" s="1">
        <f t="shared" ca="1" si="15"/>
        <v>120.40766908261682</v>
      </c>
      <c r="AI75" s="1">
        <f t="shared" ca="1" si="15"/>
        <v>98.492851578571589</v>
      </c>
      <c r="AJ75" s="1">
        <f t="shared" ca="1" si="15"/>
        <v>94.60111475086812</v>
      </c>
      <c r="AK75" s="1">
        <f t="shared" ca="1" si="15"/>
        <v>103.92618675510839</v>
      </c>
      <c r="AL75" s="1">
        <f t="shared" ca="1" si="15"/>
        <v>110.1579468541694</v>
      </c>
      <c r="AM75" s="1">
        <f t="shared" ca="1" si="12"/>
        <v>91.871521642867208</v>
      </c>
      <c r="AN75" s="1">
        <f t="shared" ca="1" si="12"/>
        <v>113.10464484613681</v>
      </c>
      <c r="AO75" s="1">
        <f t="shared" ca="1" si="12"/>
        <v>95.834327093499738</v>
      </c>
      <c r="AP75" s="1">
        <f t="shared" ca="1" si="12"/>
        <v>113.8528677634434</v>
      </c>
      <c r="AQ75" s="1">
        <f t="shared" ca="1" si="12"/>
        <v>74.664480051585201</v>
      </c>
    </row>
    <row r="76" spans="1:43" x14ac:dyDescent="0.35">
      <c r="A76" s="1" t="str">
        <f t="shared" ca="1" si="17"/>
        <v>yes</v>
      </c>
      <c r="B76" s="1">
        <f t="shared" ca="1" si="18"/>
        <v>99.744301302030848</v>
      </c>
      <c r="C76" s="1">
        <f t="shared" ca="1" si="19"/>
        <v>108.55971783767879</v>
      </c>
      <c r="D76" s="1">
        <f t="shared" ca="1" si="20"/>
        <v>103.65971783767878</v>
      </c>
      <c r="E76" s="1">
        <f t="shared" ca="1" si="21"/>
        <v>11.985968986677356</v>
      </c>
      <c r="F76" s="1">
        <v>70</v>
      </c>
      <c r="H76" s="1">
        <f t="shared" ca="1" si="16"/>
        <v>106.5217296939816</v>
      </c>
      <c r="I76" s="1">
        <f t="shared" ca="1" si="16"/>
        <v>104.74336299193394</v>
      </c>
      <c r="J76" s="1">
        <f t="shared" ca="1" si="16"/>
        <v>97.996449595807277</v>
      </c>
      <c r="K76" s="1">
        <f t="shared" ca="1" si="16"/>
        <v>97.128194016851452</v>
      </c>
      <c r="L76" s="1">
        <f t="shared" ca="1" si="16"/>
        <v>90.453366345010835</v>
      </c>
      <c r="M76" s="1">
        <f t="shared" ca="1" si="16"/>
        <v>125.91700261665514</v>
      </c>
      <c r="N76" s="1">
        <f t="shared" ca="1" si="16"/>
        <v>126.29581283036984</v>
      </c>
      <c r="O76" s="1">
        <f t="shared" ca="1" si="16"/>
        <v>109.64798211896343</v>
      </c>
      <c r="P76" s="1">
        <f t="shared" ca="1" si="16"/>
        <v>87.214749120458038</v>
      </c>
      <c r="Q76" s="1">
        <f t="shared" ca="1" si="16"/>
        <v>82.878681256249138</v>
      </c>
      <c r="R76" s="1">
        <f t="shared" ca="1" si="16"/>
        <v>120.89851446643956</v>
      </c>
      <c r="S76" s="1">
        <f t="shared" ca="1" si="16"/>
        <v>98.37374975397347</v>
      </c>
      <c r="T76" s="1">
        <f t="shared" ca="1" si="16"/>
        <v>106.32724300323147</v>
      </c>
      <c r="U76" s="1">
        <f t="shared" ca="1" si="16"/>
        <v>85.340185587959141</v>
      </c>
      <c r="V76" s="1">
        <f t="shared" ca="1" si="16"/>
        <v>111.35280576403692</v>
      </c>
      <c r="W76" s="1">
        <f t="shared" ca="1" si="16"/>
        <v>120.80911821029588</v>
      </c>
      <c r="X76" s="1">
        <f t="shared" ca="1" si="15"/>
        <v>100.3332416595742</v>
      </c>
      <c r="Y76" s="1">
        <f t="shared" ca="1" si="15"/>
        <v>91.38774338194284</v>
      </c>
      <c r="Z76" s="1">
        <f t="shared" ca="1" si="15"/>
        <v>86.545282921105581</v>
      </c>
      <c r="AA76" s="1">
        <f t="shared" ca="1" si="15"/>
        <v>108.5085801687262</v>
      </c>
      <c r="AB76" s="1">
        <f t="shared" ca="1" si="15"/>
        <v>95.221614738104179</v>
      </c>
      <c r="AC76" s="1">
        <f t="shared" ca="1" si="15"/>
        <v>110.10561074914196</v>
      </c>
      <c r="AD76" s="1">
        <f t="shared" ca="1" si="15"/>
        <v>108.28020813667338</v>
      </c>
      <c r="AE76" s="1">
        <f t="shared" ca="1" si="15"/>
        <v>122.36057035094569</v>
      </c>
      <c r="AF76" s="1">
        <f t="shared" ca="1" si="15"/>
        <v>108.86395760758995</v>
      </c>
      <c r="AG76" s="1">
        <f t="shared" ca="1" si="15"/>
        <v>106.85329166787064</v>
      </c>
      <c r="AH76" s="1">
        <f t="shared" ca="1" si="15"/>
        <v>92.44633103015444</v>
      </c>
      <c r="AI76" s="1">
        <f t="shared" ca="1" si="15"/>
        <v>102.19970075914689</v>
      </c>
      <c r="AJ76" s="1">
        <f t="shared" ca="1" si="15"/>
        <v>83.397592375036837</v>
      </c>
      <c r="AK76" s="1">
        <f t="shared" ca="1" si="15"/>
        <v>92.211119761005492</v>
      </c>
      <c r="AL76" s="1">
        <f t="shared" ca="1" si="15"/>
        <v>112.80257272320119</v>
      </c>
      <c r="AM76" s="1">
        <f t="shared" ca="1" si="12"/>
        <v>101.09571796393108</v>
      </c>
      <c r="AN76" s="1">
        <f t="shared" ca="1" si="12"/>
        <v>115.30404434791825</v>
      </c>
      <c r="AO76" s="1">
        <f t="shared" ca="1" si="12"/>
        <v>113.17061717490759</v>
      </c>
      <c r="AP76" s="1">
        <f t="shared" ca="1" si="12"/>
        <v>107.27330423224178</v>
      </c>
      <c r="AQ76" s="1">
        <f t="shared" ca="1" si="12"/>
        <v>101.4897930350017</v>
      </c>
    </row>
    <row r="77" spans="1:43" x14ac:dyDescent="0.35">
      <c r="A77" s="1" t="str">
        <f t="shared" ca="1" si="17"/>
        <v>yes</v>
      </c>
      <c r="B77" s="1">
        <f t="shared" ca="1" si="18"/>
        <v>94.657164569246277</v>
      </c>
      <c r="C77" s="1">
        <f t="shared" ca="1" si="19"/>
        <v>105.56492563012895</v>
      </c>
      <c r="D77" s="1">
        <f t="shared" ca="1" si="20"/>
        <v>100.66492563012895</v>
      </c>
      <c r="E77" s="1">
        <f t="shared" ca="1" si="21"/>
        <v>18.391105288416345</v>
      </c>
      <c r="F77" s="1">
        <v>71</v>
      </c>
      <c r="H77" s="1">
        <f t="shared" ca="1" si="16"/>
        <v>96.829399673788515</v>
      </c>
      <c r="I77" s="1">
        <f t="shared" ca="1" si="16"/>
        <v>72.975367929447941</v>
      </c>
      <c r="J77" s="1">
        <f t="shared" ca="1" si="16"/>
        <v>116.464594658832</v>
      </c>
      <c r="K77" s="1">
        <f t="shared" ca="1" si="16"/>
        <v>88.102617540483308</v>
      </c>
      <c r="L77" s="1">
        <f t="shared" ca="1" si="16"/>
        <v>107.54479931326037</v>
      </c>
      <c r="M77" s="1">
        <f t="shared" ca="1" si="16"/>
        <v>109.36360732999063</v>
      </c>
      <c r="N77" s="1">
        <f t="shared" ca="1" si="16"/>
        <v>92.390071475999918</v>
      </c>
      <c r="O77" s="1">
        <f t="shared" ca="1" si="16"/>
        <v>108.72137316941865</v>
      </c>
      <c r="P77" s="1">
        <f t="shared" ca="1" si="16"/>
        <v>127.79340239947473</v>
      </c>
      <c r="Q77" s="1">
        <f t="shared" ca="1" si="16"/>
        <v>91.685490429793163</v>
      </c>
      <c r="R77" s="1">
        <f t="shared" ca="1" si="16"/>
        <v>124.81574696017057</v>
      </c>
      <c r="S77" s="1">
        <f t="shared" ca="1" si="16"/>
        <v>83.97799074269787</v>
      </c>
      <c r="T77" s="1">
        <f t="shared" ca="1" si="16"/>
        <v>110.88931397909441</v>
      </c>
      <c r="U77" s="1">
        <f t="shared" ca="1" si="16"/>
        <v>107.20577983482617</v>
      </c>
      <c r="V77" s="1">
        <f t="shared" ca="1" si="16"/>
        <v>81.836576298197116</v>
      </c>
      <c r="W77" s="1">
        <f t="shared" ca="1" si="16"/>
        <v>89.583336170610281</v>
      </c>
      <c r="X77" s="1">
        <f t="shared" ca="1" si="15"/>
        <v>99.283588512591479</v>
      </c>
      <c r="Y77" s="1">
        <f t="shared" ca="1" si="15"/>
        <v>110.10847064135307</v>
      </c>
      <c r="Z77" s="1">
        <f t="shared" ca="1" si="15"/>
        <v>105.98979660574325</v>
      </c>
      <c r="AA77" s="1">
        <f t="shared" ca="1" si="15"/>
        <v>106.60158825286931</v>
      </c>
      <c r="AB77" s="1">
        <f t="shared" ca="1" si="15"/>
        <v>92.748108429193465</v>
      </c>
      <c r="AC77" s="1">
        <f t="shared" ca="1" si="15"/>
        <v>107.64082413215131</v>
      </c>
      <c r="AD77" s="1">
        <f t="shared" ca="1" si="15"/>
        <v>118.07184071239303</v>
      </c>
      <c r="AE77" s="1">
        <f t="shared" ca="1" si="15"/>
        <v>132.27559377225091</v>
      </c>
      <c r="AF77" s="1">
        <f t="shared" ca="1" si="15"/>
        <v>74.879969391496417</v>
      </c>
      <c r="AG77" s="1">
        <f t="shared" ca="1" si="15"/>
        <v>68.934326728565935</v>
      </c>
      <c r="AH77" s="1">
        <f t="shared" ca="1" si="15"/>
        <v>90.396270299208169</v>
      </c>
      <c r="AI77" s="1">
        <f t="shared" ca="1" si="15"/>
        <v>141.61171404586901</v>
      </c>
      <c r="AJ77" s="1">
        <f t="shared" ca="1" si="15"/>
        <v>121.60940263808099</v>
      </c>
      <c r="AK77" s="1">
        <f t="shared" ca="1" si="15"/>
        <v>92.479004780783669</v>
      </c>
      <c r="AL77" s="1">
        <f t="shared" ca="1" si="15"/>
        <v>81.969382510638269</v>
      </c>
      <c r="AM77" s="1">
        <f t="shared" ca="1" si="12"/>
        <v>105.85814554496598</v>
      </c>
      <c r="AN77" s="1">
        <f t="shared" ca="1" si="12"/>
        <v>97.703488626235114</v>
      </c>
      <c r="AO77" s="1">
        <f t="shared" ca="1" si="12"/>
        <v>121.37850273585877</v>
      </c>
      <c r="AP77" s="1">
        <f t="shared" ca="1" si="12"/>
        <v>64.458888358394631</v>
      </c>
      <c r="AQ77" s="1">
        <f t="shared" ca="1" si="12"/>
        <v>79.758948059913507</v>
      </c>
    </row>
    <row r="78" spans="1:43" x14ac:dyDescent="0.35">
      <c r="A78" s="1" t="str">
        <f t="shared" ca="1" si="17"/>
        <v>yes</v>
      </c>
      <c r="B78" s="1">
        <f t="shared" ca="1" si="18"/>
        <v>99.30502408577054</v>
      </c>
      <c r="C78" s="1">
        <f t="shared" ca="1" si="19"/>
        <v>108.71833204726144</v>
      </c>
      <c r="D78" s="1">
        <f t="shared" ca="1" si="20"/>
        <v>103.81833204726144</v>
      </c>
      <c r="E78" s="1">
        <f t="shared" ca="1" si="21"/>
        <v>13.816248861706843</v>
      </c>
      <c r="F78" s="1">
        <v>72</v>
      </c>
      <c r="H78" s="1">
        <f t="shared" ca="1" si="16"/>
        <v>111.02460048092881</v>
      </c>
      <c r="I78" s="1">
        <f t="shared" ca="1" si="16"/>
        <v>79.920351122534498</v>
      </c>
      <c r="J78" s="1">
        <f t="shared" ca="1" si="16"/>
        <v>100.48697233255842</v>
      </c>
      <c r="K78" s="1">
        <f t="shared" ca="1" si="16"/>
        <v>89.652795409796212</v>
      </c>
      <c r="L78" s="1">
        <f t="shared" ca="1" si="16"/>
        <v>90.528598833323869</v>
      </c>
      <c r="M78" s="1">
        <f t="shared" ca="1" si="16"/>
        <v>91.471645144415518</v>
      </c>
      <c r="N78" s="1">
        <f t="shared" ca="1" si="16"/>
        <v>77.290157116008388</v>
      </c>
      <c r="O78" s="1">
        <f t="shared" ca="1" si="16"/>
        <v>106.03273697859767</v>
      </c>
      <c r="P78" s="1">
        <f t="shared" ca="1" si="16"/>
        <v>125.00003567533011</v>
      </c>
      <c r="Q78" s="1">
        <f t="shared" ca="1" si="16"/>
        <v>114.47356897833272</v>
      </c>
      <c r="R78" s="1">
        <f t="shared" ca="1" si="16"/>
        <v>116.83306857600253</v>
      </c>
      <c r="S78" s="1">
        <f t="shared" ca="1" si="16"/>
        <v>113.71668855123775</v>
      </c>
      <c r="T78" s="1">
        <f t="shared" ca="1" si="16"/>
        <v>89.93345584505596</v>
      </c>
      <c r="U78" s="1">
        <f t="shared" ca="1" si="16"/>
        <v>108.75033232081694</v>
      </c>
      <c r="V78" s="1">
        <f t="shared" ca="1" si="16"/>
        <v>100.47408115385211</v>
      </c>
      <c r="W78" s="1">
        <f t="shared" ref="W78:AL93" ca="1" si="22">NORMINV(RAND(),100,15)</f>
        <v>105.17777886488165</v>
      </c>
      <c r="X78" s="1">
        <f t="shared" ca="1" si="22"/>
        <v>97.78081667673446</v>
      </c>
      <c r="Y78" s="1">
        <f t="shared" ca="1" si="22"/>
        <v>116.72663652943943</v>
      </c>
      <c r="Z78" s="1">
        <f t="shared" ca="1" si="22"/>
        <v>105.26703046383557</v>
      </c>
      <c r="AA78" s="1">
        <f t="shared" ca="1" si="22"/>
        <v>106.24140087288143</v>
      </c>
      <c r="AB78" s="1">
        <f t="shared" ca="1" si="22"/>
        <v>96.411062663922706</v>
      </c>
      <c r="AC78" s="1">
        <f t="shared" ca="1" si="22"/>
        <v>93.66143173724231</v>
      </c>
      <c r="AD78" s="1">
        <f t="shared" ca="1" si="22"/>
        <v>100.87890111493577</v>
      </c>
      <c r="AE78" s="1">
        <f t="shared" ca="1" si="22"/>
        <v>116.45850812330593</v>
      </c>
      <c r="AF78" s="1">
        <f t="shared" ca="1" si="22"/>
        <v>113.60708153264106</v>
      </c>
      <c r="AG78" s="1">
        <f t="shared" ca="1" si="22"/>
        <v>129.89248937275701</v>
      </c>
      <c r="AH78" s="1">
        <f t="shared" ca="1" si="22"/>
        <v>101.92776095279261</v>
      </c>
      <c r="AI78" s="1">
        <f t="shared" ca="1" si="22"/>
        <v>91.157094939029236</v>
      </c>
      <c r="AJ78" s="1">
        <f t="shared" ca="1" si="22"/>
        <v>114.15894455809376</v>
      </c>
      <c r="AK78" s="1">
        <f t="shared" ca="1" si="22"/>
        <v>105.67242381815839</v>
      </c>
      <c r="AL78" s="1">
        <f t="shared" ca="1" si="22"/>
        <v>92.243812084220792</v>
      </c>
      <c r="AM78" s="1">
        <f t="shared" ca="1" si="12"/>
        <v>135.9338243471982</v>
      </c>
      <c r="AN78" s="1">
        <f t="shared" ca="1" si="12"/>
        <v>87.757404792069835</v>
      </c>
      <c r="AO78" s="1">
        <f t="shared" ca="1" si="12"/>
        <v>125.39047693048475</v>
      </c>
      <c r="AP78" s="1">
        <f t="shared" ca="1" si="12"/>
        <v>88.998354488122885</v>
      </c>
      <c r="AQ78" s="1">
        <f t="shared" ca="1" si="12"/>
        <v>96.527630319872358</v>
      </c>
    </row>
    <row r="79" spans="1:43" x14ac:dyDescent="0.35">
      <c r="A79" s="1" t="str">
        <f t="shared" ca="1" si="17"/>
        <v>yes</v>
      </c>
      <c r="B79" s="1">
        <f t="shared" ca="1" si="18"/>
        <v>93.179443758276491</v>
      </c>
      <c r="C79" s="1">
        <f t="shared" ca="1" si="19"/>
        <v>102.95708327073594</v>
      </c>
      <c r="D79" s="1">
        <f t="shared" ca="1" si="20"/>
        <v>98.05708327073593</v>
      </c>
      <c r="E79" s="1">
        <f t="shared" ca="1" si="21"/>
        <v>14.931549527937038</v>
      </c>
      <c r="F79" s="1">
        <v>73</v>
      </c>
      <c r="H79" s="1">
        <f t="shared" ref="H79:W94" ca="1" si="23">NORMINV(RAND(),100,15)</f>
        <v>88.979405429843823</v>
      </c>
      <c r="I79" s="1">
        <f t="shared" ca="1" si="23"/>
        <v>90.106336174977557</v>
      </c>
      <c r="J79" s="1">
        <f t="shared" ca="1" si="23"/>
        <v>110.46257032365097</v>
      </c>
      <c r="K79" s="1">
        <f t="shared" ca="1" si="23"/>
        <v>87.236943858284093</v>
      </c>
      <c r="L79" s="1">
        <f t="shared" ca="1" si="23"/>
        <v>89.612747483805151</v>
      </c>
      <c r="M79" s="1">
        <f t="shared" ca="1" si="23"/>
        <v>84.460533165028124</v>
      </c>
      <c r="N79" s="1">
        <f t="shared" ca="1" si="23"/>
        <v>68.367469322261115</v>
      </c>
      <c r="O79" s="1">
        <f t="shared" ca="1" si="23"/>
        <v>92.176281290527527</v>
      </c>
      <c r="P79" s="1">
        <f t="shared" ca="1" si="23"/>
        <v>86.030045876650959</v>
      </c>
      <c r="Q79" s="1">
        <f t="shared" ca="1" si="23"/>
        <v>79.846147217580736</v>
      </c>
      <c r="R79" s="1">
        <f t="shared" ca="1" si="23"/>
        <v>115.97228680288902</v>
      </c>
      <c r="S79" s="1">
        <f t="shared" ca="1" si="23"/>
        <v>103.99390658499047</v>
      </c>
      <c r="T79" s="1">
        <f t="shared" ca="1" si="23"/>
        <v>95.528075012889374</v>
      </c>
      <c r="U79" s="1">
        <f t="shared" ca="1" si="23"/>
        <v>86.961363544513063</v>
      </c>
      <c r="V79" s="1">
        <f t="shared" ca="1" si="23"/>
        <v>93.132460156706586</v>
      </c>
      <c r="W79" s="1">
        <f t="shared" ca="1" si="23"/>
        <v>81.202389062843608</v>
      </c>
      <c r="X79" s="1">
        <f t="shared" ca="1" si="22"/>
        <v>113.4495430930461</v>
      </c>
      <c r="Y79" s="1">
        <f t="shared" ca="1" si="22"/>
        <v>80.306145102508836</v>
      </c>
      <c r="Z79" s="1">
        <f t="shared" ca="1" si="22"/>
        <v>76.338257557109927</v>
      </c>
      <c r="AA79" s="1">
        <f t="shared" ca="1" si="22"/>
        <v>121.97463757001628</v>
      </c>
      <c r="AB79" s="1">
        <f t="shared" ca="1" si="22"/>
        <v>115.48548943993258</v>
      </c>
      <c r="AC79" s="1">
        <f t="shared" ca="1" si="22"/>
        <v>107.98565190304963</v>
      </c>
      <c r="AD79" s="1">
        <f t="shared" ca="1" si="22"/>
        <v>114.59612054367309</v>
      </c>
      <c r="AE79" s="1">
        <f t="shared" ca="1" si="22"/>
        <v>100.0327195511754</v>
      </c>
      <c r="AF79" s="1">
        <f t="shared" ca="1" si="22"/>
        <v>97.426904687649454</v>
      </c>
      <c r="AG79" s="1">
        <f t="shared" ca="1" si="22"/>
        <v>83.744950380899979</v>
      </c>
      <c r="AH79" s="1">
        <f t="shared" ca="1" si="22"/>
        <v>115.36978432320372</v>
      </c>
      <c r="AI79" s="1">
        <f t="shared" ca="1" si="22"/>
        <v>128.85168667446962</v>
      </c>
      <c r="AJ79" s="1">
        <f t="shared" ca="1" si="22"/>
        <v>112.44422836088461</v>
      </c>
      <c r="AK79" s="1">
        <f t="shared" ca="1" si="22"/>
        <v>96.923458160552386</v>
      </c>
      <c r="AL79" s="1">
        <f t="shared" ca="1" si="22"/>
        <v>99.051858998081158</v>
      </c>
      <c r="AM79" s="1">
        <f t="shared" ca="1" si="12"/>
        <v>100.31639228137958</v>
      </c>
      <c r="AN79" s="1">
        <f t="shared" ca="1" si="12"/>
        <v>118.97218262171461</v>
      </c>
      <c r="AO79" s="1">
        <f t="shared" ca="1" si="12"/>
        <v>88.9498793377319</v>
      </c>
      <c r="AP79" s="1">
        <f t="shared" ca="1" si="12"/>
        <v>116.90456562692466</v>
      </c>
      <c r="AQ79" s="1">
        <f t="shared" ca="1" si="12"/>
        <v>86.861580225048471</v>
      </c>
    </row>
    <row r="80" spans="1:43" x14ac:dyDescent="0.35">
      <c r="A80" s="1" t="str">
        <f t="shared" ca="1" si="17"/>
        <v>yes</v>
      </c>
      <c r="B80" s="1">
        <f t="shared" ca="1" si="18"/>
        <v>95.722240177071043</v>
      </c>
      <c r="C80" s="1">
        <f t="shared" ca="1" si="19"/>
        <v>105.24355736281623</v>
      </c>
      <c r="D80" s="1">
        <f t="shared" ca="1" si="20"/>
        <v>100.34355736281623</v>
      </c>
      <c r="E80" s="1">
        <f t="shared" ca="1" si="21"/>
        <v>14.146889344117902</v>
      </c>
      <c r="F80" s="1">
        <v>74</v>
      </c>
      <c r="H80" s="1">
        <f t="shared" ca="1" si="23"/>
        <v>80.239527570205425</v>
      </c>
      <c r="I80" s="1">
        <f t="shared" ca="1" si="23"/>
        <v>93.545138163534347</v>
      </c>
      <c r="J80" s="1">
        <f t="shared" ca="1" si="23"/>
        <v>101.15418011449789</v>
      </c>
      <c r="K80" s="1">
        <f t="shared" ca="1" si="23"/>
        <v>104.98053721448387</v>
      </c>
      <c r="L80" s="1">
        <f t="shared" ca="1" si="23"/>
        <v>101.12399774734833</v>
      </c>
      <c r="M80" s="1">
        <f t="shared" ca="1" si="23"/>
        <v>106.59301629551094</v>
      </c>
      <c r="N80" s="1">
        <f t="shared" ca="1" si="23"/>
        <v>117.88621986463106</v>
      </c>
      <c r="O80" s="1">
        <f t="shared" ca="1" si="23"/>
        <v>106.25103185106302</v>
      </c>
      <c r="P80" s="1">
        <f t="shared" ca="1" si="23"/>
        <v>96.915526576559216</v>
      </c>
      <c r="Q80" s="1">
        <f t="shared" ca="1" si="23"/>
        <v>110.598104406994</v>
      </c>
      <c r="R80" s="1">
        <f t="shared" ca="1" si="23"/>
        <v>112.24993024485053</v>
      </c>
      <c r="S80" s="1">
        <f t="shared" ca="1" si="23"/>
        <v>102.88136518045137</v>
      </c>
      <c r="T80" s="1">
        <f t="shared" ca="1" si="23"/>
        <v>101.79357325440388</v>
      </c>
      <c r="U80" s="1">
        <f t="shared" ca="1" si="23"/>
        <v>92.671591757952143</v>
      </c>
      <c r="V80" s="1">
        <f t="shared" ca="1" si="23"/>
        <v>75.800658385810635</v>
      </c>
      <c r="W80" s="1">
        <f t="shared" ca="1" si="23"/>
        <v>80.443681639208108</v>
      </c>
      <c r="X80" s="1">
        <f t="shared" ca="1" si="22"/>
        <v>86.250353400850599</v>
      </c>
      <c r="Y80" s="1">
        <f t="shared" ca="1" si="22"/>
        <v>86.307940254111372</v>
      </c>
      <c r="Z80" s="1">
        <f t="shared" ca="1" si="22"/>
        <v>108.61702032861015</v>
      </c>
      <c r="AA80" s="1">
        <f t="shared" ca="1" si="22"/>
        <v>124.11525334192692</v>
      </c>
      <c r="AB80" s="1">
        <f t="shared" ca="1" si="22"/>
        <v>77.308809096119248</v>
      </c>
      <c r="AC80" s="1">
        <f t="shared" ca="1" si="22"/>
        <v>93.806503858883644</v>
      </c>
      <c r="AD80" s="1">
        <f t="shared" ca="1" si="22"/>
        <v>85.229697732278822</v>
      </c>
      <c r="AE80" s="1">
        <f t="shared" ca="1" si="22"/>
        <v>79.802610677974783</v>
      </c>
      <c r="AF80" s="1">
        <f t="shared" ca="1" si="22"/>
        <v>129.40807925046767</v>
      </c>
      <c r="AG80" s="1">
        <f t="shared" ca="1" si="22"/>
        <v>92.282222979487628</v>
      </c>
      <c r="AH80" s="1">
        <f t="shared" ca="1" si="22"/>
        <v>90.86206278796881</v>
      </c>
      <c r="AI80" s="1">
        <f t="shared" ca="1" si="22"/>
        <v>116.27312874078278</v>
      </c>
      <c r="AJ80" s="1">
        <f t="shared" ca="1" si="22"/>
        <v>127.58060752562434</v>
      </c>
      <c r="AK80" s="1">
        <f t="shared" ca="1" si="22"/>
        <v>110.75674179813448</v>
      </c>
      <c r="AL80" s="1">
        <f t="shared" ca="1" si="22"/>
        <v>92.084638306388086</v>
      </c>
      <c r="AM80" s="1">
        <f t="shared" ca="1" si="12"/>
        <v>109.20240597218593</v>
      </c>
      <c r="AN80" s="1">
        <f t="shared" ca="1" si="12"/>
        <v>107.347086181482</v>
      </c>
      <c r="AO80" s="1">
        <f t="shared" ca="1" si="12"/>
        <v>115.50765522592394</v>
      </c>
      <c r="AP80" s="1">
        <f t="shared" ca="1" si="12"/>
        <v>93.781006209185477</v>
      </c>
      <c r="AQ80" s="1">
        <f t="shared" ca="1" si="12"/>
        <v>100.71616112549343</v>
      </c>
    </row>
    <row r="81" spans="1:43" x14ac:dyDescent="0.35">
      <c r="A81" s="1" t="str">
        <f t="shared" ca="1" si="17"/>
        <v>yes</v>
      </c>
      <c r="B81" s="1">
        <f t="shared" ca="1" si="18"/>
        <v>95.075379327469264</v>
      </c>
      <c r="C81" s="1">
        <f t="shared" ca="1" si="19"/>
        <v>104.9703332878584</v>
      </c>
      <c r="D81" s="1">
        <f t="shared" ca="1" si="20"/>
        <v>100.07033328785839</v>
      </c>
      <c r="E81" s="1">
        <f t="shared" ca="1" si="21"/>
        <v>15.290675388946287</v>
      </c>
      <c r="F81" s="1">
        <v>75</v>
      </c>
      <c r="H81" s="1">
        <f t="shared" ca="1" si="23"/>
        <v>114.95363748438308</v>
      </c>
      <c r="I81" s="1">
        <f t="shared" ca="1" si="23"/>
        <v>104.72491669998219</v>
      </c>
      <c r="J81" s="1">
        <f t="shared" ca="1" si="23"/>
        <v>117.63871836335977</v>
      </c>
      <c r="K81" s="1">
        <f t="shared" ca="1" si="23"/>
        <v>100.63491522912268</v>
      </c>
      <c r="L81" s="1">
        <f t="shared" ca="1" si="23"/>
        <v>101.63593624920249</v>
      </c>
      <c r="M81" s="1">
        <f t="shared" ca="1" si="23"/>
        <v>101.7650067129379</v>
      </c>
      <c r="N81" s="1">
        <f t="shared" ca="1" si="23"/>
        <v>103.48939730497135</v>
      </c>
      <c r="O81" s="1">
        <f t="shared" ca="1" si="23"/>
        <v>92.222318038082619</v>
      </c>
      <c r="P81" s="1">
        <f t="shared" ca="1" si="23"/>
        <v>74.139976063872297</v>
      </c>
      <c r="Q81" s="1">
        <f t="shared" ca="1" si="23"/>
        <v>107.65705718447853</v>
      </c>
      <c r="R81" s="1">
        <f t="shared" ca="1" si="23"/>
        <v>77.363560428473335</v>
      </c>
      <c r="S81" s="1">
        <f t="shared" ca="1" si="23"/>
        <v>104.60595766044482</v>
      </c>
      <c r="T81" s="1">
        <f t="shared" ca="1" si="23"/>
        <v>95.429601865942857</v>
      </c>
      <c r="U81" s="1">
        <f t="shared" ca="1" si="23"/>
        <v>85.20399072390137</v>
      </c>
      <c r="V81" s="1">
        <f t="shared" ca="1" si="23"/>
        <v>70.149337827113186</v>
      </c>
      <c r="W81" s="1">
        <f t="shared" ca="1" si="23"/>
        <v>85.577984643876363</v>
      </c>
      <c r="X81" s="1">
        <f t="shared" ca="1" si="22"/>
        <v>101.83159475852455</v>
      </c>
      <c r="Y81" s="1">
        <f t="shared" ca="1" si="22"/>
        <v>102.25235873896742</v>
      </c>
      <c r="Z81" s="1">
        <f t="shared" ca="1" si="22"/>
        <v>90.454082221683251</v>
      </c>
      <c r="AA81" s="1">
        <f t="shared" ca="1" si="22"/>
        <v>125.88965112257898</v>
      </c>
      <c r="AB81" s="1">
        <f t="shared" ca="1" si="22"/>
        <v>92.708070657450307</v>
      </c>
      <c r="AC81" s="1">
        <f t="shared" ca="1" si="22"/>
        <v>82.247226493640568</v>
      </c>
      <c r="AD81" s="1">
        <f t="shared" ca="1" si="22"/>
        <v>88.345808525486689</v>
      </c>
      <c r="AE81" s="1">
        <f t="shared" ca="1" si="22"/>
        <v>104.41136772449407</v>
      </c>
      <c r="AF81" s="1">
        <f t="shared" ca="1" si="22"/>
        <v>110.23658411699729</v>
      </c>
      <c r="AG81" s="1">
        <f t="shared" ca="1" si="22"/>
        <v>67.346784560081062</v>
      </c>
      <c r="AH81" s="1">
        <f t="shared" ca="1" si="22"/>
        <v>95.293233203041225</v>
      </c>
      <c r="AI81" s="1">
        <f t="shared" ca="1" si="22"/>
        <v>127.91613180394434</v>
      </c>
      <c r="AJ81" s="1">
        <f t="shared" ca="1" si="22"/>
        <v>99.214061355227457</v>
      </c>
      <c r="AK81" s="1">
        <f t="shared" ca="1" si="22"/>
        <v>105.8285275996233</v>
      </c>
      <c r="AL81" s="1">
        <f t="shared" ca="1" si="22"/>
        <v>119.05388790128954</v>
      </c>
      <c r="AM81" s="1">
        <f t="shared" ca="1" si="12"/>
        <v>92.670850459323503</v>
      </c>
      <c r="AN81" s="1">
        <f t="shared" ca="1" si="12"/>
        <v>99.752537987864102</v>
      </c>
      <c r="AO81" s="1">
        <f t="shared" ca="1" si="12"/>
        <v>115.39244432730315</v>
      </c>
      <c r="AP81" s="1">
        <f t="shared" ca="1" si="12"/>
        <v>120.94134350957366</v>
      </c>
      <c r="AQ81" s="1">
        <f t="shared" ca="1" si="12"/>
        <v>123.55313881566363</v>
      </c>
    </row>
    <row r="82" spans="1:43" x14ac:dyDescent="0.35">
      <c r="A82" s="1" t="str">
        <f t="shared" ca="1" si="17"/>
        <v>no</v>
      </c>
      <c r="B82" s="1">
        <f t="shared" ca="1" si="18"/>
        <v>102.29991565947975</v>
      </c>
      <c r="C82" s="1">
        <f t="shared" ca="1" si="19"/>
        <v>111.96168429948857</v>
      </c>
      <c r="D82" s="1">
        <f t="shared" ca="1" si="20"/>
        <v>107.06168429948856</v>
      </c>
      <c r="E82" s="1">
        <f t="shared" ca="1" si="21"/>
        <v>14.576842775537191</v>
      </c>
      <c r="F82" s="1">
        <v>76</v>
      </c>
      <c r="H82" s="1">
        <f t="shared" ca="1" si="23"/>
        <v>119.25062195314794</v>
      </c>
      <c r="I82" s="1">
        <f t="shared" ca="1" si="23"/>
        <v>124.49220964264022</v>
      </c>
      <c r="J82" s="1">
        <f t="shared" ca="1" si="23"/>
        <v>80.11618263725282</v>
      </c>
      <c r="K82" s="1">
        <f t="shared" ca="1" si="23"/>
        <v>83.467059267850814</v>
      </c>
      <c r="L82" s="1">
        <f t="shared" ca="1" si="23"/>
        <v>100.00815052722726</v>
      </c>
      <c r="M82" s="1">
        <f t="shared" ca="1" si="23"/>
        <v>106.34139038873079</v>
      </c>
      <c r="N82" s="1">
        <f t="shared" ca="1" si="23"/>
        <v>87.293982154617936</v>
      </c>
      <c r="O82" s="1">
        <f t="shared" ca="1" si="23"/>
        <v>105.42254290309153</v>
      </c>
      <c r="P82" s="1">
        <f t="shared" ca="1" si="23"/>
        <v>101.83986928457719</v>
      </c>
      <c r="Q82" s="1">
        <f t="shared" ca="1" si="23"/>
        <v>94.992722441628985</v>
      </c>
      <c r="R82" s="1">
        <f t="shared" ca="1" si="23"/>
        <v>110.23061512023179</v>
      </c>
      <c r="S82" s="1">
        <f t="shared" ca="1" si="23"/>
        <v>99.039251964536234</v>
      </c>
      <c r="T82" s="1">
        <f t="shared" ca="1" si="23"/>
        <v>114.38636760567009</v>
      </c>
      <c r="U82" s="1">
        <f t="shared" ca="1" si="23"/>
        <v>127.31522607099237</v>
      </c>
      <c r="V82" s="1">
        <f t="shared" ca="1" si="23"/>
        <v>113.28257263700009</v>
      </c>
      <c r="W82" s="1">
        <f t="shared" ca="1" si="23"/>
        <v>118.75289560316946</v>
      </c>
      <c r="X82" s="1">
        <f t="shared" ca="1" si="22"/>
        <v>111.15745428961748</v>
      </c>
      <c r="Y82" s="1">
        <f t="shared" ca="1" si="22"/>
        <v>113.42286252462806</v>
      </c>
      <c r="Z82" s="1">
        <f t="shared" ca="1" si="22"/>
        <v>130.65218431564259</v>
      </c>
      <c r="AA82" s="1">
        <f t="shared" ca="1" si="22"/>
        <v>113.58083523421185</v>
      </c>
      <c r="AB82" s="1">
        <f t="shared" ca="1" si="22"/>
        <v>133.08378566545508</v>
      </c>
      <c r="AC82" s="1">
        <f t="shared" ca="1" si="22"/>
        <v>115.4481650065961</v>
      </c>
      <c r="AD82" s="1">
        <f t="shared" ca="1" si="22"/>
        <v>77.766608583269488</v>
      </c>
      <c r="AE82" s="1">
        <f t="shared" ca="1" si="22"/>
        <v>86.558029565361679</v>
      </c>
      <c r="AF82" s="1">
        <f t="shared" ca="1" si="22"/>
        <v>102.32425072203388</v>
      </c>
      <c r="AG82" s="1">
        <f t="shared" ca="1" si="22"/>
        <v>99.642094258027569</v>
      </c>
      <c r="AH82" s="1">
        <f t="shared" ca="1" si="22"/>
        <v>91.034587007275221</v>
      </c>
      <c r="AI82" s="1">
        <f t="shared" ca="1" si="22"/>
        <v>96.187785000852884</v>
      </c>
      <c r="AJ82" s="1">
        <f t="shared" ca="1" si="22"/>
        <v>108.84819727013257</v>
      </c>
      <c r="AK82" s="1">
        <f t="shared" ca="1" si="22"/>
        <v>110.89390062440552</v>
      </c>
      <c r="AL82" s="1">
        <f t="shared" ca="1" si="22"/>
        <v>110.71090260543257</v>
      </c>
      <c r="AM82" s="1">
        <f t="shared" ca="1" si="12"/>
        <v>118.32573102316279</v>
      </c>
      <c r="AN82" s="1">
        <f t="shared" ca="1" si="12"/>
        <v>91.931102325558513</v>
      </c>
      <c r="AO82" s="1">
        <f t="shared" ca="1" si="12"/>
        <v>117.16266212177649</v>
      </c>
      <c r="AP82" s="1">
        <f t="shared" ca="1" si="12"/>
        <v>134.32001210790139</v>
      </c>
      <c r="AQ82" s="1">
        <f t="shared" ca="1" si="12"/>
        <v>104.93782432788092</v>
      </c>
    </row>
    <row r="83" spans="1:43" x14ac:dyDescent="0.35">
      <c r="A83" s="1" t="str">
        <f t="shared" ca="1" si="17"/>
        <v>yes</v>
      </c>
      <c r="B83" s="1">
        <f t="shared" ca="1" si="18"/>
        <v>95.126026606330555</v>
      </c>
      <c r="C83" s="1">
        <f t="shared" ca="1" si="19"/>
        <v>104.20263820528173</v>
      </c>
      <c r="D83" s="1">
        <f t="shared" ca="1" si="20"/>
        <v>99.302638205281724</v>
      </c>
      <c r="E83" s="1">
        <f t="shared" ca="1" si="21"/>
        <v>12.785545711075025</v>
      </c>
      <c r="F83" s="1">
        <v>77</v>
      </c>
      <c r="H83" s="1">
        <f t="shared" ca="1" si="23"/>
        <v>95.047738745798256</v>
      </c>
      <c r="I83" s="1">
        <f t="shared" ca="1" si="23"/>
        <v>107.95873000689136</v>
      </c>
      <c r="J83" s="1">
        <f t="shared" ca="1" si="23"/>
        <v>92.140043175135744</v>
      </c>
      <c r="K83" s="1">
        <f t="shared" ca="1" si="23"/>
        <v>99.994637064372725</v>
      </c>
      <c r="L83" s="1">
        <f t="shared" ca="1" si="23"/>
        <v>88.953710791060573</v>
      </c>
      <c r="M83" s="1">
        <f t="shared" ca="1" si="23"/>
        <v>110.70102068403204</v>
      </c>
      <c r="N83" s="1">
        <f t="shared" ca="1" si="23"/>
        <v>104.61126321429479</v>
      </c>
      <c r="O83" s="1">
        <f t="shared" ca="1" si="23"/>
        <v>98.856857560170354</v>
      </c>
      <c r="P83" s="1">
        <f t="shared" ca="1" si="23"/>
        <v>102.45686217256208</v>
      </c>
      <c r="Q83" s="1">
        <f t="shared" ca="1" si="23"/>
        <v>123.11089335339786</v>
      </c>
      <c r="R83" s="1">
        <f t="shared" ca="1" si="23"/>
        <v>91.069534145860459</v>
      </c>
      <c r="S83" s="1">
        <f t="shared" ca="1" si="23"/>
        <v>108.79997253300857</v>
      </c>
      <c r="T83" s="1">
        <f t="shared" ca="1" si="23"/>
        <v>101.92824215440582</v>
      </c>
      <c r="U83" s="1">
        <f t="shared" ca="1" si="23"/>
        <v>112.27673521607561</v>
      </c>
      <c r="V83" s="1">
        <f t="shared" ca="1" si="23"/>
        <v>76.057550270968875</v>
      </c>
      <c r="W83" s="1">
        <f t="shared" ca="1" si="23"/>
        <v>94.913515559429612</v>
      </c>
      <c r="X83" s="1">
        <f t="shared" ca="1" si="22"/>
        <v>96.627030803284981</v>
      </c>
      <c r="Y83" s="1">
        <f t="shared" ca="1" si="22"/>
        <v>85.942237827768437</v>
      </c>
      <c r="Z83" s="1">
        <f t="shared" ca="1" si="22"/>
        <v>80.167766525954278</v>
      </c>
      <c r="AA83" s="1">
        <f t="shared" ca="1" si="22"/>
        <v>89.733666486868714</v>
      </c>
      <c r="AB83" s="1">
        <f t="shared" ca="1" si="22"/>
        <v>84.441662510122853</v>
      </c>
      <c r="AC83" s="1">
        <f t="shared" ca="1" si="22"/>
        <v>110.35084473996025</v>
      </c>
      <c r="AD83" s="1">
        <f t="shared" ca="1" si="22"/>
        <v>101.2806173536094</v>
      </c>
      <c r="AE83" s="1">
        <f t="shared" ca="1" si="22"/>
        <v>125.61856590435457</v>
      </c>
      <c r="AF83" s="1">
        <f t="shared" ca="1" si="22"/>
        <v>102.21308460697981</v>
      </c>
      <c r="AG83" s="1">
        <f t="shared" ca="1" si="22"/>
        <v>120.85502157027162</v>
      </c>
      <c r="AH83" s="1">
        <f t="shared" ca="1" si="22"/>
        <v>89.693776901210214</v>
      </c>
      <c r="AI83" s="1">
        <f t="shared" ca="1" si="22"/>
        <v>111.54501235149802</v>
      </c>
      <c r="AJ83" s="1">
        <f t="shared" ca="1" si="22"/>
        <v>97.551763694789457</v>
      </c>
      <c r="AK83" s="1">
        <f t="shared" ca="1" si="22"/>
        <v>103.58956546573417</v>
      </c>
      <c r="AL83" s="1">
        <f t="shared" ca="1" si="22"/>
        <v>90.366652502549755</v>
      </c>
      <c r="AM83" s="1">
        <f t="shared" ca="1" si="12"/>
        <v>96.413799666296171</v>
      </c>
      <c r="AN83" s="1">
        <f t="shared" ca="1" si="12"/>
        <v>66.155396795949585</v>
      </c>
      <c r="AO83" s="1">
        <f t="shared" ca="1" si="12"/>
        <v>107.85689379119039</v>
      </c>
      <c r="AP83" s="1">
        <f t="shared" ca="1" si="12"/>
        <v>94.511562455336446</v>
      </c>
      <c r="AQ83" s="1">
        <f t="shared" ca="1" si="12"/>
        <v>111.10274678894861</v>
      </c>
    </row>
    <row r="84" spans="1:43" x14ac:dyDescent="0.35">
      <c r="A84" s="1" t="str">
        <f t="shared" ca="1" si="17"/>
        <v>yes</v>
      </c>
      <c r="B84" s="1">
        <f t="shared" ca="1" si="18"/>
        <v>98.874848144308302</v>
      </c>
      <c r="C84" s="1">
        <f t="shared" ca="1" si="19"/>
        <v>108.8841967459351</v>
      </c>
      <c r="D84" s="1">
        <f t="shared" ca="1" si="20"/>
        <v>103.98419674593509</v>
      </c>
      <c r="E84" s="1">
        <f t="shared" ca="1" si="21"/>
        <v>15.640863066204453</v>
      </c>
      <c r="F84" s="1">
        <v>78</v>
      </c>
      <c r="H84" s="1">
        <f t="shared" ca="1" si="23"/>
        <v>114.69322435190396</v>
      </c>
      <c r="I84" s="1">
        <f t="shared" ca="1" si="23"/>
        <v>114.82165352123612</v>
      </c>
      <c r="J84" s="1">
        <f t="shared" ca="1" si="23"/>
        <v>118.7074990206273</v>
      </c>
      <c r="K84" s="1">
        <f t="shared" ca="1" si="23"/>
        <v>96.094469572583037</v>
      </c>
      <c r="L84" s="1">
        <f t="shared" ca="1" si="23"/>
        <v>94.857908753177014</v>
      </c>
      <c r="M84" s="1">
        <f t="shared" ca="1" si="23"/>
        <v>69.512414011054929</v>
      </c>
      <c r="N84" s="1">
        <f t="shared" ca="1" si="23"/>
        <v>120.6064871021553</v>
      </c>
      <c r="O84" s="1">
        <f t="shared" ca="1" si="23"/>
        <v>99.623455895505202</v>
      </c>
      <c r="P84" s="1">
        <f t="shared" ca="1" si="23"/>
        <v>105.76350000422639</v>
      </c>
      <c r="Q84" s="1">
        <f t="shared" ca="1" si="23"/>
        <v>131.76362203905887</v>
      </c>
      <c r="R84" s="1">
        <f t="shared" ca="1" si="23"/>
        <v>118.99702345814079</v>
      </c>
      <c r="S84" s="1">
        <f t="shared" ca="1" si="23"/>
        <v>97.660023554969769</v>
      </c>
      <c r="T84" s="1">
        <f t="shared" ca="1" si="23"/>
        <v>108.24843553764147</v>
      </c>
      <c r="U84" s="1">
        <f t="shared" ca="1" si="23"/>
        <v>109.5702268820072</v>
      </c>
      <c r="V84" s="1">
        <f t="shared" ca="1" si="23"/>
        <v>95.666143419731043</v>
      </c>
      <c r="W84" s="1">
        <f t="shared" ca="1" si="23"/>
        <v>103.8700335507603</v>
      </c>
      <c r="X84" s="1">
        <f t="shared" ca="1" si="22"/>
        <v>123.1755155807667</v>
      </c>
      <c r="Y84" s="1">
        <f t="shared" ca="1" si="22"/>
        <v>75.541761640947087</v>
      </c>
      <c r="Z84" s="1">
        <f t="shared" ca="1" si="22"/>
        <v>96.900930621839066</v>
      </c>
      <c r="AA84" s="1">
        <f t="shared" ca="1" si="22"/>
        <v>83.934727500526776</v>
      </c>
      <c r="AB84" s="1">
        <f t="shared" ca="1" si="22"/>
        <v>120.44880695391974</v>
      </c>
      <c r="AC84" s="1">
        <f t="shared" ca="1" si="22"/>
        <v>128.47471867481519</v>
      </c>
      <c r="AD84" s="1">
        <f t="shared" ca="1" si="22"/>
        <v>78.685807556784312</v>
      </c>
      <c r="AE84" s="1">
        <f t="shared" ca="1" si="22"/>
        <v>107.75511133177342</v>
      </c>
      <c r="AF84" s="1">
        <f t="shared" ca="1" si="22"/>
        <v>83.419645383702672</v>
      </c>
      <c r="AG84" s="1">
        <f t="shared" ca="1" si="22"/>
        <v>76.434436954988215</v>
      </c>
      <c r="AH84" s="1">
        <f t="shared" ca="1" si="22"/>
        <v>103.92037012066089</v>
      </c>
      <c r="AI84" s="1">
        <f t="shared" ca="1" si="22"/>
        <v>102.75892199539253</v>
      </c>
      <c r="AJ84" s="1">
        <f t="shared" ca="1" si="22"/>
        <v>120.99687673901116</v>
      </c>
      <c r="AK84" s="1">
        <f t="shared" ca="1" si="22"/>
        <v>116.36398292957459</v>
      </c>
      <c r="AL84" s="1">
        <f t="shared" ca="1" si="22"/>
        <v>90.539724277110508</v>
      </c>
      <c r="AM84" s="1">
        <f t="shared" ca="1" si="12"/>
        <v>118.89626288872013</v>
      </c>
      <c r="AN84" s="1">
        <f t="shared" ca="1" si="12"/>
        <v>103.27923110447682</v>
      </c>
      <c r="AO84" s="1">
        <f t="shared" ca="1" si="12"/>
        <v>100.14530963242437</v>
      </c>
      <c r="AP84" s="1">
        <f t="shared" ca="1" si="12"/>
        <v>97.878105238422862</v>
      </c>
      <c r="AQ84" s="1">
        <f t="shared" ca="1" si="12"/>
        <v>113.42471505302827</v>
      </c>
    </row>
    <row r="85" spans="1:43" x14ac:dyDescent="0.35">
      <c r="A85" s="1" t="str">
        <f t="shared" ca="1" si="17"/>
        <v>yes</v>
      </c>
      <c r="B85" s="1">
        <f t="shared" ca="1" si="18"/>
        <v>94.902074260180811</v>
      </c>
      <c r="C85" s="1">
        <f t="shared" ca="1" si="19"/>
        <v>104.69672652062192</v>
      </c>
      <c r="D85" s="1">
        <f t="shared" ca="1" si="20"/>
        <v>99.796726520621917</v>
      </c>
      <c r="E85" s="1">
        <f t="shared" ca="1" si="21"/>
        <v>14.983629368697274</v>
      </c>
      <c r="F85" s="1">
        <v>79</v>
      </c>
      <c r="H85" s="1">
        <f t="shared" ca="1" si="23"/>
        <v>111.68734382956038</v>
      </c>
      <c r="I85" s="1">
        <f t="shared" ca="1" si="23"/>
        <v>91.565713227293372</v>
      </c>
      <c r="J85" s="1">
        <f t="shared" ca="1" si="23"/>
        <v>97.231099339272319</v>
      </c>
      <c r="K85" s="1">
        <f t="shared" ca="1" si="23"/>
        <v>98.013750043566006</v>
      </c>
      <c r="L85" s="1">
        <f t="shared" ca="1" si="23"/>
        <v>104.50123752988802</v>
      </c>
      <c r="M85" s="1">
        <f t="shared" ca="1" si="23"/>
        <v>73.770151687213882</v>
      </c>
      <c r="N85" s="1">
        <f t="shared" ca="1" si="23"/>
        <v>104.41252094159211</v>
      </c>
      <c r="O85" s="1">
        <f t="shared" ca="1" si="23"/>
        <v>115.84334598843348</v>
      </c>
      <c r="P85" s="1">
        <f t="shared" ca="1" si="23"/>
        <v>90.184780179951872</v>
      </c>
      <c r="Q85" s="1">
        <f t="shared" ca="1" si="23"/>
        <v>80.931086836082045</v>
      </c>
      <c r="R85" s="1">
        <f t="shared" ca="1" si="23"/>
        <v>100.73322195047258</v>
      </c>
      <c r="S85" s="1">
        <f t="shared" ca="1" si="23"/>
        <v>85.003216637248073</v>
      </c>
      <c r="T85" s="1">
        <f t="shared" ca="1" si="23"/>
        <v>89.908558700911939</v>
      </c>
      <c r="U85" s="1">
        <f t="shared" ca="1" si="23"/>
        <v>117.33800290380199</v>
      </c>
      <c r="V85" s="1">
        <f t="shared" ca="1" si="23"/>
        <v>79.367258193090066</v>
      </c>
      <c r="W85" s="1">
        <f t="shared" ca="1" si="23"/>
        <v>86.739288067518615</v>
      </c>
      <c r="X85" s="1">
        <f t="shared" ca="1" si="22"/>
        <v>130.82414751061208</v>
      </c>
      <c r="Y85" s="1">
        <f t="shared" ca="1" si="22"/>
        <v>101.2576785411284</v>
      </c>
      <c r="Z85" s="1">
        <f t="shared" ca="1" si="22"/>
        <v>80.288361097498779</v>
      </c>
      <c r="AA85" s="1">
        <f t="shared" ca="1" si="22"/>
        <v>88.646387323454078</v>
      </c>
      <c r="AB85" s="1">
        <f t="shared" ca="1" si="22"/>
        <v>103.82314487536513</v>
      </c>
      <c r="AC85" s="1">
        <f t="shared" ca="1" si="22"/>
        <v>105.73370002887026</v>
      </c>
      <c r="AD85" s="1">
        <f t="shared" ca="1" si="22"/>
        <v>85.589375108838126</v>
      </c>
      <c r="AE85" s="1">
        <f t="shared" ca="1" si="22"/>
        <v>92.041997031810723</v>
      </c>
      <c r="AF85" s="1">
        <f t="shared" ca="1" si="22"/>
        <v>107.64899010449494</v>
      </c>
      <c r="AG85" s="1">
        <f t="shared" ca="1" si="22"/>
        <v>121.44874019473373</v>
      </c>
      <c r="AH85" s="1">
        <f t="shared" ca="1" si="22"/>
        <v>114.73445883476479</v>
      </c>
      <c r="AI85" s="1">
        <f t="shared" ca="1" si="22"/>
        <v>88.719655024224096</v>
      </c>
      <c r="AJ85" s="1">
        <f t="shared" ca="1" si="22"/>
        <v>92.134171323973931</v>
      </c>
      <c r="AK85" s="1">
        <f t="shared" ca="1" si="22"/>
        <v>117.82167552244243</v>
      </c>
      <c r="AL85" s="1">
        <f t="shared" ca="1" si="22"/>
        <v>100.96635934632825</v>
      </c>
      <c r="AM85" s="1">
        <f t="shared" ca="1" si="12"/>
        <v>109.16668687572752</v>
      </c>
      <c r="AN85" s="1">
        <f t="shared" ca="1" si="12"/>
        <v>116.00786425080069</v>
      </c>
      <c r="AO85" s="1">
        <f t="shared" ca="1" si="12"/>
        <v>135.08383174627292</v>
      </c>
      <c r="AP85" s="1">
        <f t="shared" ca="1" si="12"/>
        <v>83.679874432678815</v>
      </c>
      <c r="AQ85" s="1">
        <f t="shared" ca="1" si="12"/>
        <v>89.834479512472967</v>
      </c>
    </row>
    <row r="86" spans="1:43" x14ac:dyDescent="0.35">
      <c r="A86" s="1" t="str">
        <f t="shared" ca="1" si="17"/>
        <v>yes</v>
      </c>
      <c r="B86" s="1">
        <f t="shared" ca="1" si="18"/>
        <v>95.912099698820185</v>
      </c>
      <c r="C86" s="1">
        <f t="shared" ca="1" si="19"/>
        <v>104.88420849593527</v>
      </c>
      <c r="D86" s="1">
        <f t="shared" ca="1" si="20"/>
        <v>99.984208495935263</v>
      </c>
      <c r="E86" s="1">
        <f t="shared" ca="1" si="21"/>
        <v>12.465639174842092</v>
      </c>
      <c r="F86" s="1">
        <v>80</v>
      </c>
      <c r="H86" s="1">
        <f t="shared" ca="1" si="23"/>
        <v>114.02971593362099</v>
      </c>
      <c r="I86" s="1">
        <f t="shared" ca="1" si="23"/>
        <v>113.20187946111018</v>
      </c>
      <c r="J86" s="1">
        <f t="shared" ca="1" si="23"/>
        <v>99.948068456734717</v>
      </c>
      <c r="K86" s="1">
        <f t="shared" ca="1" si="23"/>
        <v>104.7407140510887</v>
      </c>
      <c r="L86" s="1">
        <f t="shared" ca="1" si="23"/>
        <v>96.284585848156098</v>
      </c>
      <c r="M86" s="1">
        <f t="shared" ca="1" si="23"/>
        <v>126.06711275723966</v>
      </c>
      <c r="N86" s="1">
        <f t="shared" ca="1" si="23"/>
        <v>105.06182092780301</v>
      </c>
      <c r="O86" s="1">
        <f t="shared" ca="1" si="23"/>
        <v>99.169807200767579</v>
      </c>
      <c r="P86" s="1">
        <f t="shared" ca="1" si="23"/>
        <v>103.93038193080301</v>
      </c>
      <c r="Q86" s="1">
        <f t="shared" ca="1" si="23"/>
        <v>80.70045680904154</v>
      </c>
      <c r="R86" s="1">
        <f t="shared" ca="1" si="23"/>
        <v>83.412703500010252</v>
      </c>
      <c r="S86" s="1">
        <f t="shared" ca="1" si="23"/>
        <v>91.718042657048997</v>
      </c>
      <c r="T86" s="1">
        <f t="shared" ca="1" si="23"/>
        <v>91.571284567842426</v>
      </c>
      <c r="U86" s="1">
        <f t="shared" ca="1" si="23"/>
        <v>82.584950862969649</v>
      </c>
      <c r="V86" s="1">
        <f t="shared" ca="1" si="23"/>
        <v>106.30728256608154</v>
      </c>
      <c r="W86" s="1">
        <f t="shared" ca="1" si="23"/>
        <v>105.03752741860795</v>
      </c>
      <c r="X86" s="1">
        <f t="shared" ca="1" si="22"/>
        <v>104.29908491961183</v>
      </c>
      <c r="Y86" s="1">
        <f t="shared" ca="1" si="22"/>
        <v>88.808949413044402</v>
      </c>
      <c r="Z86" s="1">
        <f t="shared" ca="1" si="22"/>
        <v>108.89707788534261</v>
      </c>
      <c r="AA86" s="1">
        <f t="shared" ca="1" si="22"/>
        <v>107.72727463979454</v>
      </c>
      <c r="AB86" s="1">
        <f t="shared" ca="1" si="22"/>
        <v>102.11748233014411</v>
      </c>
      <c r="AC86" s="1">
        <f t="shared" ca="1" si="22"/>
        <v>83.303484367808068</v>
      </c>
      <c r="AD86" s="1">
        <f t="shared" ca="1" si="22"/>
        <v>109.26823557036936</v>
      </c>
      <c r="AE86" s="1">
        <f t="shared" ca="1" si="22"/>
        <v>113.38250131362317</v>
      </c>
      <c r="AF86" s="1">
        <f t="shared" ca="1" si="22"/>
        <v>106.58353265356213</v>
      </c>
      <c r="AG86" s="1">
        <f t="shared" ca="1" si="22"/>
        <v>83.798633969751876</v>
      </c>
      <c r="AH86" s="1">
        <f t="shared" ca="1" si="22"/>
        <v>91.855041819757844</v>
      </c>
      <c r="AI86" s="1">
        <f t="shared" ca="1" si="22"/>
        <v>77.962490109376787</v>
      </c>
      <c r="AJ86" s="1">
        <f t="shared" ca="1" si="22"/>
        <v>94.735029839869796</v>
      </c>
      <c r="AK86" s="1">
        <f t="shared" ca="1" si="22"/>
        <v>121.48052509909989</v>
      </c>
      <c r="AL86" s="1">
        <f t="shared" ca="1" si="22"/>
        <v>91.731892262401729</v>
      </c>
      <c r="AM86" s="1">
        <f t="shared" ca="1" si="12"/>
        <v>97.168383161428991</v>
      </c>
      <c r="AN86" s="1">
        <f t="shared" ca="1" si="12"/>
        <v>83.900175521568599</v>
      </c>
      <c r="AO86" s="1">
        <f t="shared" ca="1" si="12"/>
        <v>115.83892155770347</v>
      </c>
      <c r="AP86" s="1">
        <f t="shared" ca="1" si="12"/>
        <v>93.99073027769802</v>
      </c>
      <c r="AQ86" s="1">
        <f t="shared" ca="1" si="12"/>
        <v>118.81572419278611</v>
      </c>
    </row>
    <row r="87" spans="1:43" x14ac:dyDescent="0.35">
      <c r="A87" s="1" t="str">
        <f t="shared" ca="1" si="17"/>
        <v>yes</v>
      </c>
      <c r="B87" s="1">
        <f t="shared" ca="1" si="18"/>
        <v>91.944148963422776</v>
      </c>
      <c r="C87" s="1">
        <f t="shared" ca="1" si="19"/>
        <v>100.97889600898368</v>
      </c>
      <c r="D87" s="1">
        <f t="shared" ca="1" si="20"/>
        <v>96.078896008983676</v>
      </c>
      <c r="E87" s="1">
        <f t="shared" ca="1" si="21"/>
        <v>12.65738891498235</v>
      </c>
      <c r="F87" s="1">
        <v>81</v>
      </c>
      <c r="H87" s="1">
        <f t="shared" ca="1" si="23"/>
        <v>102.6455372910147</v>
      </c>
      <c r="I87" s="1">
        <f t="shared" ca="1" si="23"/>
        <v>109.15750117307719</v>
      </c>
      <c r="J87" s="1">
        <f t="shared" ca="1" si="23"/>
        <v>94.02827437660747</v>
      </c>
      <c r="K87" s="1">
        <f t="shared" ca="1" si="23"/>
        <v>116.89235954854435</v>
      </c>
      <c r="L87" s="1">
        <f t="shared" ca="1" si="23"/>
        <v>91.978191566332384</v>
      </c>
      <c r="M87" s="1">
        <f t="shared" ca="1" si="23"/>
        <v>82.857221365726531</v>
      </c>
      <c r="N87" s="1">
        <f t="shared" ca="1" si="23"/>
        <v>101.62375412013733</v>
      </c>
      <c r="O87" s="1">
        <f t="shared" ca="1" si="23"/>
        <v>87.237095144227794</v>
      </c>
      <c r="P87" s="1">
        <f t="shared" ca="1" si="23"/>
        <v>82.518085774068126</v>
      </c>
      <c r="Q87" s="1">
        <f t="shared" ca="1" si="23"/>
        <v>98.277024584807094</v>
      </c>
      <c r="R87" s="1">
        <f t="shared" ca="1" si="23"/>
        <v>112.39941143142853</v>
      </c>
      <c r="S87" s="1">
        <f t="shared" ca="1" si="23"/>
        <v>93.49762420694438</v>
      </c>
      <c r="T87" s="1">
        <f t="shared" ca="1" si="23"/>
        <v>98.624455713283936</v>
      </c>
      <c r="U87" s="1">
        <f t="shared" ca="1" si="23"/>
        <v>98.138679419588129</v>
      </c>
      <c r="V87" s="1">
        <f t="shared" ca="1" si="23"/>
        <v>89.641175626110126</v>
      </c>
      <c r="W87" s="1">
        <f t="shared" ca="1" si="23"/>
        <v>100.94582673810628</v>
      </c>
      <c r="X87" s="1">
        <f t="shared" ca="1" si="22"/>
        <v>100.17017480104701</v>
      </c>
      <c r="Y87" s="1">
        <f t="shared" ca="1" si="22"/>
        <v>91.383269069455693</v>
      </c>
      <c r="Z87" s="1">
        <f t="shared" ca="1" si="22"/>
        <v>102.42347722009433</v>
      </c>
      <c r="AA87" s="1">
        <f t="shared" ca="1" si="22"/>
        <v>73.933806326403328</v>
      </c>
      <c r="AB87" s="1">
        <f t="shared" ca="1" si="22"/>
        <v>109.00823356590418</v>
      </c>
      <c r="AC87" s="1">
        <f t="shared" ca="1" si="22"/>
        <v>119.63201823670261</v>
      </c>
      <c r="AD87" s="1">
        <f t="shared" ca="1" si="22"/>
        <v>103.81031624780634</v>
      </c>
      <c r="AE87" s="1">
        <f t="shared" ca="1" si="22"/>
        <v>117.55275713292069</v>
      </c>
      <c r="AF87" s="1">
        <f t="shared" ca="1" si="22"/>
        <v>79.922072642721503</v>
      </c>
      <c r="AG87" s="1">
        <f t="shared" ca="1" si="22"/>
        <v>72.511017379072996</v>
      </c>
      <c r="AH87" s="1">
        <f t="shared" ca="1" si="22"/>
        <v>73.338182719119388</v>
      </c>
      <c r="AI87" s="1">
        <f t="shared" ca="1" si="22"/>
        <v>95.598363200128418</v>
      </c>
      <c r="AJ87" s="1">
        <f t="shared" ca="1" si="22"/>
        <v>106.57625296778816</v>
      </c>
      <c r="AK87" s="1">
        <f t="shared" ca="1" si="22"/>
        <v>94.352307400302379</v>
      </c>
      <c r="AL87" s="1">
        <f t="shared" ca="1" si="22"/>
        <v>94.550992789630257</v>
      </c>
      <c r="AM87" s="1">
        <f t="shared" ca="1" si="12"/>
        <v>92.08868935132395</v>
      </c>
      <c r="AN87" s="1">
        <f t="shared" ca="1" si="12"/>
        <v>95.549309290201194</v>
      </c>
      <c r="AO87" s="1">
        <f t="shared" ca="1" si="12"/>
        <v>102.49794422019441</v>
      </c>
      <c r="AP87" s="1">
        <f t="shared" ca="1" si="12"/>
        <v>104.40450286907601</v>
      </c>
      <c r="AQ87" s="1">
        <f t="shared" ca="1" si="12"/>
        <v>69.074350813515125</v>
      </c>
    </row>
    <row r="88" spans="1:43" x14ac:dyDescent="0.35">
      <c r="A88" s="1" t="str">
        <f t="shared" ca="1" si="17"/>
        <v>yes</v>
      </c>
      <c r="B88" s="1">
        <f t="shared" ca="1" si="18"/>
        <v>93.506170660044162</v>
      </c>
      <c r="C88" s="1">
        <f t="shared" ca="1" si="19"/>
        <v>103.99065624848069</v>
      </c>
      <c r="D88" s="1">
        <f t="shared" ca="1" si="20"/>
        <v>99.090656248480684</v>
      </c>
      <c r="E88" s="1">
        <f t="shared" ca="1" si="21"/>
        <v>17.095364046234231</v>
      </c>
      <c r="F88" s="1">
        <v>82</v>
      </c>
      <c r="H88" s="1">
        <f t="shared" ca="1" si="23"/>
        <v>87.759628758045736</v>
      </c>
      <c r="I88" s="1">
        <f t="shared" ca="1" si="23"/>
        <v>88.958817420444817</v>
      </c>
      <c r="J88" s="1">
        <f t="shared" ca="1" si="23"/>
        <v>97.741908068737345</v>
      </c>
      <c r="K88" s="1">
        <f t="shared" ca="1" si="23"/>
        <v>63.57553839998905</v>
      </c>
      <c r="L88" s="1">
        <f t="shared" ca="1" si="23"/>
        <v>105.05900937568381</v>
      </c>
      <c r="M88" s="1">
        <f t="shared" ca="1" si="23"/>
        <v>88.151142037653415</v>
      </c>
      <c r="N88" s="1">
        <f t="shared" ca="1" si="23"/>
        <v>119.16049898887329</v>
      </c>
      <c r="O88" s="1">
        <f t="shared" ca="1" si="23"/>
        <v>93.832853010133476</v>
      </c>
      <c r="P88" s="1">
        <f t="shared" ca="1" si="23"/>
        <v>102.85397425512581</v>
      </c>
      <c r="Q88" s="1">
        <f t="shared" ca="1" si="23"/>
        <v>111.62184120422718</v>
      </c>
      <c r="R88" s="1">
        <f t="shared" ca="1" si="23"/>
        <v>89.67751327494905</v>
      </c>
      <c r="S88" s="1">
        <f t="shared" ca="1" si="23"/>
        <v>94.295053309967386</v>
      </c>
      <c r="T88" s="1">
        <f t="shared" ca="1" si="23"/>
        <v>107.60086281564293</v>
      </c>
      <c r="U88" s="1">
        <f t="shared" ca="1" si="23"/>
        <v>84.28946836239723</v>
      </c>
      <c r="V88" s="1">
        <f t="shared" ca="1" si="23"/>
        <v>118.66720377202927</v>
      </c>
      <c r="W88" s="1">
        <f t="shared" ca="1" si="23"/>
        <v>107.59826211988774</v>
      </c>
      <c r="X88" s="1">
        <f t="shared" ca="1" si="22"/>
        <v>112.64798780187293</v>
      </c>
      <c r="Y88" s="1">
        <f t="shared" ca="1" si="22"/>
        <v>95.055253372226261</v>
      </c>
      <c r="Z88" s="1">
        <f t="shared" ca="1" si="22"/>
        <v>97.522805675073272</v>
      </c>
      <c r="AA88" s="1">
        <f t="shared" ca="1" si="22"/>
        <v>75.598861865888566</v>
      </c>
      <c r="AB88" s="1">
        <f t="shared" ca="1" si="22"/>
        <v>108.55071606316037</v>
      </c>
      <c r="AC88" s="1">
        <f t="shared" ca="1" si="22"/>
        <v>116.31724567200567</v>
      </c>
      <c r="AD88" s="1">
        <f t="shared" ca="1" si="22"/>
        <v>78.197910026988893</v>
      </c>
      <c r="AE88" s="1">
        <f t="shared" ca="1" si="22"/>
        <v>82.934548665296347</v>
      </c>
      <c r="AF88" s="1">
        <f t="shared" ca="1" si="22"/>
        <v>101.37185693378424</v>
      </c>
      <c r="AG88" s="1">
        <f t="shared" ca="1" si="22"/>
        <v>81.38107105200875</v>
      </c>
      <c r="AH88" s="1">
        <f t="shared" ca="1" si="22"/>
        <v>66.4675635067467</v>
      </c>
      <c r="AI88" s="1">
        <f t="shared" ca="1" si="22"/>
        <v>137.65193501374591</v>
      </c>
      <c r="AJ88" s="1">
        <f t="shared" ca="1" si="22"/>
        <v>102.74104706501501</v>
      </c>
      <c r="AK88" s="1">
        <f t="shared" ca="1" si="22"/>
        <v>112.27676630046125</v>
      </c>
      <c r="AL88" s="1">
        <f t="shared" ca="1" si="22"/>
        <v>113.75594349271996</v>
      </c>
      <c r="AM88" s="1">
        <f t="shared" ca="1" si="12"/>
        <v>86.250256966862651</v>
      </c>
      <c r="AN88" s="1">
        <f t="shared" ca="1" si="12"/>
        <v>136.56724300271517</v>
      </c>
      <c r="AO88" s="1">
        <f t="shared" ca="1" si="12"/>
        <v>83.367334344208501</v>
      </c>
      <c r="AP88" s="1">
        <f t="shared" ca="1" si="12"/>
        <v>108.65262730831645</v>
      </c>
      <c r="AQ88" s="1">
        <f t="shared" ca="1" si="12"/>
        <v>109.11107564242062</v>
      </c>
    </row>
    <row r="89" spans="1:43" x14ac:dyDescent="0.35">
      <c r="A89" s="1" t="str">
        <f t="shared" ca="1" si="17"/>
        <v>yes</v>
      </c>
      <c r="B89" s="1">
        <f t="shared" ca="1" si="18"/>
        <v>91.544131505943483</v>
      </c>
      <c r="C89" s="1">
        <f t="shared" ca="1" si="19"/>
        <v>101.41249724002158</v>
      </c>
      <c r="D89" s="1">
        <f t="shared" ca="1" si="20"/>
        <v>96.512497240021574</v>
      </c>
      <c r="E89" s="1">
        <f t="shared" ca="1" si="21"/>
        <v>15.209282859422746</v>
      </c>
      <c r="F89" s="1">
        <v>83</v>
      </c>
      <c r="H89" s="1">
        <f t="shared" ca="1" si="23"/>
        <v>111.42383572529705</v>
      </c>
      <c r="I89" s="1">
        <f t="shared" ca="1" si="23"/>
        <v>94.918969308267521</v>
      </c>
      <c r="J89" s="1">
        <f t="shared" ca="1" si="23"/>
        <v>107.5952638433038</v>
      </c>
      <c r="K89" s="1">
        <f t="shared" ca="1" si="23"/>
        <v>107.07754208335918</v>
      </c>
      <c r="L89" s="1">
        <f t="shared" ca="1" si="23"/>
        <v>91.054008741311918</v>
      </c>
      <c r="M89" s="1">
        <f t="shared" ca="1" si="23"/>
        <v>98.63276462226213</v>
      </c>
      <c r="N89" s="1">
        <f t="shared" ca="1" si="23"/>
        <v>104.55750559647154</v>
      </c>
      <c r="O89" s="1">
        <f t="shared" ca="1" si="23"/>
        <v>117.32349277322692</v>
      </c>
      <c r="P89" s="1">
        <f t="shared" ca="1" si="23"/>
        <v>87.370731603728075</v>
      </c>
      <c r="Q89" s="1">
        <f t="shared" ca="1" si="23"/>
        <v>119.93126323980658</v>
      </c>
      <c r="R89" s="1">
        <f t="shared" ca="1" si="23"/>
        <v>119.11524261612161</v>
      </c>
      <c r="S89" s="1">
        <f t="shared" ca="1" si="23"/>
        <v>75.55158206116883</v>
      </c>
      <c r="T89" s="1">
        <f t="shared" ca="1" si="23"/>
        <v>87.854391417986321</v>
      </c>
      <c r="U89" s="1">
        <f t="shared" ca="1" si="23"/>
        <v>81.934075779715442</v>
      </c>
      <c r="V89" s="1">
        <f t="shared" ca="1" si="23"/>
        <v>107.83931004428302</v>
      </c>
      <c r="W89" s="1">
        <f t="shared" ca="1" si="23"/>
        <v>103.59492917548152</v>
      </c>
      <c r="X89" s="1">
        <f t="shared" ca="1" si="22"/>
        <v>107.78267379564872</v>
      </c>
      <c r="Y89" s="1">
        <f t="shared" ca="1" si="22"/>
        <v>115.17438018440038</v>
      </c>
      <c r="Z89" s="1">
        <f t="shared" ca="1" si="22"/>
        <v>91.938158800945558</v>
      </c>
      <c r="AA89" s="1">
        <f t="shared" ca="1" si="22"/>
        <v>80.499302921060178</v>
      </c>
      <c r="AB89" s="1">
        <f t="shared" ca="1" si="22"/>
        <v>85.899290927168863</v>
      </c>
      <c r="AC89" s="1">
        <f t="shared" ca="1" si="22"/>
        <v>113.21719982379263</v>
      </c>
      <c r="AD89" s="1">
        <f t="shared" ca="1" si="22"/>
        <v>79.283791185414714</v>
      </c>
      <c r="AE89" s="1">
        <f t="shared" ca="1" si="22"/>
        <v>76.157234348385686</v>
      </c>
      <c r="AF89" s="1">
        <f t="shared" ca="1" si="22"/>
        <v>115.98920826507678</v>
      </c>
      <c r="AG89" s="1">
        <f t="shared" ca="1" si="22"/>
        <v>123.11281384283551</v>
      </c>
      <c r="AH89" s="1">
        <f t="shared" ca="1" si="22"/>
        <v>71.753584354210162</v>
      </c>
      <c r="AI89" s="1">
        <f t="shared" ca="1" si="22"/>
        <v>81.690761737397111</v>
      </c>
      <c r="AJ89" s="1">
        <f t="shared" ca="1" si="22"/>
        <v>107.4543515543631</v>
      </c>
      <c r="AK89" s="1">
        <f t="shared" ca="1" si="22"/>
        <v>83.022440160399455</v>
      </c>
      <c r="AL89" s="1">
        <f t="shared" ca="1" si="22"/>
        <v>91.340923019504871</v>
      </c>
      <c r="AM89" s="1">
        <f t="shared" ca="1" si="12"/>
        <v>104.74704341558261</v>
      </c>
      <c r="AN89" s="1">
        <f t="shared" ca="1" si="12"/>
        <v>87.54694430962347</v>
      </c>
      <c r="AO89" s="1">
        <f t="shared" ca="1" si="12"/>
        <v>81.729215621482851</v>
      </c>
      <c r="AP89" s="1">
        <f t="shared" ca="1" si="12"/>
        <v>75.06591038423241</v>
      </c>
      <c r="AQ89" s="1">
        <f t="shared" ca="1" si="12"/>
        <v>85.269763357460505</v>
      </c>
    </row>
    <row r="90" spans="1:43" x14ac:dyDescent="0.35">
      <c r="A90" s="1" t="str">
        <f t="shared" ca="1" si="17"/>
        <v>yes</v>
      </c>
      <c r="B90" s="1">
        <f t="shared" ca="1" si="18"/>
        <v>95.01262889466021</v>
      </c>
      <c r="C90" s="1">
        <f t="shared" ca="1" si="19"/>
        <v>104.38745920722722</v>
      </c>
      <c r="D90" s="1">
        <f t="shared" ca="1" si="20"/>
        <v>99.487459207227218</v>
      </c>
      <c r="E90" s="1">
        <f t="shared" ca="1" si="21"/>
        <v>13.698460140511258</v>
      </c>
      <c r="F90" s="1">
        <v>84</v>
      </c>
      <c r="H90" s="1">
        <f t="shared" ca="1" si="23"/>
        <v>74.044178657423629</v>
      </c>
      <c r="I90" s="1">
        <f t="shared" ca="1" si="23"/>
        <v>120.54889251783268</v>
      </c>
      <c r="J90" s="1">
        <f t="shared" ca="1" si="23"/>
        <v>94.875448183930402</v>
      </c>
      <c r="K90" s="1">
        <f t="shared" ca="1" si="23"/>
        <v>114.05891698233</v>
      </c>
      <c r="L90" s="1">
        <f t="shared" ca="1" si="23"/>
        <v>100.40422201678716</v>
      </c>
      <c r="M90" s="1">
        <f t="shared" ca="1" si="23"/>
        <v>96.731860208536432</v>
      </c>
      <c r="N90" s="1">
        <f t="shared" ca="1" si="23"/>
        <v>94.630644884152503</v>
      </c>
      <c r="O90" s="1">
        <f t="shared" ca="1" si="23"/>
        <v>100.53167786188349</v>
      </c>
      <c r="P90" s="1">
        <f t="shared" ca="1" si="23"/>
        <v>97.385096435964428</v>
      </c>
      <c r="Q90" s="1">
        <f t="shared" ca="1" si="23"/>
        <v>101.33005891419877</v>
      </c>
      <c r="R90" s="1">
        <f t="shared" ca="1" si="23"/>
        <v>122.2554960183563</v>
      </c>
      <c r="S90" s="1">
        <f t="shared" ca="1" si="23"/>
        <v>102.33573537478381</v>
      </c>
      <c r="T90" s="1">
        <f t="shared" ca="1" si="23"/>
        <v>75.733315271861755</v>
      </c>
      <c r="U90" s="1">
        <f t="shared" ca="1" si="23"/>
        <v>121.03116710437034</v>
      </c>
      <c r="V90" s="1">
        <f t="shared" ca="1" si="23"/>
        <v>76.473709829550572</v>
      </c>
      <c r="W90" s="1">
        <f t="shared" ca="1" si="23"/>
        <v>72.512798459630744</v>
      </c>
      <c r="X90" s="1">
        <f t="shared" ca="1" si="22"/>
        <v>100.37886942228262</v>
      </c>
      <c r="Y90" s="1">
        <f t="shared" ca="1" si="22"/>
        <v>95.489394183625876</v>
      </c>
      <c r="Z90" s="1">
        <f t="shared" ca="1" si="22"/>
        <v>87.590682832066193</v>
      </c>
      <c r="AA90" s="1">
        <f t="shared" ca="1" si="22"/>
        <v>99.524115186561701</v>
      </c>
      <c r="AB90" s="1">
        <f t="shared" ca="1" si="22"/>
        <v>106.03265725312205</v>
      </c>
      <c r="AC90" s="1">
        <f t="shared" ca="1" si="22"/>
        <v>112.91899347414288</v>
      </c>
      <c r="AD90" s="1">
        <f t="shared" ca="1" si="22"/>
        <v>87.301382652401983</v>
      </c>
      <c r="AE90" s="1">
        <f t="shared" ca="1" si="22"/>
        <v>90.047605014472055</v>
      </c>
      <c r="AF90" s="1">
        <f t="shared" ca="1" si="22"/>
        <v>85.940184036851264</v>
      </c>
      <c r="AG90" s="1">
        <f t="shared" ca="1" si="22"/>
        <v>121.51667174511547</v>
      </c>
      <c r="AH90" s="1">
        <f t="shared" ca="1" si="22"/>
        <v>106.80752567473651</v>
      </c>
      <c r="AI90" s="1">
        <f t="shared" ca="1" si="22"/>
        <v>98.566192312545994</v>
      </c>
      <c r="AJ90" s="1">
        <f t="shared" ca="1" si="22"/>
        <v>104.63213901573592</v>
      </c>
      <c r="AK90" s="1">
        <f t="shared" ca="1" si="22"/>
        <v>123.06351795277824</v>
      </c>
      <c r="AL90" s="1">
        <f t="shared" ca="1" si="22"/>
        <v>95.55081191764981</v>
      </c>
      <c r="AM90" s="1">
        <f t="shared" ca="1" si="12"/>
        <v>113.30978859003635</v>
      </c>
      <c r="AN90" s="1">
        <f t="shared" ca="1" si="12"/>
        <v>89.66417382629237</v>
      </c>
      <c r="AO90" s="1">
        <f t="shared" ca="1" si="12"/>
        <v>107.41819235855461</v>
      </c>
      <c r="AP90" s="1">
        <f t="shared" ca="1" si="12"/>
        <v>101.23918112623321</v>
      </c>
      <c r="AQ90" s="1">
        <f t="shared" ca="1" si="12"/>
        <v>89.673234163380855</v>
      </c>
    </row>
    <row r="91" spans="1:43" x14ac:dyDescent="0.35">
      <c r="A91" s="1" t="str">
        <f t="shared" ca="1" si="17"/>
        <v>yes</v>
      </c>
      <c r="B91" s="1">
        <f t="shared" ca="1" si="18"/>
        <v>97.723479196381135</v>
      </c>
      <c r="C91" s="1">
        <f t="shared" ca="1" si="19"/>
        <v>106.38268226275939</v>
      </c>
      <c r="D91" s="1">
        <f t="shared" ca="1" si="20"/>
        <v>101.48268226275938</v>
      </c>
      <c r="E91" s="1">
        <f t="shared" ca="1" si="21"/>
        <v>11.507764488912994</v>
      </c>
      <c r="F91" s="1">
        <v>85</v>
      </c>
      <c r="H91" s="1">
        <f t="shared" ca="1" si="23"/>
        <v>101.33190563997913</v>
      </c>
      <c r="I91" s="1">
        <f t="shared" ca="1" si="23"/>
        <v>96.358541736772992</v>
      </c>
      <c r="J91" s="1">
        <f t="shared" ca="1" si="23"/>
        <v>106.64059843275629</v>
      </c>
      <c r="K91" s="1">
        <f t="shared" ca="1" si="23"/>
        <v>95.504006684956266</v>
      </c>
      <c r="L91" s="1">
        <f t="shared" ca="1" si="23"/>
        <v>123.22833225621559</v>
      </c>
      <c r="M91" s="1">
        <f t="shared" ca="1" si="23"/>
        <v>78.011381292393935</v>
      </c>
      <c r="N91" s="1">
        <f t="shared" ca="1" si="23"/>
        <v>96.694840152771945</v>
      </c>
      <c r="O91" s="1">
        <f t="shared" ca="1" si="23"/>
        <v>102.34346110877199</v>
      </c>
      <c r="P91" s="1">
        <f t="shared" ca="1" si="23"/>
        <v>93.400177459721021</v>
      </c>
      <c r="Q91" s="1">
        <f t="shared" ca="1" si="23"/>
        <v>87.028276972181018</v>
      </c>
      <c r="R91" s="1">
        <f t="shared" ca="1" si="23"/>
        <v>82.198728974233617</v>
      </c>
      <c r="S91" s="1">
        <f t="shared" ca="1" si="23"/>
        <v>113.67184409579642</v>
      </c>
      <c r="T91" s="1">
        <f t="shared" ca="1" si="23"/>
        <v>113.90069861114449</v>
      </c>
      <c r="U91" s="1">
        <f t="shared" ca="1" si="23"/>
        <v>108.05692207709757</v>
      </c>
      <c r="V91" s="1">
        <f t="shared" ca="1" si="23"/>
        <v>117.8356571961793</v>
      </c>
      <c r="W91" s="1">
        <f t="shared" ca="1" si="23"/>
        <v>102.84884706497971</v>
      </c>
      <c r="X91" s="1">
        <f t="shared" ca="1" si="22"/>
        <v>87.264850503838559</v>
      </c>
      <c r="Y91" s="1">
        <f t="shared" ca="1" si="22"/>
        <v>85.475050560992486</v>
      </c>
      <c r="Z91" s="1">
        <f t="shared" ca="1" si="22"/>
        <v>102.34112032984821</v>
      </c>
      <c r="AA91" s="1">
        <f t="shared" ca="1" si="22"/>
        <v>92.942202316338467</v>
      </c>
      <c r="AB91" s="1">
        <f t="shared" ca="1" si="22"/>
        <v>115.71908330357202</v>
      </c>
      <c r="AC91" s="1">
        <f t="shared" ca="1" si="22"/>
        <v>103.42636614725637</v>
      </c>
      <c r="AD91" s="1">
        <f t="shared" ca="1" si="22"/>
        <v>89.265558091728835</v>
      </c>
      <c r="AE91" s="1">
        <f t="shared" ca="1" si="22"/>
        <v>119.38060396469025</v>
      </c>
      <c r="AF91" s="1">
        <f t="shared" ca="1" si="22"/>
        <v>108.96987519378024</v>
      </c>
      <c r="AG91" s="1">
        <f t="shared" ca="1" si="22"/>
        <v>110.21223581184454</v>
      </c>
      <c r="AH91" s="1">
        <f t="shared" ca="1" si="22"/>
        <v>109.93353464356441</v>
      </c>
      <c r="AI91" s="1">
        <f t="shared" ca="1" si="22"/>
        <v>113.07538569827381</v>
      </c>
      <c r="AJ91" s="1">
        <f t="shared" ca="1" si="22"/>
        <v>103.29327689188572</v>
      </c>
      <c r="AK91" s="1">
        <f t="shared" ca="1" si="22"/>
        <v>106.31466683756717</v>
      </c>
      <c r="AL91" s="1">
        <f t="shared" ca="1" si="22"/>
        <v>91.614018632842075</v>
      </c>
      <c r="AM91" s="1">
        <f t="shared" ca="1" si="12"/>
        <v>103.90627492349418</v>
      </c>
      <c r="AN91" s="1">
        <f t="shared" ca="1" si="12"/>
        <v>98.212496114076998</v>
      </c>
      <c r="AO91" s="1">
        <f t="shared" ca="1" si="12"/>
        <v>80.051994627670638</v>
      </c>
      <c r="AP91" s="1">
        <f t="shared" ref="AP91:AQ91" ca="1" si="24">NORMINV(RAND(),100,15)</f>
        <v>111.0383536076112</v>
      </c>
      <c r="AQ91" s="1">
        <f t="shared" ca="1" si="24"/>
        <v>101.88539350251023</v>
      </c>
    </row>
    <row r="92" spans="1:43" x14ac:dyDescent="0.35">
      <c r="A92" s="1" t="str">
        <f t="shared" ca="1" si="17"/>
        <v>yes</v>
      </c>
      <c r="B92" s="1">
        <f t="shared" ca="1" si="18"/>
        <v>98.932838018644404</v>
      </c>
      <c r="C92" s="1">
        <f t="shared" ca="1" si="19"/>
        <v>109.30306898955267</v>
      </c>
      <c r="D92" s="1">
        <f t="shared" ca="1" si="20"/>
        <v>104.40306898955266</v>
      </c>
      <c r="E92" s="1">
        <f t="shared" ca="1" si="21"/>
        <v>16.745605012984473</v>
      </c>
      <c r="F92" s="1">
        <v>86</v>
      </c>
      <c r="H92" s="1">
        <f t="shared" ca="1" si="23"/>
        <v>111.09378896673581</v>
      </c>
      <c r="I92" s="1">
        <f t="shared" ca="1" si="23"/>
        <v>114.8840694116507</v>
      </c>
      <c r="J92" s="1">
        <f t="shared" ca="1" si="23"/>
        <v>108.5440255243922</v>
      </c>
      <c r="K92" s="1">
        <f t="shared" ca="1" si="23"/>
        <v>123.36828446921206</v>
      </c>
      <c r="L92" s="1">
        <f t="shared" ca="1" si="23"/>
        <v>71.35544888959447</v>
      </c>
      <c r="M92" s="1">
        <f t="shared" ca="1" si="23"/>
        <v>77.019770003362396</v>
      </c>
      <c r="N92" s="1">
        <f t="shared" ca="1" si="23"/>
        <v>114.74239106890334</v>
      </c>
      <c r="O92" s="1">
        <f t="shared" ca="1" si="23"/>
        <v>121.2280839139996</v>
      </c>
      <c r="P92" s="1">
        <f t="shared" ca="1" si="23"/>
        <v>90.746706583721078</v>
      </c>
      <c r="Q92" s="1">
        <f t="shared" ca="1" si="23"/>
        <v>96.470438869006458</v>
      </c>
      <c r="R92" s="1">
        <f t="shared" ca="1" si="23"/>
        <v>109.45987102313758</v>
      </c>
      <c r="S92" s="1">
        <f t="shared" ca="1" si="23"/>
        <v>123.0564941584116</v>
      </c>
      <c r="T92" s="1">
        <f t="shared" ca="1" si="23"/>
        <v>114.09020045687697</v>
      </c>
      <c r="U92" s="1">
        <f t="shared" ca="1" si="23"/>
        <v>110.39660805948249</v>
      </c>
      <c r="V92" s="1">
        <f t="shared" ca="1" si="23"/>
        <v>105.38377318335897</v>
      </c>
      <c r="W92" s="1">
        <f t="shared" ca="1" si="23"/>
        <v>97.416488042858219</v>
      </c>
      <c r="X92" s="1">
        <f t="shared" ca="1" si="22"/>
        <v>109.22054761753076</v>
      </c>
      <c r="Y92" s="1">
        <f t="shared" ca="1" si="22"/>
        <v>81.234302493506348</v>
      </c>
      <c r="Z92" s="1">
        <f t="shared" ca="1" si="22"/>
        <v>68.321167976891658</v>
      </c>
      <c r="AA92" s="1">
        <f t="shared" ca="1" si="22"/>
        <v>98.00638031222276</v>
      </c>
      <c r="AB92" s="1">
        <f t="shared" ca="1" si="22"/>
        <v>72.156085792171936</v>
      </c>
      <c r="AC92" s="1">
        <f t="shared" ca="1" si="22"/>
        <v>126.45508613154932</v>
      </c>
      <c r="AD92" s="1">
        <f t="shared" ca="1" si="22"/>
        <v>99.839250702215764</v>
      </c>
      <c r="AE92" s="1">
        <f t="shared" ca="1" si="22"/>
        <v>89.529523654723263</v>
      </c>
      <c r="AF92" s="1">
        <f t="shared" ca="1" si="22"/>
        <v>102.90642271176077</v>
      </c>
      <c r="AG92" s="1">
        <f t="shared" ca="1" si="22"/>
        <v>109.22258301562997</v>
      </c>
      <c r="AH92" s="1">
        <f t="shared" ca="1" si="22"/>
        <v>113.69988658525267</v>
      </c>
      <c r="AI92" s="1">
        <f t="shared" ca="1" si="22"/>
        <v>126.10795935569602</v>
      </c>
      <c r="AJ92" s="1">
        <f t="shared" ca="1" si="22"/>
        <v>102.02559152826356</v>
      </c>
      <c r="AK92" s="1">
        <f t="shared" ca="1" si="22"/>
        <v>117.93321488968471</v>
      </c>
      <c r="AL92" s="1">
        <f t="shared" ca="1" si="22"/>
        <v>118.15841490054945</v>
      </c>
      <c r="AM92" s="1">
        <f t="shared" ref="AM92:AQ106" ca="1" si="25">NORMINV(RAND(),100,15)</f>
        <v>131.19206145447171</v>
      </c>
      <c r="AN92" s="1">
        <f t="shared" ca="1" si="25"/>
        <v>97.354415509949078</v>
      </c>
      <c r="AO92" s="1">
        <f t="shared" ca="1" si="25"/>
        <v>118.8255464131766</v>
      </c>
      <c r="AP92" s="1">
        <f t="shared" ca="1" si="25"/>
        <v>79.302360268468703</v>
      </c>
      <c r="AQ92" s="1">
        <f t="shared" ca="1" si="25"/>
        <v>107.76323968547787</v>
      </c>
    </row>
    <row r="93" spans="1:43" x14ac:dyDescent="0.35">
      <c r="A93" s="1" t="str">
        <f t="shared" ca="1" si="17"/>
        <v>yes</v>
      </c>
      <c r="B93" s="1">
        <f t="shared" ca="1" si="18"/>
        <v>96.094154622583929</v>
      </c>
      <c r="C93" s="1">
        <f t="shared" ca="1" si="19"/>
        <v>104.90446591372337</v>
      </c>
      <c r="D93" s="1">
        <f t="shared" ca="1" si="20"/>
        <v>100.00446591372337</v>
      </c>
      <c r="E93" s="1">
        <f t="shared" ca="1" si="21"/>
        <v>11.970340687161558</v>
      </c>
      <c r="F93" s="1">
        <v>87</v>
      </c>
      <c r="H93" s="1">
        <f t="shared" ca="1" si="23"/>
        <v>92.353990762797253</v>
      </c>
      <c r="I93" s="1">
        <f t="shared" ca="1" si="23"/>
        <v>88.420359367077808</v>
      </c>
      <c r="J93" s="1">
        <f t="shared" ca="1" si="23"/>
        <v>101.96551023935524</v>
      </c>
      <c r="K93" s="1">
        <f t="shared" ca="1" si="23"/>
        <v>86.75142036116722</v>
      </c>
      <c r="L93" s="1">
        <f t="shared" ca="1" si="23"/>
        <v>99.797936276647278</v>
      </c>
      <c r="M93" s="1">
        <f t="shared" ca="1" si="23"/>
        <v>100.07125164799066</v>
      </c>
      <c r="N93" s="1">
        <f t="shared" ca="1" si="23"/>
        <v>94.071225875042558</v>
      </c>
      <c r="O93" s="1">
        <f t="shared" ca="1" si="23"/>
        <v>101.33025677155115</v>
      </c>
      <c r="P93" s="1">
        <f t="shared" ca="1" si="23"/>
        <v>95.731033257322437</v>
      </c>
      <c r="Q93" s="1">
        <f t="shared" ca="1" si="23"/>
        <v>98.706845219986562</v>
      </c>
      <c r="R93" s="1">
        <f t="shared" ca="1" si="23"/>
        <v>108.70467849180896</v>
      </c>
      <c r="S93" s="1">
        <f t="shared" ca="1" si="23"/>
        <v>81.694820813859195</v>
      </c>
      <c r="T93" s="1">
        <f t="shared" ca="1" si="23"/>
        <v>105.46619786109878</v>
      </c>
      <c r="U93" s="1">
        <f t="shared" ca="1" si="23"/>
        <v>96.662041194311755</v>
      </c>
      <c r="V93" s="1">
        <f t="shared" ca="1" si="23"/>
        <v>101.62203003999883</v>
      </c>
      <c r="W93" s="1">
        <f t="shared" ca="1" si="23"/>
        <v>93.602644695793572</v>
      </c>
      <c r="X93" s="1">
        <f t="shared" ca="1" si="22"/>
        <v>80.31064915756231</v>
      </c>
      <c r="Y93" s="1">
        <f t="shared" ca="1" si="22"/>
        <v>124.12191328495365</v>
      </c>
      <c r="Z93" s="1">
        <f t="shared" ca="1" si="22"/>
        <v>80.795666147815638</v>
      </c>
      <c r="AA93" s="1">
        <f t="shared" ca="1" si="22"/>
        <v>121.04717065535417</v>
      </c>
      <c r="AB93" s="1">
        <f t="shared" ca="1" si="22"/>
        <v>114.56644994151864</v>
      </c>
      <c r="AC93" s="1">
        <f t="shared" ca="1" si="22"/>
        <v>105.02423453481939</v>
      </c>
      <c r="AD93" s="1">
        <f t="shared" ca="1" si="22"/>
        <v>90.97695802402815</v>
      </c>
      <c r="AE93" s="1">
        <f t="shared" ca="1" si="22"/>
        <v>125.10972819250641</v>
      </c>
      <c r="AF93" s="1">
        <f t="shared" ca="1" si="22"/>
        <v>111.93489697897185</v>
      </c>
      <c r="AG93" s="1">
        <f t="shared" ca="1" si="22"/>
        <v>91.811035997553205</v>
      </c>
      <c r="AH93" s="1">
        <f t="shared" ca="1" si="22"/>
        <v>90.624948951980869</v>
      </c>
      <c r="AI93" s="1">
        <f t="shared" ca="1" si="22"/>
        <v>93.119783962317086</v>
      </c>
      <c r="AJ93" s="1">
        <f t="shared" ca="1" si="22"/>
        <v>96.656021236709577</v>
      </c>
      <c r="AK93" s="1">
        <f t="shared" ca="1" si="22"/>
        <v>98.155997034288433</v>
      </c>
      <c r="AL93" s="1">
        <f t="shared" ca="1" si="22"/>
        <v>87.40423159987931</v>
      </c>
      <c r="AM93" s="1">
        <f t="shared" ca="1" si="25"/>
        <v>120.37603580135229</v>
      </c>
      <c r="AN93" s="1">
        <f t="shared" ca="1" si="25"/>
        <v>98.19792106259365</v>
      </c>
      <c r="AO93" s="1">
        <f t="shared" ca="1" si="25"/>
        <v>116.11047151186861</v>
      </c>
      <c r="AP93" s="1">
        <f t="shared" ca="1" si="25"/>
        <v>95.044128757820232</v>
      </c>
      <c r="AQ93" s="1">
        <f t="shared" ca="1" si="25"/>
        <v>111.82028718433898</v>
      </c>
    </row>
    <row r="94" spans="1:43" x14ac:dyDescent="0.35">
      <c r="A94" s="1" t="str">
        <f t="shared" ca="1" si="17"/>
        <v>yes</v>
      </c>
      <c r="B94" s="1">
        <f t="shared" ca="1" si="18"/>
        <v>91.193564502489494</v>
      </c>
      <c r="C94" s="1">
        <f t="shared" ca="1" si="19"/>
        <v>101.61648427277369</v>
      </c>
      <c r="D94" s="1">
        <f t="shared" ca="1" si="20"/>
        <v>96.716484272773684</v>
      </c>
      <c r="E94" s="1">
        <f t="shared" ca="1" si="21"/>
        <v>16.906897255972009</v>
      </c>
      <c r="F94" s="1">
        <v>88</v>
      </c>
      <c r="H94" s="1">
        <f t="shared" ca="1" si="23"/>
        <v>92.790655842695045</v>
      </c>
      <c r="I94" s="1">
        <f t="shared" ca="1" si="23"/>
        <v>92.1145595762776</v>
      </c>
      <c r="J94" s="1">
        <f t="shared" ca="1" si="23"/>
        <v>96.496747544470892</v>
      </c>
      <c r="K94" s="1">
        <f t="shared" ca="1" si="23"/>
        <v>86.224779110104777</v>
      </c>
      <c r="L94" s="1">
        <f t="shared" ca="1" si="23"/>
        <v>107.73208927865143</v>
      </c>
      <c r="M94" s="1">
        <f t="shared" ca="1" si="23"/>
        <v>135.70588628361583</v>
      </c>
      <c r="N94" s="1">
        <f t="shared" ca="1" si="23"/>
        <v>93.068986783281986</v>
      </c>
      <c r="O94" s="1">
        <f t="shared" ca="1" si="23"/>
        <v>70.862186391900266</v>
      </c>
      <c r="P94" s="1">
        <f t="shared" ca="1" si="23"/>
        <v>100.04981294371984</v>
      </c>
      <c r="Q94" s="1">
        <f t="shared" ca="1" si="23"/>
        <v>88.650296062045896</v>
      </c>
      <c r="R94" s="1">
        <f t="shared" ca="1" si="23"/>
        <v>76.118015128038664</v>
      </c>
      <c r="S94" s="1">
        <f t="shared" ca="1" si="23"/>
        <v>80.588214963674332</v>
      </c>
      <c r="T94" s="1">
        <f t="shared" ca="1" si="23"/>
        <v>111.73018760050259</v>
      </c>
      <c r="U94" s="1">
        <f t="shared" ca="1" si="23"/>
        <v>116.31833463542918</v>
      </c>
      <c r="V94" s="1">
        <f t="shared" ca="1" si="23"/>
        <v>96.26893004944975</v>
      </c>
      <c r="W94" s="1">
        <f t="shared" ref="W94:AL106" ca="1" si="26">NORMINV(RAND(),100,15)</f>
        <v>109.11816056904459</v>
      </c>
      <c r="X94" s="1">
        <f t="shared" ca="1" si="26"/>
        <v>97.779372465973083</v>
      </c>
      <c r="Y94" s="1">
        <f t="shared" ca="1" si="26"/>
        <v>86.197252025159344</v>
      </c>
      <c r="Z94" s="1">
        <f t="shared" ca="1" si="26"/>
        <v>100.3740014508174</v>
      </c>
      <c r="AA94" s="1">
        <f t="shared" ca="1" si="26"/>
        <v>123.67796665008041</v>
      </c>
      <c r="AB94" s="1">
        <f t="shared" ca="1" si="26"/>
        <v>78.177421078129385</v>
      </c>
      <c r="AC94" s="1">
        <f t="shared" ca="1" si="26"/>
        <v>80.609811002317755</v>
      </c>
      <c r="AD94" s="1">
        <f t="shared" ca="1" si="26"/>
        <v>85.964697606825013</v>
      </c>
      <c r="AE94" s="1">
        <f t="shared" ca="1" si="26"/>
        <v>86.335479107023602</v>
      </c>
      <c r="AF94" s="1">
        <f t="shared" ca="1" si="26"/>
        <v>133.84814180336394</v>
      </c>
      <c r="AG94" s="1">
        <f t="shared" ca="1" si="26"/>
        <v>85.846287373964955</v>
      </c>
      <c r="AH94" s="1">
        <f t="shared" ca="1" si="26"/>
        <v>108.24042540339329</v>
      </c>
      <c r="AI94" s="1">
        <f t="shared" ca="1" si="26"/>
        <v>92.899369817190191</v>
      </c>
      <c r="AJ94" s="1">
        <f t="shared" ca="1" si="26"/>
        <v>72.266586085051088</v>
      </c>
      <c r="AK94" s="1">
        <f t="shared" ca="1" si="26"/>
        <v>108.30165875446119</v>
      </c>
      <c r="AL94" s="1">
        <f t="shared" ca="1" si="26"/>
        <v>103.48208911957833</v>
      </c>
      <c r="AM94" s="1">
        <f t="shared" ca="1" si="25"/>
        <v>79.15875278927345</v>
      </c>
      <c r="AN94" s="1">
        <f t="shared" ca="1" si="25"/>
        <v>120.11812321466559</v>
      </c>
      <c r="AO94" s="1">
        <f t="shared" ca="1" si="25"/>
        <v>74.066546341530724</v>
      </c>
      <c r="AP94" s="1">
        <f t="shared" ca="1" si="25"/>
        <v>91.285124751521707</v>
      </c>
      <c r="AQ94" s="1">
        <f t="shared" ca="1" si="25"/>
        <v>119.326484216629</v>
      </c>
    </row>
    <row r="95" spans="1:43" x14ac:dyDescent="0.35">
      <c r="A95" s="1" t="str">
        <f t="shared" ca="1" si="17"/>
        <v>yes</v>
      </c>
      <c r="B95" s="1">
        <f t="shared" ca="1" si="18"/>
        <v>95.787176138897138</v>
      </c>
      <c r="C95" s="1">
        <f t="shared" ca="1" si="19"/>
        <v>105.44411563829246</v>
      </c>
      <c r="D95" s="1">
        <f t="shared" ca="1" si="20"/>
        <v>100.54411563829245</v>
      </c>
      <c r="E95" s="1">
        <f t="shared" ca="1" si="21"/>
        <v>14.562059692026468</v>
      </c>
      <c r="F95" s="1">
        <v>89</v>
      </c>
      <c r="H95" s="1">
        <f t="shared" ref="H95:W106" ca="1" si="27">NORMINV(RAND(),100,15)</f>
        <v>98.271924665195087</v>
      </c>
      <c r="I95" s="1">
        <f t="shared" ca="1" si="27"/>
        <v>112.76065153303907</v>
      </c>
      <c r="J95" s="1">
        <f t="shared" ca="1" si="27"/>
        <v>84.650893179717627</v>
      </c>
      <c r="K95" s="1">
        <f t="shared" ca="1" si="27"/>
        <v>105.4873867239741</v>
      </c>
      <c r="L95" s="1">
        <f t="shared" ca="1" si="27"/>
        <v>103.79292277646813</v>
      </c>
      <c r="M95" s="1">
        <f t="shared" ca="1" si="27"/>
        <v>106.54776976195087</v>
      </c>
      <c r="N95" s="1">
        <f t="shared" ca="1" si="27"/>
        <v>123.97119512171378</v>
      </c>
      <c r="O95" s="1">
        <f t="shared" ca="1" si="27"/>
        <v>98.501803078359586</v>
      </c>
      <c r="P95" s="1">
        <f t="shared" ca="1" si="27"/>
        <v>88.454795399709354</v>
      </c>
      <c r="Q95" s="1">
        <f t="shared" ca="1" si="27"/>
        <v>123.92521717612419</v>
      </c>
      <c r="R95" s="1">
        <f t="shared" ca="1" si="27"/>
        <v>114.32336786717363</v>
      </c>
      <c r="S95" s="1">
        <f t="shared" ca="1" si="27"/>
        <v>109.02075774364816</v>
      </c>
      <c r="T95" s="1">
        <f t="shared" ca="1" si="27"/>
        <v>100.60704267209069</v>
      </c>
      <c r="U95" s="1">
        <f t="shared" ca="1" si="27"/>
        <v>104.82220531873494</v>
      </c>
      <c r="V95" s="1">
        <f t="shared" ca="1" si="27"/>
        <v>77.061488590768846</v>
      </c>
      <c r="W95" s="1">
        <f t="shared" ca="1" si="27"/>
        <v>91.287892632147674</v>
      </c>
      <c r="X95" s="1">
        <f t="shared" ca="1" si="26"/>
        <v>94.487266916416147</v>
      </c>
      <c r="Y95" s="1">
        <f t="shared" ca="1" si="26"/>
        <v>85.098054889219696</v>
      </c>
      <c r="Z95" s="1">
        <f t="shared" ca="1" si="26"/>
        <v>110.31381465464709</v>
      </c>
      <c r="AA95" s="1">
        <f t="shared" ca="1" si="26"/>
        <v>85.258389736628942</v>
      </c>
      <c r="AB95" s="1">
        <f t="shared" ca="1" si="26"/>
        <v>99.179671650597371</v>
      </c>
      <c r="AC95" s="1">
        <f t="shared" ca="1" si="26"/>
        <v>100.08193526239968</v>
      </c>
      <c r="AD95" s="1">
        <f t="shared" ca="1" si="26"/>
        <v>128.44751161074953</v>
      </c>
      <c r="AE95" s="1">
        <f t="shared" ca="1" si="26"/>
        <v>106.55177325276095</v>
      </c>
      <c r="AF95" s="1">
        <f t="shared" ca="1" si="26"/>
        <v>88.132009029369527</v>
      </c>
      <c r="AG95" s="1">
        <f t="shared" ca="1" si="26"/>
        <v>106.21882929232748</v>
      </c>
      <c r="AH95" s="1">
        <f t="shared" ca="1" si="26"/>
        <v>64.619154385129093</v>
      </c>
      <c r="AI95" s="1">
        <f t="shared" ca="1" si="26"/>
        <v>101.21085222052575</v>
      </c>
      <c r="AJ95" s="1">
        <f t="shared" ca="1" si="26"/>
        <v>91.081618096110191</v>
      </c>
      <c r="AK95" s="1">
        <f t="shared" ca="1" si="26"/>
        <v>108.07012582758485</v>
      </c>
      <c r="AL95" s="1">
        <f t="shared" ca="1" si="26"/>
        <v>93.463696804590569</v>
      </c>
      <c r="AM95" s="1">
        <f t="shared" ca="1" si="25"/>
        <v>128.31918789118313</v>
      </c>
      <c r="AN95" s="1">
        <f t="shared" ca="1" si="25"/>
        <v>83.190572093070472</v>
      </c>
      <c r="AO95" s="1">
        <f t="shared" ca="1" si="25"/>
        <v>112.14238483510478</v>
      </c>
      <c r="AP95" s="1">
        <f t="shared" ca="1" si="25"/>
        <v>80.624042406913475</v>
      </c>
      <c r="AQ95" s="1">
        <f t="shared" ca="1" si="25"/>
        <v>109.60995788238453</v>
      </c>
    </row>
    <row r="96" spans="1:43" x14ac:dyDescent="0.35">
      <c r="A96" s="1" t="str">
        <f t="shared" ca="1" si="17"/>
        <v>yes</v>
      </c>
      <c r="B96" s="1">
        <f t="shared" ca="1" si="18"/>
        <v>98.667703584781378</v>
      </c>
      <c r="C96" s="1">
        <f t="shared" ca="1" si="19"/>
        <v>108.51984361185211</v>
      </c>
      <c r="D96" s="1">
        <f t="shared" ca="1" si="20"/>
        <v>103.6198436118521</v>
      </c>
      <c r="E96" s="1">
        <f t="shared" ca="1" si="21"/>
        <v>15.15961232776753</v>
      </c>
      <c r="F96" s="1">
        <v>90</v>
      </c>
      <c r="H96" s="1">
        <f t="shared" ca="1" si="27"/>
        <v>132.58947945180893</v>
      </c>
      <c r="I96" s="1">
        <f t="shared" ca="1" si="27"/>
        <v>102.40979718620461</v>
      </c>
      <c r="J96" s="1">
        <f t="shared" ca="1" si="27"/>
        <v>91.66741515777386</v>
      </c>
      <c r="K96" s="1">
        <f t="shared" ca="1" si="27"/>
        <v>98.391967858536361</v>
      </c>
      <c r="L96" s="1">
        <f t="shared" ca="1" si="27"/>
        <v>98.998320549999477</v>
      </c>
      <c r="M96" s="1">
        <f t="shared" ca="1" si="27"/>
        <v>106.11712392383001</v>
      </c>
      <c r="N96" s="1">
        <f t="shared" ca="1" si="27"/>
        <v>127.01188124899204</v>
      </c>
      <c r="O96" s="1">
        <f t="shared" ca="1" si="27"/>
        <v>106.6801257496773</v>
      </c>
      <c r="P96" s="1">
        <f t="shared" ca="1" si="27"/>
        <v>125.37082148111843</v>
      </c>
      <c r="Q96" s="1">
        <f t="shared" ca="1" si="27"/>
        <v>115.34134699996142</v>
      </c>
      <c r="R96" s="1">
        <f t="shared" ca="1" si="27"/>
        <v>105.74116152364398</v>
      </c>
      <c r="S96" s="1">
        <f t="shared" ca="1" si="27"/>
        <v>94.758935891458762</v>
      </c>
      <c r="T96" s="1">
        <f t="shared" ca="1" si="27"/>
        <v>106.11386850765521</v>
      </c>
      <c r="U96" s="1">
        <f t="shared" ca="1" si="27"/>
        <v>120.13228111248466</v>
      </c>
      <c r="V96" s="1">
        <f t="shared" ca="1" si="27"/>
        <v>116.4712983928095</v>
      </c>
      <c r="W96" s="1">
        <f t="shared" ca="1" si="27"/>
        <v>88.643907282979541</v>
      </c>
      <c r="X96" s="1">
        <f t="shared" ca="1" si="26"/>
        <v>111.6441242318012</v>
      </c>
      <c r="Y96" s="1">
        <f t="shared" ca="1" si="26"/>
        <v>90.264270586150985</v>
      </c>
      <c r="Z96" s="1">
        <f t="shared" ca="1" si="26"/>
        <v>86.718675114696126</v>
      </c>
      <c r="AA96" s="1">
        <f t="shared" ca="1" si="26"/>
        <v>123.91168223423259</v>
      </c>
      <c r="AB96" s="1">
        <f t="shared" ca="1" si="26"/>
        <v>90.653557343673725</v>
      </c>
      <c r="AC96" s="1">
        <f t="shared" ca="1" si="26"/>
        <v>103.43145768936517</v>
      </c>
      <c r="AD96" s="1">
        <f t="shared" ca="1" si="26"/>
        <v>80.186427040593429</v>
      </c>
      <c r="AE96" s="1">
        <f t="shared" ca="1" si="26"/>
        <v>72.197039622043093</v>
      </c>
      <c r="AF96" s="1">
        <f t="shared" ca="1" si="26"/>
        <v>87.687417878699009</v>
      </c>
      <c r="AG96" s="1">
        <f t="shared" ca="1" si="26"/>
        <v>116.91461802454765</v>
      </c>
      <c r="AH96" s="1">
        <f t="shared" ca="1" si="26"/>
        <v>94.38695638388765</v>
      </c>
      <c r="AI96" s="1">
        <f t="shared" ca="1" si="26"/>
        <v>114.24939870918662</v>
      </c>
      <c r="AJ96" s="1">
        <f t="shared" ca="1" si="26"/>
        <v>76.358962802304333</v>
      </c>
      <c r="AK96" s="1">
        <f t="shared" ca="1" si="26"/>
        <v>106.33591519824965</v>
      </c>
      <c r="AL96" s="1">
        <f t="shared" ca="1" si="26"/>
        <v>94.241910567450873</v>
      </c>
      <c r="AM96" s="1">
        <f t="shared" ca="1" si="25"/>
        <v>107.26038008199689</v>
      </c>
      <c r="AN96" s="1">
        <f t="shared" ca="1" si="25"/>
        <v>130.93886446866591</v>
      </c>
      <c r="AO96" s="1">
        <f t="shared" ca="1" si="25"/>
        <v>108.62289295404882</v>
      </c>
      <c r="AP96" s="1">
        <f t="shared" ca="1" si="25"/>
        <v>90.392532855021329</v>
      </c>
      <c r="AQ96" s="1">
        <f t="shared" ca="1" si="25"/>
        <v>107.47755392112639</v>
      </c>
    </row>
    <row r="97" spans="1:43" x14ac:dyDescent="0.35">
      <c r="A97" s="1" t="str">
        <f t="shared" ca="1" si="17"/>
        <v>yes</v>
      </c>
      <c r="B97" s="1">
        <f t="shared" ca="1" si="18"/>
        <v>98.196792365317876</v>
      </c>
      <c r="C97" s="1">
        <f t="shared" ca="1" si="19"/>
        <v>108.41673018413239</v>
      </c>
      <c r="D97" s="1">
        <f t="shared" ca="1" si="20"/>
        <v>103.51673018413238</v>
      </c>
      <c r="E97" s="1">
        <f t="shared" ca="1" si="21"/>
        <v>16.285523935146475</v>
      </c>
      <c r="F97" s="1">
        <v>91</v>
      </c>
      <c r="H97" s="1">
        <f t="shared" ca="1" si="27"/>
        <v>118.71240190557968</v>
      </c>
      <c r="I97" s="1">
        <f t="shared" ca="1" si="27"/>
        <v>83.861781643437638</v>
      </c>
      <c r="J97" s="1">
        <f t="shared" ca="1" si="27"/>
        <v>124.01652412539111</v>
      </c>
      <c r="K97" s="1">
        <f t="shared" ca="1" si="27"/>
        <v>111.15233886004896</v>
      </c>
      <c r="L97" s="1">
        <f t="shared" ca="1" si="27"/>
        <v>102.69988426598657</v>
      </c>
      <c r="M97" s="1">
        <f t="shared" ca="1" si="27"/>
        <v>104.4194346561777</v>
      </c>
      <c r="N97" s="1">
        <f t="shared" ca="1" si="27"/>
        <v>117.310145232032</v>
      </c>
      <c r="O97" s="1">
        <f t="shared" ca="1" si="27"/>
        <v>94.565712189930011</v>
      </c>
      <c r="P97" s="1">
        <f t="shared" ca="1" si="27"/>
        <v>108.76320594933976</v>
      </c>
      <c r="Q97" s="1">
        <f t="shared" ca="1" si="27"/>
        <v>118.21317777374765</v>
      </c>
      <c r="R97" s="1">
        <f t="shared" ca="1" si="27"/>
        <v>98.008606494002493</v>
      </c>
      <c r="S97" s="1">
        <f t="shared" ca="1" si="27"/>
        <v>95.243520265519379</v>
      </c>
      <c r="T97" s="1">
        <f t="shared" ca="1" si="27"/>
        <v>83.248121064422321</v>
      </c>
      <c r="U97" s="1">
        <f t="shared" ca="1" si="27"/>
        <v>94.979825660474404</v>
      </c>
      <c r="V97" s="1">
        <f t="shared" ca="1" si="27"/>
        <v>145.43653702285226</v>
      </c>
      <c r="W97" s="1">
        <f t="shared" ca="1" si="27"/>
        <v>96.763765977260107</v>
      </c>
      <c r="X97" s="1">
        <f t="shared" ca="1" si="26"/>
        <v>97.250170615754172</v>
      </c>
      <c r="Y97" s="1">
        <f t="shared" ca="1" si="26"/>
        <v>98.898445034867564</v>
      </c>
      <c r="Z97" s="1">
        <f t="shared" ca="1" si="26"/>
        <v>99.354035503690625</v>
      </c>
      <c r="AA97" s="1">
        <f t="shared" ca="1" si="26"/>
        <v>84.219502668341562</v>
      </c>
      <c r="AB97" s="1">
        <f t="shared" ca="1" si="26"/>
        <v>121.2431874513622</v>
      </c>
      <c r="AC97" s="1">
        <f t="shared" ca="1" si="26"/>
        <v>96.320019836092925</v>
      </c>
      <c r="AD97" s="1">
        <f t="shared" ca="1" si="26"/>
        <v>117.63840722087176</v>
      </c>
      <c r="AE97" s="1">
        <f t="shared" ca="1" si="26"/>
        <v>109.64101896680076</v>
      </c>
      <c r="AF97" s="1">
        <f t="shared" ca="1" si="26"/>
        <v>133.99100851491019</v>
      </c>
      <c r="AG97" s="1">
        <f t="shared" ca="1" si="26"/>
        <v>126.84185876792182</v>
      </c>
      <c r="AH97" s="1">
        <f t="shared" ca="1" si="26"/>
        <v>104.64320489522166</v>
      </c>
      <c r="AI97" s="1">
        <f t="shared" ca="1" si="26"/>
        <v>97.535424100245052</v>
      </c>
      <c r="AJ97" s="1">
        <f t="shared" ca="1" si="26"/>
        <v>93.689005443147749</v>
      </c>
      <c r="AK97" s="1">
        <f t="shared" ca="1" si="26"/>
        <v>77.410700978668856</v>
      </c>
      <c r="AL97" s="1">
        <f t="shared" ca="1" si="26"/>
        <v>70.134784716646337</v>
      </c>
      <c r="AM97" s="1">
        <f t="shared" ca="1" si="25"/>
        <v>85.20633467952824</v>
      </c>
      <c r="AN97" s="1">
        <f t="shared" ca="1" si="25"/>
        <v>102.50846800913745</v>
      </c>
      <c r="AO97" s="1">
        <f t="shared" ca="1" si="25"/>
        <v>87.797200097268018</v>
      </c>
      <c r="AP97" s="1">
        <f t="shared" ca="1" si="25"/>
        <v>119.07229068350975</v>
      </c>
      <c r="AQ97" s="1">
        <f t="shared" ca="1" si="25"/>
        <v>105.8122353585773</v>
      </c>
    </row>
    <row r="98" spans="1:43" x14ac:dyDescent="0.35">
      <c r="A98" s="1" t="str">
        <f t="shared" ca="1" si="17"/>
        <v>yes</v>
      </c>
      <c r="B98" s="1">
        <f t="shared" ca="1" si="18"/>
        <v>91.957021051097541</v>
      </c>
      <c r="C98" s="1">
        <f t="shared" ca="1" si="19"/>
        <v>102.05886332084195</v>
      </c>
      <c r="D98" s="1">
        <f t="shared" ca="1" si="20"/>
        <v>97.158863320841945</v>
      </c>
      <c r="E98" s="1">
        <f t="shared" ca="1" si="21"/>
        <v>15.924006948197164</v>
      </c>
      <c r="F98" s="1">
        <v>92</v>
      </c>
      <c r="H98" s="1">
        <f t="shared" ca="1" si="27"/>
        <v>106.0196649726889</v>
      </c>
      <c r="I98" s="1">
        <f t="shared" ca="1" si="27"/>
        <v>90.962073202205659</v>
      </c>
      <c r="J98" s="1">
        <f t="shared" ca="1" si="27"/>
        <v>87.820481591825242</v>
      </c>
      <c r="K98" s="1">
        <f t="shared" ca="1" si="27"/>
        <v>78.415313318177709</v>
      </c>
      <c r="L98" s="1">
        <f t="shared" ca="1" si="27"/>
        <v>104.73480625020153</v>
      </c>
      <c r="M98" s="1">
        <f t="shared" ca="1" si="27"/>
        <v>83.738954297773674</v>
      </c>
      <c r="N98" s="1">
        <f t="shared" ca="1" si="27"/>
        <v>64.14755058749401</v>
      </c>
      <c r="O98" s="1">
        <f t="shared" ca="1" si="27"/>
        <v>121.56656521011701</v>
      </c>
      <c r="P98" s="1">
        <f t="shared" ca="1" si="27"/>
        <v>108.97720428251071</v>
      </c>
      <c r="Q98" s="1">
        <f t="shared" ca="1" si="27"/>
        <v>90.34560417448489</v>
      </c>
      <c r="R98" s="1">
        <f t="shared" ca="1" si="27"/>
        <v>97.714939961235387</v>
      </c>
      <c r="S98" s="1">
        <f t="shared" ca="1" si="27"/>
        <v>84.224686040473642</v>
      </c>
      <c r="T98" s="1">
        <f t="shared" ca="1" si="27"/>
        <v>99.59068946307724</v>
      </c>
      <c r="U98" s="1">
        <f t="shared" ca="1" si="27"/>
        <v>95.323450445409279</v>
      </c>
      <c r="V98" s="1">
        <f t="shared" ca="1" si="27"/>
        <v>100.31338422550313</v>
      </c>
      <c r="W98" s="1">
        <f t="shared" ca="1" si="27"/>
        <v>89.326880945836038</v>
      </c>
      <c r="X98" s="1">
        <f t="shared" ca="1" si="26"/>
        <v>103.73493184036563</v>
      </c>
      <c r="Y98" s="1">
        <f t="shared" ca="1" si="26"/>
        <v>86.662966537859191</v>
      </c>
      <c r="Z98" s="1">
        <f t="shared" ca="1" si="26"/>
        <v>111.88727501509138</v>
      </c>
      <c r="AA98" s="1">
        <f t="shared" ca="1" si="26"/>
        <v>76.864703490561681</v>
      </c>
      <c r="AB98" s="1">
        <f t="shared" ca="1" si="26"/>
        <v>67.496021748657952</v>
      </c>
      <c r="AC98" s="1">
        <f t="shared" ca="1" si="26"/>
        <v>96.229841577829916</v>
      </c>
      <c r="AD98" s="1">
        <f t="shared" ca="1" si="26"/>
        <v>103.43783872867306</v>
      </c>
      <c r="AE98" s="1">
        <f t="shared" ca="1" si="26"/>
        <v>112.90511679841705</v>
      </c>
      <c r="AF98" s="1">
        <f t="shared" ca="1" si="26"/>
        <v>95.105704657304813</v>
      </c>
      <c r="AG98" s="1">
        <f t="shared" ca="1" si="26"/>
        <v>113.47136294868304</v>
      </c>
      <c r="AH98" s="1">
        <f t="shared" ca="1" si="26"/>
        <v>88.792832469397766</v>
      </c>
      <c r="AI98" s="1">
        <f t="shared" ca="1" si="26"/>
        <v>127.56967145575486</v>
      </c>
      <c r="AJ98" s="1">
        <f t="shared" ca="1" si="26"/>
        <v>89.613077169905281</v>
      </c>
      <c r="AK98" s="1">
        <f t="shared" ca="1" si="26"/>
        <v>136.38093179866863</v>
      </c>
      <c r="AL98" s="1">
        <f t="shared" ca="1" si="26"/>
        <v>76.55333497350513</v>
      </c>
      <c r="AM98" s="1">
        <f t="shared" ca="1" si="25"/>
        <v>123.42547758073569</v>
      </c>
      <c r="AN98" s="1">
        <f t="shared" ca="1" si="25"/>
        <v>96.61703448874654</v>
      </c>
      <c r="AO98" s="1">
        <f t="shared" ca="1" si="25"/>
        <v>93.29537398069202</v>
      </c>
      <c r="AP98" s="1">
        <f t="shared" ca="1" si="25"/>
        <v>100.53737844307473</v>
      </c>
      <c r="AQ98" s="1">
        <f t="shared" ca="1" si="25"/>
        <v>93.915954877371888</v>
      </c>
    </row>
    <row r="99" spans="1:43" x14ac:dyDescent="0.35">
      <c r="A99" s="1" t="str">
        <f t="shared" ca="1" si="17"/>
        <v>yes</v>
      </c>
      <c r="B99" s="1">
        <f t="shared" ca="1" si="18"/>
        <v>94.05153171697981</v>
      </c>
      <c r="C99" s="1">
        <f t="shared" ca="1" si="19"/>
        <v>103.34560535133076</v>
      </c>
      <c r="D99" s="1">
        <f t="shared" ca="1" si="20"/>
        <v>98.445605351330755</v>
      </c>
      <c r="E99" s="1">
        <f t="shared" ca="1" si="21"/>
        <v>13.451245819441665</v>
      </c>
      <c r="F99" s="1">
        <v>93</v>
      </c>
      <c r="H99" s="1">
        <f t="shared" ca="1" si="27"/>
        <v>86.235921947399177</v>
      </c>
      <c r="I99" s="1">
        <f t="shared" ca="1" si="27"/>
        <v>94.674333438259424</v>
      </c>
      <c r="J99" s="1">
        <f t="shared" ca="1" si="27"/>
        <v>89.241922036856394</v>
      </c>
      <c r="K99" s="1">
        <f t="shared" ca="1" si="27"/>
        <v>109.92748668174023</v>
      </c>
      <c r="L99" s="1">
        <f t="shared" ca="1" si="27"/>
        <v>73.219922193414931</v>
      </c>
      <c r="M99" s="1">
        <f t="shared" ca="1" si="27"/>
        <v>80.542658590581865</v>
      </c>
      <c r="N99" s="1">
        <f t="shared" ca="1" si="27"/>
        <v>96.940283826547088</v>
      </c>
      <c r="O99" s="1">
        <f t="shared" ca="1" si="27"/>
        <v>106.13069377833995</v>
      </c>
      <c r="P99" s="1">
        <f t="shared" ca="1" si="27"/>
        <v>99.053429690807704</v>
      </c>
      <c r="Q99" s="1">
        <f t="shared" ca="1" si="27"/>
        <v>84.066380466571701</v>
      </c>
      <c r="R99" s="1">
        <f t="shared" ca="1" si="27"/>
        <v>102.44004051767996</v>
      </c>
      <c r="S99" s="1">
        <f t="shared" ca="1" si="27"/>
        <v>111.30761541525115</v>
      </c>
      <c r="T99" s="1">
        <f t="shared" ca="1" si="27"/>
        <v>108.69878829551656</v>
      </c>
      <c r="U99" s="1">
        <f t="shared" ca="1" si="27"/>
        <v>113.97385606920159</v>
      </c>
      <c r="V99" s="1">
        <f t="shared" ca="1" si="27"/>
        <v>105.10689104874051</v>
      </c>
      <c r="W99" s="1">
        <f t="shared" ca="1" si="27"/>
        <v>99.96201629003022</v>
      </c>
      <c r="X99" s="1">
        <f t="shared" ca="1" si="26"/>
        <v>97.013875991905294</v>
      </c>
      <c r="Y99" s="1">
        <f t="shared" ca="1" si="26"/>
        <v>96.525645137112235</v>
      </c>
      <c r="Z99" s="1">
        <f t="shared" ca="1" si="26"/>
        <v>92.182364562366686</v>
      </c>
      <c r="AA99" s="1">
        <f t="shared" ca="1" si="26"/>
        <v>107.60500388283462</v>
      </c>
      <c r="AB99" s="1">
        <f t="shared" ca="1" si="26"/>
        <v>97.689104359078655</v>
      </c>
      <c r="AC99" s="1">
        <f t="shared" ca="1" si="26"/>
        <v>92.547363381593811</v>
      </c>
      <c r="AD99" s="1">
        <f t="shared" ca="1" si="26"/>
        <v>96.821898943647469</v>
      </c>
      <c r="AE99" s="1">
        <f t="shared" ca="1" si="26"/>
        <v>96.108337066339345</v>
      </c>
      <c r="AF99" s="1">
        <f t="shared" ca="1" si="26"/>
        <v>88.935238259294579</v>
      </c>
      <c r="AG99" s="1">
        <f t="shared" ca="1" si="26"/>
        <v>84.248137866845227</v>
      </c>
      <c r="AH99" s="1">
        <f t="shared" ca="1" si="26"/>
        <v>109.82333293953052</v>
      </c>
      <c r="AI99" s="1">
        <f t="shared" ca="1" si="26"/>
        <v>139.62843023051516</v>
      </c>
      <c r="AJ99" s="1">
        <f t="shared" ca="1" si="26"/>
        <v>90.306393442685135</v>
      </c>
      <c r="AK99" s="1">
        <f t="shared" ca="1" si="26"/>
        <v>101.25467269846474</v>
      </c>
      <c r="AL99" s="1">
        <f t="shared" ca="1" si="26"/>
        <v>114.42628347621587</v>
      </c>
      <c r="AM99" s="1">
        <f t="shared" ca="1" si="25"/>
        <v>70.555917445180455</v>
      </c>
      <c r="AN99" s="1">
        <f t="shared" ca="1" si="25"/>
        <v>93.699696609101537</v>
      </c>
      <c r="AO99" s="1">
        <f t="shared" ca="1" si="25"/>
        <v>124.5978630168799</v>
      </c>
      <c r="AP99" s="1">
        <f t="shared" ca="1" si="25"/>
        <v>97.002539880123734</v>
      </c>
      <c r="AQ99" s="1">
        <f t="shared" ca="1" si="25"/>
        <v>91.547453171254077</v>
      </c>
    </row>
    <row r="100" spans="1:43" x14ac:dyDescent="0.35">
      <c r="A100" s="1" t="str">
        <f t="shared" ca="1" si="17"/>
        <v>yes</v>
      </c>
      <c r="B100" s="1">
        <f t="shared" ca="1" si="18"/>
        <v>96.69235979937487</v>
      </c>
      <c r="C100" s="1">
        <f t="shared" ca="1" si="19"/>
        <v>106.06045420790016</v>
      </c>
      <c r="D100" s="1">
        <f t="shared" ca="1" si="20"/>
        <v>101.16045420790016</v>
      </c>
      <c r="E100" s="1">
        <f t="shared" ca="1" si="21"/>
        <v>13.677840026097828</v>
      </c>
      <c r="F100" s="1">
        <v>94</v>
      </c>
      <c r="H100" s="1">
        <f t="shared" ca="1" si="27"/>
        <v>103.79295718785451</v>
      </c>
      <c r="I100" s="1">
        <f t="shared" ca="1" si="27"/>
        <v>120.93453402757702</v>
      </c>
      <c r="J100" s="1">
        <f t="shared" ca="1" si="27"/>
        <v>115.63307220468734</v>
      </c>
      <c r="K100" s="1">
        <f t="shared" ca="1" si="27"/>
        <v>90.534173282861161</v>
      </c>
      <c r="L100" s="1">
        <f t="shared" ca="1" si="27"/>
        <v>88.945102405247042</v>
      </c>
      <c r="M100" s="1">
        <f t="shared" ca="1" si="27"/>
        <v>100.29170454858807</v>
      </c>
      <c r="N100" s="1">
        <f t="shared" ca="1" si="27"/>
        <v>118.71639892960096</v>
      </c>
      <c r="O100" s="1">
        <f t="shared" ca="1" si="27"/>
        <v>77.835660090430551</v>
      </c>
      <c r="P100" s="1">
        <f t="shared" ca="1" si="27"/>
        <v>116.12609899793839</v>
      </c>
      <c r="Q100" s="1">
        <f t="shared" ca="1" si="27"/>
        <v>93.64817269985241</v>
      </c>
      <c r="R100" s="1">
        <f t="shared" ca="1" si="27"/>
        <v>119.44010111639868</v>
      </c>
      <c r="S100" s="1">
        <f t="shared" ca="1" si="27"/>
        <v>100.48048503523461</v>
      </c>
      <c r="T100" s="1">
        <f t="shared" ca="1" si="27"/>
        <v>102.25096092221398</v>
      </c>
      <c r="U100" s="1">
        <f t="shared" ca="1" si="27"/>
        <v>99.8463761718493</v>
      </c>
      <c r="V100" s="1">
        <f t="shared" ca="1" si="27"/>
        <v>69.653649319380406</v>
      </c>
      <c r="W100" s="1">
        <f t="shared" ca="1" si="27"/>
        <v>100.95840637301426</v>
      </c>
      <c r="X100" s="1">
        <f t="shared" ca="1" si="26"/>
        <v>101.134042019812</v>
      </c>
      <c r="Y100" s="1">
        <f t="shared" ca="1" si="26"/>
        <v>98.496564656287006</v>
      </c>
      <c r="Z100" s="1">
        <f t="shared" ca="1" si="26"/>
        <v>107.89665222312533</v>
      </c>
      <c r="AA100" s="1">
        <f t="shared" ca="1" si="26"/>
        <v>105.11071314511189</v>
      </c>
      <c r="AB100" s="1">
        <f t="shared" ca="1" si="26"/>
        <v>88.685485904953822</v>
      </c>
      <c r="AC100" s="1">
        <f t="shared" ca="1" si="26"/>
        <v>91.275143458318766</v>
      </c>
      <c r="AD100" s="1">
        <f t="shared" ca="1" si="26"/>
        <v>92.060345072462169</v>
      </c>
      <c r="AE100" s="1">
        <f t="shared" ca="1" si="26"/>
        <v>98.746146004993108</v>
      </c>
      <c r="AF100" s="1">
        <f t="shared" ca="1" si="26"/>
        <v>83.704369834945027</v>
      </c>
      <c r="AG100" s="1">
        <f t="shared" ca="1" si="26"/>
        <v>126.88449231969862</v>
      </c>
      <c r="AH100" s="1">
        <f t="shared" ca="1" si="26"/>
        <v>109.41246626418899</v>
      </c>
      <c r="AI100" s="1">
        <f t="shared" ca="1" si="26"/>
        <v>80.912546145631296</v>
      </c>
      <c r="AJ100" s="1">
        <f t="shared" ca="1" si="26"/>
        <v>104.37958941968346</v>
      </c>
      <c r="AK100" s="1">
        <f t="shared" ca="1" si="26"/>
        <v>115.24200806922346</v>
      </c>
      <c r="AL100" s="1">
        <f t="shared" ca="1" si="26"/>
        <v>103.82259770396952</v>
      </c>
      <c r="AM100" s="1">
        <f t="shared" ca="1" si="25"/>
        <v>88.634614706896954</v>
      </c>
      <c r="AN100" s="1">
        <f t="shared" ca="1" si="25"/>
        <v>103.30648875841683</v>
      </c>
      <c r="AO100" s="1">
        <f t="shared" ca="1" si="25"/>
        <v>128.18940683639974</v>
      </c>
      <c r="AP100" s="1">
        <f t="shared" ca="1" si="25"/>
        <v>86.814005783182978</v>
      </c>
      <c r="AQ100" s="1">
        <f t="shared" ca="1" si="25"/>
        <v>107.98081984437592</v>
      </c>
    </row>
    <row r="101" spans="1:43" x14ac:dyDescent="0.35">
      <c r="A101" s="1" t="str">
        <f t="shared" ca="1" si="17"/>
        <v>yes</v>
      </c>
      <c r="B101" s="1">
        <f t="shared" ca="1" si="18"/>
        <v>98.591112228900386</v>
      </c>
      <c r="C101" s="1">
        <f t="shared" ca="1" si="19"/>
        <v>107.90025772954891</v>
      </c>
      <c r="D101" s="1">
        <f t="shared" ca="1" si="20"/>
        <v>103.00025772954891</v>
      </c>
      <c r="E101" s="1">
        <f t="shared" ca="1" si="21"/>
        <v>13.497384185658751</v>
      </c>
      <c r="F101" s="1">
        <v>95</v>
      </c>
      <c r="H101" s="1">
        <f t="shared" ca="1" si="27"/>
        <v>93.197432608575255</v>
      </c>
      <c r="I101" s="1">
        <f t="shared" ca="1" si="27"/>
        <v>98.499292196117111</v>
      </c>
      <c r="J101" s="1">
        <f t="shared" ca="1" si="27"/>
        <v>130.89904228298386</v>
      </c>
      <c r="K101" s="1">
        <f t="shared" ca="1" si="27"/>
        <v>85.646204700344796</v>
      </c>
      <c r="L101" s="1">
        <f t="shared" ca="1" si="27"/>
        <v>118.35267879349387</v>
      </c>
      <c r="M101" s="1">
        <f t="shared" ca="1" si="27"/>
        <v>119.66919548455661</v>
      </c>
      <c r="N101" s="1">
        <f t="shared" ca="1" si="27"/>
        <v>103.50139275252471</v>
      </c>
      <c r="O101" s="1">
        <f t="shared" ca="1" si="27"/>
        <v>115.79114976963027</v>
      </c>
      <c r="P101" s="1">
        <f t="shared" ca="1" si="27"/>
        <v>104.47569162582076</v>
      </c>
      <c r="Q101" s="1">
        <f t="shared" ca="1" si="27"/>
        <v>87.123014018345415</v>
      </c>
      <c r="R101" s="1">
        <f t="shared" ca="1" si="27"/>
        <v>108.87514300370951</v>
      </c>
      <c r="S101" s="1">
        <f t="shared" ca="1" si="27"/>
        <v>84.890686988097798</v>
      </c>
      <c r="T101" s="1">
        <f t="shared" ca="1" si="27"/>
        <v>99.184613151260777</v>
      </c>
      <c r="U101" s="1">
        <f t="shared" ca="1" si="27"/>
        <v>93.392198737753063</v>
      </c>
      <c r="V101" s="1">
        <f t="shared" ca="1" si="27"/>
        <v>112.50413246424885</v>
      </c>
      <c r="W101" s="1">
        <f t="shared" ca="1" si="27"/>
        <v>121.69636144390319</v>
      </c>
      <c r="X101" s="1">
        <f t="shared" ca="1" si="26"/>
        <v>114.5009391353062</v>
      </c>
      <c r="Y101" s="1">
        <f t="shared" ca="1" si="26"/>
        <v>116.5261120428773</v>
      </c>
      <c r="Z101" s="1">
        <f t="shared" ca="1" si="26"/>
        <v>99.799653691824332</v>
      </c>
      <c r="AA101" s="1">
        <f t="shared" ca="1" si="26"/>
        <v>94.77479704711638</v>
      </c>
      <c r="AB101" s="1">
        <f t="shared" ca="1" si="26"/>
        <v>107.95616260298401</v>
      </c>
      <c r="AC101" s="1">
        <f t="shared" ca="1" si="26"/>
        <v>114.86274321287902</v>
      </c>
      <c r="AD101" s="1">
        <f t="shared" ca="1" si="26"/>
        <v>84.068074587905286</v>
      </c>
      <c r="AE101" s="1">
        <f t="shared" ca="1" si="26"/>
        <v>111.5104472333753</v>
      </c>
      <c r="AF101" s="1">
        <f t="shared" ca="1" si="26"/>
        <v>88.337092505327377</v>
      </c>
      <c r="AG101" s="1">
        <f t="shared" ca="1" si="26"/>
        <v>120.31860226126096</v>
      </c>
      <c r="AH101" s="1">
        <f t="shared" ca="1" si="26"/>
        <v>110.86386354234881</v>
      </c>
      <c r="AI101" s="1">
        <f t="shared" ca="1" si="26"/>
        <v>97.950119851729553</v>
      </c>
      <c r="AJ101" s="1">
        <f t="shared" ca="1" si="26"/>
        <v>92.554212698856674</v>
      </c>
      <c r="AK101" s="1">
        <f t="shared" ca="1" si="26"/>
        <v>73.336718100258153</v>
      </c>
      <c r="AL101" s="1">
        <f t="shared" ca="1" si="26"/>
        <v>115.09142963135199</v>
      </c>
      <c r="AM101" s="1">
        <f t="shared" ca="1" si="25"/>
        <v>98.325919880571504</v>
      </c>
      <c r="AN101" s="1">
        <f t="shared" ca="1" si="25"/>
        <v>87.930716027311703</v>
      </c>
      <c r="AO101" s="1">
        <f t="shared" ca="1" si="25"/>
        <v>93.05457163405201</v>
      </c>
      <c r="AP101" s="1">
        <f t="shared" ca="1" si="25"/>
        <v>115.71269075354321</v>
      </c>
      <c r="AQ101" s="1">
        <f t="shared" ca="1" si="25"/>
        <v>92.83618180151592</v>
      </c>
    </row>
    <row r="102" spans="1:43" x14ac:dyDescent="0.35">
      <c r="A102" s="1" t="str">
        <f t="shared" ca="1" si="17"/>
        <v>yes</v>
      </c>
      <c r="B102" s="1">
        <f t="shared" ca="1" si="18"/>
        <v>99.516781816990871</v>
      </c>
      <c r="C102" s="1">
        <f t="shared" ca="1" si="19"/>
        <v>108.80482061185818</v>
      </c>
      <c r="D102" s="1">
        <f t="shared" ca="1" si="20"/>
        <v>103.90482061185817</v>
      </c>
      <c r="E102" s="1">
        <f t="shared" ca="1" si="21"/>
        <v>13.432771821022351</v>
      </c>
      <c r="F102" s="1">
        <v>96</v>
      </c>
      <c r="H102" s="1">
        <f t="shared" ca="1" si="27"/>
        <v>100.20430216443548</v>
      </c>
      <c r="I102" s="1">
        <f t="shared" ca="1" si="27"/>
        <v>110.12615567379996</v>
      </c>
      <c r="J102" s="1">
        <f t="shared" ca="1" si="27"/>
        <v>98.533138239265114</v>
      </c>
      <c r="K102" s="1">
        <f t="shared" ca="1" si="27"/>
        <v>97.49365866903608</v>
      </c>
      <c r="L102" s="1">
        <f t="shared" ca="1" si="27"/>
        <v>112.86258156965397</v>
      </c>
      <c r="M102" s="1">
        <f t="shared" ca="1" si="27"/>
        <v>103.15659982657685</v>
      </c>
      <c r="N102" s="1">
        <f t="shared" ca="1" si="27"/>
        <v>92.785935433586133</v>
      </c>
      <c r="O102" s="1">
        <f t="shared" ca="1" si="27"/>
        <v>95.11338811723752</v>
      </c>
      <c r="P102" s="1">
        <f t="shared" ca="1" si="27"/>
        <v>95.932413653101051</v>
      </c>
      <c r="Q102" s="1">
        <f t="shared" ca="1" si="27"/>
        <v>129.93833446295258</v>
      </c>
      <c r="R102" s="1">
        <f t="shared" ca="1" si="27"/>
        <v>72.507464725839199</v>
      </c>
      <c r="S102" s="1">
        <f t="shared" ca="1" si="27"/>
        <v>104.53641090488986</v>
      </c>
      <c r="T102" s="1">
        <f t="shared" ca="1" si="27"/>
        <v>113.548580977265</v>
      </c>
      <c r="U102" s="1">
        <f t="shared" ca="1" si="27"/>
        <v>82.430079178349573</v>
      </c>
      <c r="V102" s="1">
        <f t="shared" ca="1" si="27"/>
        <v>111.42196349233035</v>
      </c>
      <c r="W102" s="1">
        <f t="shared" ca="1" si="27"/>
        <v>84.024603773758713</v>
      </c>
      <c r="X102" s="1">
        <f t="shared" ca="1" si="26"/>
        <v>116.07545452925879</v>
      </c>
      <c r="Y102" s="1">
        <f t="shared" ca="1" si="26"/>
        <v>102.91452409773409</v>
      </c>
      <c r="Z102" s="1">
        <f t="shared" ca="1" si="26"/>
        <v>107.6231305689337</v>
      </c>
      <c r="AA102" s="1">
        <f t="shared" ca="1" si="26"/>
        <v>122.31005071215567</v>
      </c>
      <c r="AB102" s="1">
        <f t="shared" ca="1" si="26"/>
        <v>92.320289752778038</v>
      </c>
      <c r="AC102" s="1">
        <f t="shared" ca="1" si="26"/>
        <v>96.160102430877615</v>
      </c>
      <c r="AD102" s="1">
        <f t="shared" ca="1" si="26"/>
        <v>93.524061473503281</v>
      </c>
      <c r="AE102" s="1">
        <f t="shared" ca="1" si="26"/>
        <v>105.08854210402632</v>
      </c>
      <c r="AF102" s="1">
        <f t="shared" ca="1" si="26"/>
        <v>127.67520381296596</v>
      </c>
      <c r="AG102" s="1">
        <f t="shared" ca="1" si="26"/>
        <v>119.81630977727499</v>
      </c>
      <c r="AH102" s="1">
        <f t="shared" ca="1" si="26"/>
        <v>130.56969691181155</v>
      </c>
      <c r="AI102" s="1">
        <f t="shared" ca="1" si="26"/>
        <v>104.18434171937679</v>
      </c>
      <c r="AJ102" s="1">
        <f t="shared" ca="1" si="26"/>
        <v>123.80842974368603</v>
      </c>
      <c r="AK102" s="1">
        <f t="shared" ca="1" si="26"/>
        <v>99.332877033488174</v>
      </c>
      <c r="AL102" s="1">
        <f t="shared" ca="1" si="26"/>
        <v>105.1925065708856</v>
      </c>
      <c r="AM102" s="1">
        <f t="shared" ca="1" si="25"/>
        <v>110.29348549320162</v>
      </c>
      <c r="AN102" s="1">
        <f t="shared" ca="1" si="25"/>
        <v>95.269011128549636</v>
      </c>
      <c r="AO102" s="1">
        <f t="shared" ca="1" si="25"/>
        <v>94.707928441908379</v>
      </c>
      <c r="AP102" s="1">
        <f t="shared" ca="1" si="25"/>
        <v>99.531748374647876</v>
      </c>
      <c r="AQ102" s="1">
        <f t="shared" ca="1" si="25"/>
        <v>89.560236487752277</v>
      </c>
    </row>
    <row r="103" spans="1:43" x14ac:dyDescent="0.35">
      <c r="A103" s="1" t="str">
        <f t="shared" ca="1" si="17"/>
        <v>yes</v>
      </c>
      <c r="B103" s="1">
        <f t="shared" ca="1" si="18"/>
        <v>92.323575203775988</v>
      </c>
      <c r="C103" s="1">
        <f t="shared" ca="1" si="19"/>
        <v>102.58098788031292</v>
      </c>
      <c r="D103" s="1">
        <f t="shared" ca="1" si="20"/>
        <v>97.680987880312912</v>
      </c>
      <c r="E103" s="1">
        <f t="shared" ca="1" si="21"/>
        <v>16.400242887357912</v>
      </c>
      <c r="F103" s="1">
        <v>97</v>
      </c>
      <c r="H103" s="1">
        <f t="shared" ca="1" si="27"/>
        <v>105.9560437937072</v>
      </c>
      <c r="I103" s="1">
        <f t="shared" ca="1" si="27"/>
        <v>94.409020413055501</v>
      </c>
      <c r="J103" s="1">
        <f t="shared" ca="1" si="27"/>
        <v>113.33377715438766</v>
      </c>
      <c r="K103" s="1">
        <f t="shared" ca="1" si="27"/>
        <v>87.912703170242352</v>
      </c>
      <c r="L103" s="1">
        <f t="shared" ca="1" si="27"/>
        <v>119.69446778299886</v>
      </c>
      <c r="M103" s="1">
        <f t="shared" ca="1" si="27"/>
        <v>89.249667254199522</v>
      </c>
      <c r="N103" s="1">
        <f t="shared" ca="1" si="27"/>
        <v>92.270656931336049</v>
      </c>
      <c r="O103" s="1">
        <f t="shared" ca="1" si="27"/>
        <v>129.81008298045714</v>
      </c>
      <c r="P103" s="1">
        <f t="shared" ca="1" si="27"/>
        <v>75.977861767381555</v>
      </c>
      <c r="Q103" s="1">
        <f t="shared" ca="1" si="27"/>
        <v>96.564993051425276</v>
      </c>
      <c r="R103" s="1">
        <f t="shared" ca="1" si="27"/>
        <v>126.52826930445887</v>
      </c>
      <c r="S103" s="1">
        <f t="shared" ca="1" si="27"/>
        <v>112.9047092409655</v>
      </c>
      <c r="T103" s="1">
        <f t="shared" ca="1" si="27"/>
        <v>103.63656317402226</v>
      </c>
      <c r="U103" s="1">
        <f t="shared" ca="1" si="27"/>
        <v>115.23531055982055</v>
      </c>
      <c r="V103" s="1">
        <f t="shared" ca="1" si="27"/>
        <v>96.177121650988184</v>
      </c>
      <c r="W103" s="1">
        <f t="shared" ca="1" si="27"/>
        <v>57.142945409896832</v>
      </c>
      <c r="X103" s="1">
        <f t="shared" ca="1" si="26"/>
        <v>92.355833077393271</v>
      </c>
      <c r="Y103" s="1">
        <f t="shared" ca="1" si="26"/>
        <v>111.6928319384439</v>
      </c>
      <c r="Z103" s="1">
        <f t="shared" ca="1" si="26"/>
        <v>73.716838370786988</v>
      </c>
      <c r="AA103" s="1">
        <f t="shared" ca="1" si="26"/>
        <v>105.91841920657781</v>
      </c>
      <c r="AB103" s="1">
        <f t="shared" ca="1" si="26"/>
        <v>112.93913614551563</v>
      </c>
      <c r="AC103" s="1">
        <f t="shared" ca="1" si="26"/>
        <v>90.407871733026056</v>
      </c>
      <c r="AD103" s="1">
        <f t="shared" ca="1" si="26"/>
        <v>97.243781772540629</v>
      </c>
      <c r="AE103" s="1">
        <f t="shared" ca="1" si="26"/>
        <v>67.356888292614883</v>
      </c>
      <c r="AF103" s="1">
        <f t="shared" ca="1" si="26"/>
        <v>101.04396836945438</v>
      </c>
      <c r="AG103" s="1">
        <f t="shared" ca="1" si="26"/>
        <v>99.89521153699593</v>
      </c>
      <c r="AH103" s="1">
        <f t="shared" ca="1" si="26"/>
        <v>97.349327861826154</v>
      </c>
      <c r="AI103" s="1">
        <f t="shared" ca="1" si="26"/>
        <v>85.009672969428522</v>
      </c>
      <c r="AJ103" s="1">
        <f t="shared" ca="1" si="26"/>
        <v>98.740078656948</v>
      </c>
      <c r="AK103" s="1">
        <f t="shared" ca="1" si="26"/>
        <v>81.190681129740184</v>
      </c>
      <c r="AL103" s="1">
        <f t="shared" ca="1" si="26"/>
        <v>127.11704970686819</v>
      </c>
      <c r="AM103" s="1">
        <f t="shared" ca="1" si="25"/>
        <v>105.68252243324807</v>
      </c>
      <c r="AN103" s="1">
        <f t="shared" ca="1" si="25"/>
        <v>85.327336564331262</v>
      </c>
      <c r="AO103" s="1">
        <f t="shared" ca="1" si="25"/>
        <v>85.783072433314985</v>
      </c>
      <c r="AP103" s="1">
        <f t="shared" ca="1" si="25"/>
        <v>91.080215720049992</v>
      </c>
      <c r="AQ103" s="1">
        <f t="shared" ca="1" si="25"/>
        <v>89.860632132816065</v>
      </c>
    </row>
    <row r="104" spans="1:43" x14ac:dyDescent="0.35">
      <c r="A104" s="1" t="str">
        <f t="shared" ca="1" si="17"/>
        <v>yes</v>
      </c>
      <c r="B104" s="1">
        <f t="shared" ca="1" si="18"/>
        <v>92.540339124021486</v>
      </c>
      <c r="C104" s="1">
        <f t="shared" ca="1" si="19"/>
        <v>103.08995140881575</v>
      </c>
      <c r="D104" s="1">
        <f t="shared" ca="1" si="20"/>
        <v>98.189951408815745</v>
      </c>
      <c r="E104" s="1">
        <f t="shared" ca="1" si="21"/>
        <v>17.294731484064069</v>
      </c>
      <c r="F104" s="1">
        <v>98</v>
      </c>
      <c r="H104" s="1">
        <f t="shared" ca="1" si="27"/>
        <v>101.43364761735074</v>
      </c>
      <c r="I104" s="1">
        <f t="shared" ca="1" si="27"/>
        <v>109.39746635094217</v>
      </c>
      <c r="J104" s="1">
        <f t="shared" ca="1" si="27"/>
        <v>109.7288797388583</v>
      </c>
      <c r="K104" s="1">
        <f t="shared" ca="1" si="27"/>
        <v>102.50260679405496</v>
      </c>
      <c r="L104" s="1">
        <f t="shared" ca="1" si="27"/>
        <v>104.61518647859758</v>
      </c>
      <c r="M104" s="1">
        <f t="shared" ca="1" si="27"/>
        <v>107.514680284232</v>
      </c>
      <c r="N104" s="1">
        <f t="shared" ca="1" si="27"/>
        <v>88.912202309072143</v>
      </c>
      <c r="O104" s="1">
        <f t="shared" ca="1" si="27"/>
        <v>122.94338232217355</v>
      </c>
      <c r="P104" s="1">
        <f t="shared" ca="1" si="27"/>
        <v>73.664302701441812</v>
      </c>
      <c r="Q104" s="1">
        <f t="shared" ca="1" si="27"/>
        <v>91.251675393933311</v>
      </c>
      <c r="R104" s="1">
        <f t="shared" ca="1" si="27"/>
        <v>89.037704584060009</v>
      </c>
      <c r="S104" s="1">
        <f t="shared" ca="1" si="27"/>
        <v>84.208482812598945</v>
      </c>
      <c r="T104" s="1">
        <f t="shared" ca="1" si="27"/>
        <v>119.39439150650418</v>
      </c>
      <c r="U104" s="1">
        <f t="shared" ca="1" si="27"/>
        <v>107.06311431759889</v>
      </c>
      <c r="V104" s="1">
        <f t="shared" ca="1" si="27"/>
        <v>82.957414685515744</v>
      </c>
      <c r="W104" s="1">
        <f t="shared" ca="1" si="27"/>
        <v>85.54354139238302</v>
      </c>
      <c r="X104" s="1">
        <f t="shared" ca="1" si="26"/>
        <v>103.32148910144919</v>
      </c>
      <c r="Y104" s="1">
        <f t="shared" ca="1" si="26"/>
        <v>106.76384477748572</v>
      </c>
      <c r="Z104" s="1">
        <f t="shared" ca="1" si="26"/>
        <v>94.085670473329216</v>
      </c>
      <c r="AA104" s="1">
        <f t="shared" ca="1" si="26"/>
        <v>73.432843050294593</v>
      </c>
      <c r="AB104" s="1">
        <f t="shared" ca="1" si="26"/>
        <v>120.53128388438053</v>
      </c>
      <c r="AC104" s="1">
        <f t="shared" ca="1" si="26"/>
        <v>100.13461632683973</v>
      </c>
      <c r="AD104" s="1">
        <f t="shared" ca="1" si="26"/>
        <v>101.22226549411508</v>
      </c>
      <c r="AE104" s="1">
        <f t="shared" ca="1" si="26"/>
        <v>104.24360259911812</v>
      </c>
      <c r="AF104" s="1">
        <f t="shared" ca="1" si="26"/>
        <v>115.60067905855524</v>
      </c>
      <c r="AG104" s="1">
        <f t="shared" ca="1" si="26"/>
        <v>84.200021357988973</v>
      </c>
      <c r="AH104" s="1">
        <f t="shared" ca="1" si="26"/>
        <v>73.946690238185553</v>
      </c>
      <c r="AI104" s="1">
        <f t="shared" ca="1" si="26"/>
        <v>81.211298839687217</v>
      </c>
      <c r="AJ104" s="1">
        <f t="shared" ca="1" si="26"/>
        <v>54.60388056276841</v>
      </c>
      <c r="AK104" s="1">
        <f t="shared" ca="1" si="26"/>
        <v>113.90166826051275</v>
      </c>
      <c r="AL104" s="1">
        <f t="shared" ca="1" si="26"/>
        <v>66.42685127320172</v>
      </c>
      <c r="AM104" s="1">
        <f t="shared" ca="1" si="25"/>
        <v>115.08301709085715</v>
      </c>
      <c r="AN104" s="1">
        <f t="shared" ca="1" si="25"/>
        <v>114.3015221783222</v>
      </c>
      <c r="AO104" s="1">
        <f t="shared" ca="1" si="25"/>
        <v>95.762436318441829</v>
      </c>
      <c r="AP104" s="1">
        <f t="shared" ca="1" si="25"/>
        <v>131.44435495483276</v>
      </c>
      <c r="AQ104" s="1">
        <f t="shared" ca="1" si="25"/>
        <v>104.45153558768281</v>
      </c>
    </row>
    <row r="105" spans="1:43" x14ac:dyDescent="0.35">
      <c r="A105" s="1" t="str">
        <f t="shared" ca="1" si="17"/>
        <v>no</v>
      </c>
      <c r="B105" s="1">
        <f t="shared" ca="1" si="18"/>
        <v>89.947471144128031</v>
      </c>
      <c r="C105" s="1">
        <f t="shared" ca="1" si="19"/>
        <v>99.230623982977846</v>
      </c>
      <c r="D105" s="1">
        <f t="shared" ca="1" si="20"/>
        <v>94.330623982977841</v>
      </c>
      <c r="E105" s="1">
        <f t="shared" ca="1" si="21"/>
        <v>13.41781481280556</v>
      </c>
      <c r="F105" s="1">
        <v>99</v>
      </c>
      <c r="H105" s="1">
        <f t="shared" ca="1" si="27"/>
        <v>111.41657817402991</v>
      </c>
      <c r="I105" s="1">
        <f t="shared" ca="1" si="27"/>
        <v>91.230600342962717</v>
      </c>
      <c r="J105" s="1">
        <f t="shared" ca="1" si="27"/>
        <v>91.790174640831921</v>
      </c>
      <c r="K105" s="1">
        <f t="shared" ca="1" si="27"/>
        <v>71.388290121457501</v>
      </c>
      <c r="L105" s="1">
        <f t="shared" ca="1" si="27"/>
        <v>90.501025441632748</v>
      </c>
      <c r="M105" s="1">
        <f t="shared" ca="1" si="27"/>
        <v>99.749032521400707</v>
      </c>
      <c r="N105" s="1">
        <f t="shared" ca="1" si="27"/>
        <v>92.364720898575456</v>
      </c>
      <c r="O105" s="1">
        <f t="shared" ca="1" si="27"/>
        <v>79.212303740754464</v>
      </c>
      <c r="P105" s="1">
        <f t="shared" ca="1" si="27"/>
        <v>91.293178732439628</v>
      </c>
      <c r="Q105" s="1">
        <f t="shared" ca="1" si="27"/>
        <v>107.10187807198096</v>
      </c>
      <c r="R105" s="1">
        <f t="shared" ca="1" si="27"/>
        <v>99.279190822945793</v>
      </c>
      <c r="S105" s="1">
        <f t="shared" ca="1" si="27"/>
        <v>84.854579062924984</v>
      </c>
      <c r="T105" s="1">
        <f t="shared" ca="1" si="27"/>
        <v>94.81668347157904</v>
      </c>
      <c r="U105" s="1">
        <f t="shared" ca="1" si="27"/>
        <v>94.2689199450258</v>
      </c>
      <c r="V105" s="1">
        <f t="shared" ca="1" si="27"/>
        <v>96.349609009487423</v>
      </c>
      <c r="W105" s="1">
        <f t="shared" ca="1" si="27"/>
        <v>90.807427421189914</v>
      </c>
      <c r="X105" s="1">
        <f t="shared" ca="1" si="26"/>
        <v>67.726899088753115</v>
      </c>
      <c r="Y105" s="1">
        <f t="shared" ca="1" si="26"/>
        <v>103.84940851152564</v>
      </c>
      <c r="Z105" s="1">
        <f t="shared" ca="1" si="26"/>
        <v>114.1568337950799</v>
      </c>
      <c r="AA105" s="1">
        <f t="shared" ca="1" si="26"/>
        <v>83.708393816850844</v>
      </c>
      <c r="AB105" s="1">
        <f t="shared" ca="1" si="26"/>
        <v>64.673337170045329</v>
      </c>
      <c r="AC105" s="1">
        <f t="shared" ca="1" si="26"/>
        <v>97.669874702952626</v>
      </c>
      <c r="AD105" s="1">
        <f t="shared" ca="1" si="26"/>
        <v>75.915827880346768</v>
      </c>
      <c r="AE105" s="1">
        <f t="shared" ca="1" si="26"/>
        <v>87.718847852326505</v>
      </c>
      <c r="AF105" s="1">
        <f t="shared" ca="1" si="26"/>
        <v>86.360971526660052</v>
      </c>
      <c r="AG105" s="1">
        <f t="shared" ca="1" si="26"/>
        <v>95.782963798972986</v>
      </c>
      <c r="AH105" s="1">
        <f t="shared" ca="1" si="26"/>
        <v>118.99295395166793</v>
      </c>
      <c r="AI105" s="1">
        <f t="shared" ca="1" si="26"/>
        <v>104.27383401817731</v>
      </c>
      <c r="AJ105" s="1">
        <f t="shared" ca="1" si="26"/>
        <v>88.726669514406453</v>
      </c>
      <c r="AK105" s="1">
        <f t="shared" ca="1" si="26"/>
        <v>95.039731628859499</v>
      </c>
      <c r="AL105" s="1">
        <f t="shared" ca="1" si="26"/>
        <v>83.451203130513875</v>
      </c>
      <c r="AM105" s="1">
        <f t="shared" ca="1" si="25"/>
        <v>121.09483031789432</v>
      </c>
      <c r="AN105" s="1">
        <f t="shared" ca="1" si="25"/>
        <v>92.782076280749791</v>
      </c>
      <c r="AO105" s="1">
        <f t="shared" ca="1" si="25"/>
        <v>107.90367204240312</v>
      </c>
      <c r="AP105" s="1">
        <f t="shared" ca="1" si="25"/>
        <v>111.10727990610073</v>
      </c>
      <c r="AQ105" s="1">
        <f t="shared" ca="1" si="25"/>
        <v>108.54266203369676</v>
      </c>
    </row>
    <row r="106" spans="1:43" x14ac:dyDescent="0.35">
      <c r="A106" s="1" t="str">
        <f t="shared" ca="1" si="17"/>
        <v>yes</v>
      </c>
      <c r="B106" s="1">
        <f t="shared" ca="1" si="18"/>
        <v>90.779409878145643</v>
      </c>
      <c r="C106" s="1">
        <f t="shared" ca="1" si="19"/>
        <v>101.26569879798195</v>
      </c>
      <c r="D106" s="1">
        <f t="shared" ca="1" si="20"/>
        <v>96.365698797981949</v>
      </c>
      <c r="E106" s="1">
        <f t="shared" ca="1" si="21"/>
        <v>17.100884448478478</v>
      </c>
      <c r="F106" s="1">
        <v>100</v>
      </c>
      <c r="H106" s="1">
        <f t="shared" ca="1" si="27"/>
        <v>88.876673774839546</v>
      </c>
      <c r="I106" s="1">
        <f t="shared" ca="1" si="27"/>
        <v>105.43603786569949</v>
      </c>
      <c r="J106" s="1">
        <f t="shared" ca="1" si="27"/>
        <v>117.96300873397766</v>
      </c>
      <c r="K106" s="1">
        <f t="shared" ca="1" si="27"/>
        <v>92.509920777561149</v>
      </c>
      <c r="L106" s="1">
        <f t="shared" ca="1" si="27"/>
        <v>99.922879169476928</v>
      </c>
      <c r="M106" s="1">
        <f t="shared" ca="1" si="27"/>
        <v>100.57344218105713</v>
      </c>
      <c r="N106" s="1">
        <f t="shared" ca="1" si="27"/>
        <v>85.713582155283888</v>
      </c>
      <c r="O106" s="1">
        <f t="shared" ca="1" si="27"/>
        <v>95.016219404918218</v>
      </c>
      <c r="P106" s="1">
        <f t="shared" ca="1" si="27"/>
        <v>73.581481172028475</v>
      </c>
      <c r="Q106" s="1">
        <f t="shared" ca="1" si="27"/>
        <v>100.44539780878046</v>
      </c>
      <c r="R106" s="1">
        <f t="shared" ca="1" si="27"/>
        <v>94.798459631598945</v>
      </c>
      <c r="S106" s="1">
        <f t="shared" ca="1" si="27"/>
        <v>134.03936067038487</v>
      </c>
      <c r="T106" s="1">
        <f t="shared" ca="1" si="27"/>
        <v>90.516813439392465</v>
      </c>
      <c r="U106" s="1">
        <f t="shared" ca="1" si="27"/>
        <v>92.241653271060599</v>
      </c>
      <c r="V106" s="1">
        <f t="shared" ca="1" si="27"/>
        <v>112.74320812253688</v>
      </c>
      <c r="W106" s="1">
        <f t="shared" ca="1" si="27"/>
        <v>100.74488086683792</v>
      </c>
      <c r="X106" s="1">
        <f t="shared" ca="1" si="26"/>
        <v>84.504373511591311</v>
      </c>
      <c r="Y106" s="1">
        <f t="shared" ca="1" si="26"/>
        <v>109.05696950223569</v>
      </c>
      <c r="Z106" s="1">
        <f t="shared" ca="1" si="26"/>
        <v>94.997411184044253</v>
      </c>
      <c r="AA106" s="1">
        <f t="shared" ca="1" si="26"/>
        <v>118.42906590248997</v>
      </c>
      <c r="AB106" s="1">
        <f t="shared" ca="1" si="26"/>
        <v>92.052723663214223</v>
      </c>
      <c r="AC106" s="1">
        <f t="shared" ca="1" si="26"/>
        <v>85.247548782188119</v>
      </c>
      <c r="AD106" s="1">
        <f t="shared" ca="1" si="26"/>
        <v>123.53068931500269</v>
      </c>
      <c r="AE106" s="1">
        <f t="shared" ca="1" si="26"/>
        <v>89.945582945634897</v>
      </c>
      <c r="AF106" s="1">
        <f t="shared" ca="1" si="26"/>
        <v>48.922433587503271</v>
      </c>
      <c r="AG106" s="1">
        <f t="shared" ca="1" si="26"/>
        <v>109.96772998605897</v>
      </c>
      <c r="AH106" s="1">
        <f t="shared" ca="1" si="26"/>
        <v>105.33009379108456</v>
      </c>
      <c r="AI106" s="1">
        <f t="shared" ca="1" si="26"/>
        <v>59.737660552095143</v>
      </c>
      <c r="AJ106" s="1">
        <f t="shared" ca="1" si="26"/>
        <v>103.67136801828082</v>
      </c>
      <c r="AK106" s="1">
        <f t="shared" ca="1" si="26"/>
        <v>70.548151217128435</v>
      </c>
      <c r="AL106" s="1">
        <f t="shared" ca="1" si="26"/>
        <v>103.33550955026213</v>
      </c>
      <c r="AM106" s="1">
        <f t="shared" ca="1" si="25"/>
        <v>109.71269303453155</v>
      </c>
      <c r="AN106" s="1">
        <f t="shared" ca="1" si="25"/>
        <v>101.53404435600055</v>
      </c>
      <c r="AO106" s="1">
        <f t="shared" ca="1" si="25"/>
        <v>86.715083617978124</v>
      </c>
      <c r="AP106" s="1">
        <f t="shared" ca="1" si="25"/>
        <v>77.273151280547268</v>
      </c>
      <c r="AQ106" s="1">
        <f t="shared" ca="1" si="25"/>
        <v>109.52985388404396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4"/>
  <sheetViews>
    <sheetView zoomScale="110" zoomScaleNormal="110" workbookViewId="0">
      <selection activeCell="B12" sqref="B12:D13"/>
    </sheetView>
  </sheetViews>
  <sheetFormatPr defaultRowHeight="14.5" x14ac:dyDescent="0.35"/>
  <cols>
    <col min="2" max="2" width="45.1796875" customWidth="1"/>
    <col min="3" max="3" width="31.54296875" customWidth="1"/>
    <col min="4" max="4" width="39.26953125" customWidth="1"/>
  </cols>
  <sheetData>
    <row r="1" spans="2:8" ht="23.5" x14ac:dyDescent="0.55000000000000004">
      <c r="B1" s="19" t="s">
        <v>413</v>
      </c>
      <c r="D1" s="42" t="s">
        <v>477</v>
      </c>
      <c r="E1" s="33"/>
      <c r="F1" s="33"/>
      <c r="G1" s="33"/>
    </row>
    <row r="2" spans="2:8" ht="18.5" x14ac:dyDescent="0.45">
      <c r="B2" s="19" t="s">
        <v>414</v>
      </c>
      <c r="D2" s="5"/>
      <c r="E2" s="5"/>
      <c r="F2" s="5"/>
      <c r="G2" s="5"/>
      <c r="H2" s="5"/>
    </row>
    <row r="3" spans="2:8" ht="23.5" x14ac:dyDescent="0.55000000000000004">
      <c r="B3" s="19" t="s">
        <v>415</v>
      </c>
      <c r="C3" s="34"/>
      <c r="D3" s="19" t="s">
        <v>333</v>
      </c>
      <c r="E3" s="19">
        <v>1500</v>
      </c>
      <c r="F3" s="19"/>
      <c r="G3" s="19"/>
      <c r="H3" s="19"/>
    </row>
    <row r="4" spans="2:8" ht="23.5" x14ac:dyDescent="0.55000000000000004">
      <c r="C4" s="34"/>
      <c r="D4" s="19" t="s">
        <v>334</v>
      </c>
      <c r="E4" s="19">
        <f>800/1500</f>
        <v>0.53333333333333333</v>
      </c>
      <c r="F4" s="19" t="str">
        <f ca="1">_xlfn.FORMULATEXT(phat)</f>
        <v>=800/1500</v>
      </c>
      <c r="G4" s="19"/>
      <c r="H4" s="19"/>
    </row>
    <row r="5" spans="2:8" ht="23.5" x14ac:dyDescent="0.55000000000000004">
      <c r="C5" s="34"/>
      <c r="D5" s="19" t="s">
        <v>335</v>
      </c>
      <c r="E5" s="19">
        <f>SQRT((phat)*(1-phat)/n)</f>
        <v>1.2881223774390611E-2</v>
      </c>
      <c r="F5" s="19" t="str">
        <f ca="1">_xlfn.FORMULATEXT(Std_Error_phat)</f>
        <v>=SQRT((phat)*(1-phat)/n)</v>
      </c>
      <c r="G5" s="19"/>
      <c r="H5" s="19"/>
    </row>
    <row r="6" spans="2:8" ht="23.5" x14ac:dyDescent="0.55000000000000004">
      <c r="C6" s="34"/>
      <c r="D6" s="19" t="s">
        <v>291</v>
      </c>
      <c r="E6" s="19">
        <f>phat-1.96*Std_Error_phat</f>
        <v>0.50808613473552777</v>
      </c>
      <c r="F6" s="19" t="str">
        <f ca="1">_xlfn.FORMULATEXT(Std_Error_phat)</f>
        <v>=SQRT((phat)*(1-phat)/n)</v>
      </c>
      <c r="G6" s="19"/>
      <c r="H6" s="19"/>
    </row>
    <row r="7" spans="2:8" ht="23.5" x14ac:dyDescent="0.55000000000000004">
      <c r="C7" s="34"/>
      <c r="D7" s="19" t="s">
        <v>290</v>
      </c>
      <c r="E7" s="19">
        <f>phat+1.96*Std_Error_phat</f>
        <v>0.55858053193113888</v>
      </c>
      <c r="F7" s="19" t="str">
        <f ca="1">_xlfn.FORMULATEXT(Std_Error_phat)</f>
        <v>=SQRT((phat)*(1-phat)/n)</v>
      </c>
      <c r="G7" s="19"/>
      <c r="H7" s="19"/>
    </row>
    <row r="8" spans="2:8" ht="23.5" x14ac:dyDescent="0.55000000000000004">
      <c r="C8" s="34"/>
      <c r="D8" s="19" t="s">
        <v>336</v>
      </c>
      <c r="E8" s="19">
        <f>1.96*Std_Error_phat</f>
        <v>2.5247198597805599E-2</v>
      </c>
      <c r="F8" s="19" t="str">
        <f ca="1">_xlfn.FORMULATEXT(Std_Error_phat)</f>
        <v>=SQRT((phat)*(1-phat)/n)</v>
      </c>
      <c r="G8" s="5"/>
      <c r="H8" s="5"/>
    </row>
    <row r="9" spans="2:8" ht="18.5" x14ac:dyDescent="0.45">
      <c r="D9" s="5"/>
      <c r="E9" s="5"/>
      <c r="F9" s="5"/>
      <c r="G9" s="5"/>
      <c r="H9" s="5"/>
    </row>
    <row r="10" spans="2:8" ht="21" x14ac:dyDescent="0.5">
      <c r="B10" s="23" t="s">
        <v>411</v>
      </c>
      <c r="C10" s="23"/>
      <c r="D10" s="23"/>
    </row>
    <row r="11" spans="2:8" ht="21" x14ac:dyDescent="0.5">
      <c r="B11" s="23"/>
      <c r="C11" s="23"/>
      <c r="D11" s="23"/>
    </row>
    <row r="12" spans="2:8" ht="21" x14ac:dyDescent="0.5">
      <c r="B12" s="51" t="s">
        <v>291</v>
      </c>
      <c r="C12" s="51"/>
      <c r="D12" s="51" t="s">
        <v>290</v>
      </c>
    </row>
    <row r="13" spans="2:8" ht="47.25" customHeight="1" x14ac:dyDescent="0.5">
      <c r="B13" s="51" t="s">
        <v>412</v>
      </c>
      <c r="C13" s="51"/>
      <c r="D13" s="51" t="s">
        <v>442</v>
      </c>
    </row>
    <row r="14" spans="2:8" ht="21" x14ac:dyDescent="0.5">
      <c r="B14" s="22"/>
      <c r="C14" s="22"/>
      <c r="D14" s="22"/>
    </row>
  </sheetData>
  <printOptions headings="1" gridLines="1"/>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20" zoomScaleNormal="120" workbookViewId="0">
      <selection activeCell="B17" sqref="B17"/>
    </sheetView>
  </sheetViews>
  <sheetFormatPr defaultRowHeight="14.5" x14ac:dyDescent="0.35"/>
  <cols>
    <col min="1" max="1" width="8.7265625" style="1"/>
    <col min="2" max="2" width="25.81640625" style="1" customWidth="1"/>
    <col min="3" max="3" width="11" style="1" customWidth="1"/>
    <col min="4" max="4" width="8.7265625" style="1"/>
    <col min="5" max="5" width="21.453125" style="1" customWidth="1"/>
    <col min="6" max="6" width="19.81640625" style="1" customWidth="1"/>
    <col min="7" max="16384" width="8.7265625" style="1"/>
  </cols>
  <sheetData>
    <row r="1" spans="1:9" x14ac:dyDescent="0.35">
      <c r="A1" s="1" t="s">
        <v>508</v>
      </c>
    </row>
    <row r="3" spans="1:9" x14ac:dyDescent="0.35">
      <c r="B3" s="1" t="s">
        <v>333</v>
      </c>
      <c r="C3" s="1">
        <v>500</v>
      </c>
    </row>
    <row r="4" spans="1:9" x14ac:dyDescent="0.35">
      <c r="B4" s="1" t="s">
        <v>509</v>
      </c>
      <c r="C4" s="1">
        <v>0.05</v>
      </c>
      <c r="G4" s="1" t="s">
        <v>515</v>
      </c>
    </row>
    <row r="5" spans="1:9" x14ac:dyDescent="0.35">
      <c r="G5" s="1" t="s">
        <v>511</v>
      </c>
    </row>
    <row r="6" spans="1:9" x14ac:dyDescent="0.35">
      <c r="G6" s="1" t="s">
        <v>512</v>
      </c>
    </row>
    <row r="7" spans="1:9" x14ac:dyDescent="0.35">
      <c r="B7" s="1" t="s">
        <v>510</v>
      </c>
      <c r="C7" s="1" t="s">
        <v>329</v>
      </c>
      <c r="D7" s="1" t="s">
        <v>330</v>
      </c>
      <c r="G7" s="1" t="s">
        <v>513</v>
      </c>
    </row>
    <row r="8" spans="1:9" x14ac:dyDescent="0.35">
      <c r="B8" s="1">
        <v>0</v>
      </c>
      <c r="C8" s="53">
        <v>0</v>
      </c>
      <c r="D8" s="53">
        <f>1-alpha^(1/n)</f>
        <v>5.9735515163495956E-3</v>
      </c>
      <c r="E8" s="1">
        <v>0</v>
      </c>
      <c r="F8" s="1" t="str">
        <f ca="1">_xlfn.FORMULATEXT(D8)</f>
        <v>=1-alpha^(1/n)</v>
      </c>
      <c r="G8" s="1" t="s">
        <v>516</v>
      </c>
      <c r="I8" s="1" t="s">
        <v>521</v>
      </c>
    </row>
    <row r="9" spans="1:9" x14ac:dyDescent="0.35">
      <c r="B9" s="1">
        <v>1</v>
      </c>
      <c r="C9" s="1">
        <f>1-(1-0.5*alpha)^(1/n)</f>
        <v>5.0634334007426673E-5</v>
      </c>
      <c r="D9" s="1">
        <f>1-(0.5*alpha)^(1/n)</f>
        <v>7.3506100519077355E-3</v>
      </c>
      <c r="E9" s="1" t="str">
        <f t="shared" ref="E9:F11" ca="1" si="0">_xlfn.FORMULATEXT(C9)</f>
        <v>=1-(1-0.5*alpha)^(1/n)</v>
      </c>
      <c r="F9" s="1" t="str">
        <f t="shared" ca="1" si="0"/>
        <v>=1-(0.5*alpha)^(1/n)</v>
      </c>
      <c r="G9" s="1" t="s">
        <v>514</v>
      </c>
    </row>
    <row r="10" spans="1:9" x14ac:dyDescent="0.35">
      <c r="B10" s="1">
        <f>n-1</f>
        <v>499</v>
      </c>
      <c r="C10" s="1">
        <f>(0.5*alpha)^(1/n)</f>
        <v>0.99264938994809226</v>
      </c>
      <c r="D10" s="1">
        <f>(1-0.5*alpha)^(1/n)</f>
        <v>0.99994936566599257</v>
      </c>
      <c r="E10" s="1" t="str">
        <f t="shared" ca="1" si="0"/>
        <v>=(0.5*alpha)^(1/n)</v>
      </c>
      <c r="F10" s="1" t="str">
        <f t="shared" ca="1" si="0"/>
        <v>=(1-0.5*alpha)^(1/n)</v>
      </c>
    </row>
    <row r="11" spans="1:9" x14ac:dyDescent="0.35">
      <c r="B11" s="1">
        <f>n</f>
        <v>500</v>
      </c>
      <c r="C11" s="53">
        <f>(alpha)^(1/n)</f>
        <v>0.9940264484836504</v>
      </c>
      <c r="D11" s="53">
        <v>1</v>
      </c>
      <c r="E11" s="1" t="str">
        <f t="shared" ca="1" si="0"/>
        <v>=(alpha)^(1/n)</v>
      </c>
      <c r="F11" s="1">
        <v>1</v>
      </c>
      <c r="G11" s="1" t="s">
        <v>517</v>
      </c>
    </row>
    <row r="12" spans="1:9" x14ac:dyDescent="0.35">
      <c r="G12" s="1" t="s">
        <v>518</v>
      </c>
    </row>
    <row r="14" spans="1:9" x14ac:dyDescent="0.35">
      <c r="G14" s="1" t="s">
        <v>519</v>
      </c>
    </row>
    <row r="15" spans="1:9" ht="21" x14ac:dyDescent="0.5">
      <c r="B15" s="51" t="s">
        <v>291</v>
      </c>
      <c r="C15" s="51"/>
      <c r="D15" s="51" t="s">
        <v>290</v>
      </c>
      <c r="E15" s="20"/>
      <c r="F15" s="20"/>
      <c r="G15" s="1" t="s">
        <v>520</v>
      </c>
    </row>
    <row r="16" spans="1:9" ht="24" x14ac:dyDescent="0.5">
      <c r="B16" s="51" t="s">
        <v>412</v>
      </c>
      <c r="C16" s="51"/>
      <c r="D16" s="51" t="s">
        <v>442</v>
      </c>
      <c r="E16" s="20"/>
      <c r="F16" s="20"/>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
  <sheetViews>
    <sheetView topLeftCell="A8" zoomScale="110" zoomScaleNormal="110" workbookViewId="0">
      <selection activeCell="A8" sqref="A8"/>
    </sheetView>
  </sheetViews>
  <sheetFormatPr defaultColWidth="9.1796875" defaultRowHeight="102" customHeight="1" x14ac:dyDescent="0.45"/>
  <cols>
    <col min="1" max="1" width="70.54296875" style="19" customWidth="1"/>
    <col min="2" max="2" width="14.54296875" style="19" customWidth="1"/>
    <col min="3" max="3" width="20.54296875" style="19" customWidth="1"/>
    <col min="4" max="4" width="10.54296875" style="19" bestFit="1" customWidth="1"/>
    <col min="5" max="5" width="23.1796875" style="19" customWidth="1"/>
    <col min="6" max="16384" width="9.1796875" style="19"/>
  </cols>
  <sheetData>
    <row r="1" spans="1:5" ht="147.75" customHeight="1" x14ac:dyDescent="0.45">
      <c r="A1" s="44" t="s">
        <v>485</v>
      </c>
    </row>
    <row r="2" spans="1:5" ht="27.75" customHeight="1" x14ac:dyDescent="0.45">
      <c r="A2" s="17" t="s">
        <v>483</v>
      </c>
      <c r="C2" s="19" t="s">
        <v>337</v>
      </c>
    </row>
    <row r="3" spans="1:5" ht="33.75" customHeight="1" x14ac:dyDescent="0.45">
      <c r="A3" s="17" t="s">
        <v>417</v>
      </c>
    </row>
    <row r="4" spans="1:5" ht="102" customHeight="1" x14ac:dyDescent="0.45">
      <c r="C4" s="19" t="s">
        <v>338</v>
      </c>
      <c r="D4" s="45">
        <v>100</v>
      </c>
    </row>
    <row r="5" spans="1:5" ht="102" customHeight="1" x14ac:dyDescent="0.45">
      <c r="A5" s="17"/>
      <c r="C5" s="19" t="s">
        <v>339</v>
      </c>
      <c r="D5" s="45">
        <v>20</v>
      </c>
    </row>
    <row r="6" spans="1:5" ht="102" customHeight="1" x14ac:dyDescent="0.45">
      <c r="A6" s="18" t="s">
        <v>418</v>
      </c>
      <c r="C6" s="19" t="s">
        <v>340</v>
      </c>
      <c r="D6" s="19">
        <f>(1.96*SIGMA/ERROR)^2</f>
        <v>96.04000000000002</v>
      </c>
      <c r="E6" s="19" t="str">
        <f ca="1">_xlfn.FORMULATEXT(SAMPLE_SIZE)</f>
        <v>=(1.96*SIGMA/ERROR)^2</v>
      </c>
    </row>
    <row r="7" spans="1:5" ht="102" customHeight="1" x14ac:dyDescent="0.45">
      <c r="A7" s="43" t="s">
        <v>416</v>
      </c>
    </row>
    <row r="8" spans="1:5" ht="102" customHeight="1" x14ac:dyDescent="0.45">
      <c r="C8" s="19" t="s">
        <v>341</v>
      </c>
    </row>
    <row r="9" spans="1:5" ht="27" customHeight="1" x14ac:dyDescent="0.45">
      <c r="A9" s="19" t="s">
        <v>504</v>
      </c>
      <c r="B9" s="19">
        <f>1.96^2/(4*(0.03^2))</f>
        <v>1067.1111111111111</v>
      </c>
      <c r="C9" s="19" t="s">
        <v>342</v>
      </c>
      <c r="D9" s="43">
        <v>2.5000000000000001E-2</v>
      </c>
    </row>
    <row r="10" spans="1:5" ht="27.75" customHeight="1" x14ac:dyDescent="0.45">
      <c r="C10" s="19" t="s">
        <v>343</v>
      </c>
      <c r="D10" s="19">
        <f>1.96^2/(4*(D9)^2)</f>
        <v>1536.6399999999996</v>
      </c>
      <c r="E10" s="19" t="str">
        <f ca="1">_xlfn.FORMULATEXT(D10)</f>
        <v>=1.96^2/(4*(D9)^2)</v>
      </c>
    </row>
    <row r="11" spans="1:5" ht="57.75" customHeight="1" x14ac:dyDescent="0.45">
      <c r="A11" s="44" t="s">
        <v>419</v>
      </c>
      <c r="B11" s="47" t="s">
        <v>484</v>
      </c>
      <c r="C11" s="19" t="s">
        <v>434</v>
      </c>
    </row>
    <row r="12" spans="1:5" ht="102" customHeight="1" x14ac:dyDescent="0.45">
      <c r="A12" s="43" t="s">
        <v>420</v>
      </c>
      <c r="B12" s="18"/>
    </row>
    <row r="13" spans="1:5" ht="102" customHeight="1" x14ac:dyDescent="0.45">
      <c r="A13" s="46" t="s">
        <v>389</v>
      </c>
    </row>
  </sheetData>
  <printOptions headings="1" gridLines="1"/>
  <pageMargins left="0.7" right="0.7"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130" zoomScaleNormal="130" workbookViewId="0">
      <selection activeCell="A14" sqref="A14"/>
    </sheetView>
  </sheetViews>
  <sheetFormatPr defaultColWidth="9.1796875" defaultRowHeight="14.5" x14ac:dyDescent="0.35"/>
  <cols>
    <col min="1" max="1" width="44.81640625" style="1" customWidth="1"/>
    <col min="2" max="4" width="9.1796875" style="1"/>
    <col min="5" max="5" width="20.54296875" style="1" customWidth="1"/>
    <col min="6" max="6" width="13.26953125" style="1" customWidth="1"/>
    <col min="7" max="7" width="9.1796875" style="1"/>
    <col min="8" max="8" width="36.81640625" style="1" customWidth="1"/>
    <col min="9" max="16384" width="9.1796875" style="1"/>
  </cols>
  <sheetData>
    <row r="1" spans="1:8" ht="61.5" customHeight="1" x14ac:dyDescent="0.35">
      <c r="A1" s="20" t="s">
        <v>486</v>
      </c>
      <c r="B1" s="20"/>
    </row>
    <row r="2" spans="1:8" x14ac:dyDescent="0.35">
      <c r="A2" s="20" t="s">
        <v>435</v>
      </c>
      <c r="B2" s="20"/>
      <c r="F2" s="1" t="s">
        <v>287</v>
      </c>
      <c r="G2" s="1">
        <v>100</v>
      </c>
    </row>
    <row r="3" spans="1:8" x14ac:dyDescent="0.35">
      <c r="A3" s="20" t="s">
        <v>421</v>
      </c>
      <c r="B3" s="20"/>
      <c r="F3" s="1" t="s">
        <v>344</v>
      </c>
      <c r="G3" s="1">
        <v>500</v>
      </c>
    </row>
    <row r="4" spans="1:8" x14ac:dyDescent="0.35">
      <c r="A4" s="20" t="s">
        <v>422</v>
      </c>
      <c r="B4" s="20"/>
      <c r="F4" s="1" t="s">
        <v>345</v>
      </c>
      <c r="G4" s="1">
        <v>5</v>
      </c>
    </row>
    <row r="5" spans="1:8" x14ac:dyDescent="0.35">
      <c r="F5" s="1" t="s">
        <v>346</v>
      </c>
      <c r="G5" s="1">
        <v>40</v>
      </c>
    </row>
    <row r="7" spans="1:8" x14ac:dyDescent="0.35">
      <c r="A7" s="20" t="s">
        <v>505</v>
      </c>
    </row>
    <row r="8" spans="1:8" x14ac:dyDescent="0.35">
      <c r="A8" s="20" t="s">
        <v>487</v>
      </c>
      <c r="E8" s="1">
        <f>SQRT((popsize-samplesize)/(popsize-1))</f>
        <v>0.89532296207169049</v>
      </c>
      <c r="F8" s="1" t="s">
        <v>491</v>
      </c>
      <c r="G8" s="1">
        <f>SQRT((popsize-samplesize)/(popsize-1))</f>
        <v>0.89532296207169049</v>
      </c>
      <c r="H8" s="1" t="str">
        <f ca="1">_xlfn.FORMULATEXT(FC)</f>
        <v>=SQRT((popsize-samplesize)/(popsize-1))</v>
      </c>
    </row>
    <row r="9" spans="1:8" x14ac:dyDescent="0.35">
      <c r="A9" s="20" t="s">
        <v>488</v>
      </c>
    </row>
    <row r="10" spans="1:8" x14ac:dyDescent="0.35">
      <c r="A10" s="20" t="s">
        <v>489</v>
      </c>
      <c r="E10" s="1">
        <f>xbar-E8*1.96*sigma/SQRT(samplesize)</f>
        <v>39.122583497169742</v>
      </c>
      <c r="F10" s="1" t="s">
        <v>347</v>
      </c>
      <c r="G10" s="2">
        <f>xbar-1.96*FC*sigma/SQRT(samplesize)</f>
        <v>39.122583497169742</v>
      </c>
      <c r="H10" s="1" t="str">
        <f ca="1">_xlfn.FORMULATEXT(lowerlimit)</f>
        <v>=xbar-1.96*FC*sigma/SQRT(samplesize)</v>
      </c>
    </row>
    <row r="11" spans="1:8" x14ac:dyDescent="0.35">
      <c r="A11" s="20" t="s">
        <v>490</v>
      </c>
      <c r="E11" s="1">
        <f>xbar+E8*1.96*sigma/SQRT(samplesize)</f>
        <v>40.877416502830258</v>
      </c>
      <c r="F11" s="1" t="s">
        <v>348</v>
      </c>
      <c r="G11" s="2">
        <f>xbar+1.96*FC*sigma/SQRT(samplesize)</f>
        <v>40.877416502830258</v>
      </c>
      <c r="H11" s="1" t="str">
        <f ca="1">_xlfn.FORMULATEXT(upperlimit)</f>
        <v>=xbar+1.96*FC*sigma/SQRT(samplesize)</v>
      </c>
    </row>
    <row r="13" spans="1:8" x14ac:dyDescent="0.35">
      <c r="F13" s="1" t="s">
        <v>349</v>
      </c>
    </row>
    <row r="14" spans="1:8" x14ac:dyDescent="0.35">
      <c r="F14" s="1" t="s">
        <v>350</v>
      </c>
      <c r="G14" s="1">
        <f>xbar-1.96*sigma/SQRT(samplesize)</f>
        <v>39.020000000000003</v>
      </c>
      <c r="H14" s="1" t="str">
        <f ca="1">_xlfn.FORMULATEXT(G14)</f>
        <v>=xbar-1.96*sigma/SQRT(samplesize)</v>
      </c>
    </row>
    <row r="15" spans="1:8" x14ac:dyDescent="0.35">
      <c r="F15" s="1" t="s">
        <v>351</v>
      </c>
      <c r="G15" s="1">
        <f>xbar+1.96*sigma/SQRT(samplesize)</f>
        <v>40.98</v>
      </c>
      <c r="H15" s="1" t="str">
        <f ca="1">_xlfn.FORMULATEXT(G15)</f>
        <v>=xbar+1.96*sigma/SQRT(samplesize)</v>
      </c>
    </row>
  </sheetData>
  <printOptions headings="1" gridLines="1"/>
  <pageMargins left="0.7" right="0.7" top="0.75" bottom="0.75" header="0.3" footer="0.3"/>
  <pageSetup scale="81"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1"/>
  <sheetViews>
    <sheetView zoomScale="130" zoomScaleNormal="130" workbookViewId="0">
      <selection activeCell="E11" sqref="E11"/>
    </sheetView>
  </sheetViews>
  <sheetFormatPr defaultRowHeight="14.5" x14ac:dyDescent="0.35"/>
  <cols>
    <col min="2" max="2" width="25.26953125" customWidth="1"/>
    <col min="6" max="6" width="19.26953125" customWidth="1"/>
    <col min="9" max="9" width="32.453125" customWidth="1"/>
  </cols>
  <sheetData>
    <row r="1" spans="2:12" x14ac:dyDescent="0.35">
      <c r="B1" s="1" t="s">
        <v>494</v>
      </c>
      <c r="F1" s="1" t="s">
        <v>342</v>
      </c>
      <c r="G1" s="1">
        <v>1</v>
      </c>
      <c r="H1" s="1"/>
      <c r="I1" s="1"/>
      <c r="J1" s="1"/>
      <c r="K1" s="1"/>
      <c r="L1" s="1"/>
    </row>
    <row r="2" spans="2:12" x14ac:dyDescent="0.35">
      <c r="B2" s="1" t="s">
        <v>506</v>
      </c>
      <c r="F2" s="1" t="s">
        <v>352</v>
      </c>
      <c r="G2" s="1">
        <v>500</v>
      </c>
      <c r="H2" s="1"/>
      <c r="I2" s="1"/>
      <c r="J2" s="1"/>
      <c r="K2" s="1"/>
      <c r="L2" s="1"/>
    </row>
    <row r="3" spans="2:12" x14ac:dyDescent="0.35">
      <c r="B3" s="1" t="s">
        <v>495</v>
      </c>
      <c r="F3" s="1" t="s">
        <v>345</v>
      </c>
      <c r="G3" s="1">
        <v>5</v>
      </c>
      <c r="H3" s="1"/>
      <c r="I3" s="1"/>
      <c r="J3" s="1"/>
      <c r="K3" s="1"/>
      <c r="L3" s="1"/>
    </row>
    <row r="4" spans="2:12" x14ac:dyDescent="0.35">
      <c r="B4" s="1" t="s">
        <v>507</v>
      </c>
      <c r="F4" s="1" t="s">
        <v>353</v>
      </c>
      <c r="G4" s="1">
        <f>(1.96*sigma/Error)^2</f>
        <v>96.04000000000002</v>
      </c>
      <c r="H4" s="1" t="str">
        <f ca="1">_xlfn.FORMULATEXT(samplesizenoFC)</f>
        <v>=(1.96*sigma/Error)^2</v>
      </c>
      <c r="I4" s="1"/>
      <c r="J4" s="1"/>
      <c r="K4" s="1"/>
      <c r="L4" s="1"/>
    </row>
    <row r="5" spans="2:12" ht="29" x14ac:dyDescent="0.35">
      <c r="B5" s="24" t="s">
        <v>436</v>
      </c>
      <c r="C5" s="20"/>
      <c r="D5" s="20"/>
      <c r="F5" s="1" t="s">
        <v>354</v>
      </c>
      <c r="G5" s="1">
        <f>samplesizenoFC*N/(samplesizenoFC+N-1)</f>
        <v>80.700457112126927</v>
      </c>
      <c r="H5" s="1" t="str">
        <f ca="1">_xlfn.FORMULATEXT(samplesizeFC)</f>
        <v>=samplesizenoFC*N/(samplesizenoFC+N-1)</v>
      </c>
      <c r="I5" s="1"/>
      <c r="J5" s="1"/>
      <c r="K5" s="1"/>
      <c r="L5" s="1"/>
    </row>
    <row r="6" spans="2:12" x14ac:dyDescent="0.35">
      <c r="B6" s="20" t="s">
        <v>423</v>
      </c>
      <c r="C6" s="20"/>
      <c r="D6" s="20"/>
      <c r="G6" s="1">
        <f>samplesizenoFC*N/(samplesizenoFC+N-1)</f>
        <v>80.700457112126927</v>
      </c>
    </row>
    <row r="7" spans="2:12" x14ac:dyDescent="0.35">
      <c r="B7" s="20" t="s">
        <v>424</v>
      </c>
      <c r="C7" s="20"/>
      <c r="D7" s="20"/>
    </row>
    <row r="8" spans="2:12" x14ac:dyDescent="0.35">
      <c r="B8" s="20" t="s">
        <v>425</v>
      </c>
      <c r="C8" s="20"/>
      <c r="D8" s="20"/>
      <c r="F8" s="48" t="s">
        <v>492</v>
      </c>
    </row>
    <row r="9" spans="2:12" ht="21" x14ac:dyDescent="0.35">
      <c r="B9" s="20" t="s">
        <v>426</v>
      </c>
      <c r="C9" s="20"/>
      <c r="D9" s="20"/>
      <c r="F9" s="49" t="s">
        <v>483</v>
      </c>
    </row>
    <row r="10" spans="2:12" x14ac:dyDescent="0.35">
      <c r="B10" s="20" t="s">
        <v>427</v>
      </c>
      <c r="C10" s="20"/>
      <c r="D10" s="20"/>
      <c r="F10" s="48" t="s">
        <v>493</v>
      </c>
    </row>
    <row r="11" spans="2:12" ht="21" x14ac:dyDescent="0.35">
      <c r="B11" s="20" t="s">
        <v>428</v>
      </c>
      <c r="C11" s="20"/>
      <c r="D11" s="20"/>
      <c r="F11" s="49" t="s">
        <v>484</v>
      </c>
    </row>
  </sheetData>
  <printOptions headings="1" gridLines="1"/>
  <pageMargins left="0.7" right="0.7" top="0.75" bottom="0.75" header="0.3" footer="0.3"/>
  <pageSetup scale="74"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2"/>
  <sheetViews>
    <sheetView topLeftCell="A7" zoomScale="120" zoomScaleNormal="120" workbookViewId="0">
      <selection activeCell="C1" sqref="C1"/>
    </sheetView>
  </sheetViews>
  <sheetFormatPr defaultColWidth="9.1796875" defaultRowHeight="14.5" x14ac:dyDescent="0.35"/>
  <cols>
    <col min="1" max="2" width="9.1796875" style="1"/>
    <col min="3" max="3" width="81.81640625" style="1" customWidth="1"/>
    <col min="4" max="16384" width="9.1796875" style="1"/>
  </cols>
  <sheetData>
    <row r="1" spans="3:7" ht="14.25" customHeight="1" x14ac:dyDescent="0.35">
      <c r="C1" s="1" t="s">
        <v>438</v>
      </c>
    </row>
    <row r="2" spans="3:7" hidden="1" x14ac:dyDescent="0.35"/>
    <row r="3" spans="3:7" ht="50.25" customHeight="1" x14ac:dyDescent="0.35">
      <c r="C3" s="25" t="s">
        <v>443</v>
      </c>
      <c r="D3" s="3"/>
      <c r="E3" s="3"/>
      <c r="F3" s="3"/>
      <c r="G3" s="3"/>
    </row>
    <row r="4" spans="3:7" ht="39" customHeight="1" x14ac:dyDescent="0.35">
      <c r="C4" s="26" t="s">
        <v>368</v>
      </c>
      <c r="D4" s="3"/>
      <c r="E4" s="3"/>
      <c r="F4" s="3"/>
      <c r="G4" s="3"/>
    </row>
    <row r="5" spans="3:7" ht="36" customHeight="1" x14ac:dyDescent="0.35">
      <c r="C5" s="26" t="s">
        <v>369</v>
      </c>
      <c r="D5" s="3"/>
      <c r="E5" s="3"/>
      <c r="F5" s="3"/>
      <c r="G5" s="3"/>
    </row>
    <row r="6" spans="3:7" ht="40.5" customHeight="1" x14ac:dyDescent="0.35">
      <c r="C6" s="26" t="s">
        <v>370</v>
      </c>
      <c r="D6" s="3"/>
      <c r="E6" s="3"/>
      <c r="F6" s="3"/>
      <c r="G6" s="3"/>
    </row>
    <row r="7" spans="3:7" ht="36.75" customHeight="1" x14ac:dyDescent="0.35">
      <c r="C7" s="30" t="s">
        <v>371</v>
      </c>
      <c r="D7" s="3"/>
      <c r="E7" s="3"/>
      <c r="F7" s="3"/>
      <c r="G7" s="3"/>
    </row>
    <row r="8" spans="3:7" ht="49.5" customHeight="1" x14ac:dyDescent="0.35">
      <c r="C8" s="31" t="s">
        <v>372</v>
      </c>
      <c r="D8" s="3"/>
      <c r="E8" s="3"/>
      <c r="F8" s="3"/>
      <c r="G8" s="3"/>
    </row>
    <row r="9" spans="3:7" ht="62.25" customHeight="1" x14ac:dyDescent="0.35">
      <c r="C9" s="31" t="s">
        <v>373</v>
      </c>
      <c r="D9" s="3"/>
      <c r="E9" s="3"/>
      <c r="F9" s="3"/>
      <c r="G9" s="3"/>
    </row>
    <row r="10" spans="3:7" ht="51" customHeight="1" x14ac:dyDescent="0.35">
      <c r="C10" s="31" t="s">
        <v>374</v>
      </c>
      <c r="D10" s="3"/>
      <c r="E10" s="3"/>
      <c r="F10" s="3"/>
      <c r="G10" s="3"/>
    </row>
    <row r="11" spans="3:7" x14ac:dyDescent="0.35">
      <c r="C11" s="32" t="s">
        <v>429</v>
      </c>
    </row>
    <row r="12" spans="3:7" x14ac:dyDescent="0.35">
      <c r="C12" s="32" t="s">
        <v>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4"/>
  <sheetViews>
    <sheetView zoomScale="120" zoomScaleNormal="120" workbookViewId="0">
      <selection activeCell="C3" sqref="C3"/>
    </sheetView>
  </sheetViews>
  <sheetFormatPr defaultColWidth="9.1796875" defaultRowHeight="14.5" x14ac:dyDescent="0.35"/>
  <cols>
    <col min="1" max="2" width="9.1796875" style="1"/>
    <col min="3" max="3" width="86.7265625" style="1" customWidth="1"/>
    <col min="4" max="16384" width="9.1796875" style="1"/>
  </cols>
  <sheetData>
    <row r="3" spans="3:3" ht="81" customHeight="1" x14ac:dyDescent="0.35">
      <c r="C3" s="25" t="s">
        <v>496</v>
      </c>
    </row>
    <row r="4" spans="3:3" ht="181.5" customHeight="1" x14ac:dyDescent="0.35">
      <c r="C4" s="25" t="s">
        <v>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2:G291"/>
  <sheetViews>
    <sheetView workbookViewId="0">
      <selection activeCell="G14" sqref="G14"/>
    </sheetView>
  </sheetViews>
  <sheetFormatPr defaultRowHeight="14.5" x14ac:dyDescent="0.35"/>
  <cols>
    <col min="5" max="5" width="16.81640625" customWidth="1"/>
  </cols>
  <sheetData>
    <row r="2" spans="4:7" x14ac:dyDescent="0.35">
      <c r="D2" s="1"/>
      <c r="E2" s="1"/>
      <c r="F2" s="1"/>
      <c r="G2" s="1"/>
    </row>
    <row r="3" spans="4:7" x14ac:dyDescent="0.35">
      <c r="D3" s="1" t="s">
        <v>377</v>
      </c>
      <c r="E3" s="1"/>
      <c r="F3" s="1"/>
      <c r="G3" s="1"/>
    </row>
    <row r="4" spans="4:7" x14ac:dyDescent="0.35">
      <c r="D4" s="1" t="s">
        <v>378</v>
      </c>
      <c r="E4" s="1"/>
      <c r="F4" s="1"/>
      <c r="G4" s="1"/>
    </row>
    <row r="6" spans="4:7" x14ac:dyDescent="0.35">
      <c r="D6" s="1" t="s">
        <v>275</v>
      </c>
      <c r="E6" s="1" t="s">
        <v>0</v>
      </c>
    </row>
    <row r="7" spans="4:7" x14ac:dyDescent="0.35">
      <c r="D7">
        <v>0.99680380376015687</v>
      </c>
      <c r="E7" s="20" t="s">
        <v>33</v>
      </c>
    </row>
    <row r="8" spans="4:7" x14ac:dyDescent="0.35">
      <c r="D8">
        <v>0.99176396325805571</v>
      </c>
      <c r="E8" s="20" t="s">
        <v>258</v>
      </c>
    </row>
    <row r="9" spans="4:7" x14ac:dyDescent="0.35">
      <c r="D9">
        <v>0.98222510556575171</v>
      </c>
      <c r="E9" s="20" t="s">
        <v>196</v>
      </c>
    </row>
    <row r="10" spans="4:7" x14ac:dyDescent="0.35">
      <c r="D10">
        <v>0.98140115543860729</v>
      </c>
      <c r="E10" s="20" t="s">
        <v>81</v>
      </c>
    </row>
    <row r="11" spans="4:7" x14ac:dyDescent="0.35">
      <c r="D11">
        <v>0.98113393208900701</v>
      </c>
      <c r="E11" s="20" t="s">
        <v>109</v>
      </c>
    </row>
    <row r="12" spans="4:7" x14ac:dyDescent="0.35">
      <c r="D12">
        <v>0.98046064841369629</v>
      </c>
      <c r="E12" s="20" t="s">
        <v>3</v>
      </c>
    </row>
    <row r="13" spans="4:7" x14ac:dyDescent="0.35">
      <c r="D13">
        <v>0.9780920115606615</v>
      </c>
      <c r="E13" s="20" t="s">
        <v>55</v>
      </c>
    </row>
    <row r="14" spans="4:7" x14ac:dyDescent="0.35">
      <c r="D14">
        <v>0.97305048911632963</v>
      </c>
      <c r="E14" s="20" t="s">
        <v>64</v>
      </c>
    </row>
    <row r="15" spans="4:7" x14ac:dyDescent="0.35">
      <c r="D15">
        <v>0.9565913658762798</v>
      </c>
      <c r="E15" s="20" t="s">
        <v>135</v>
      </c>
    </row>
    <row r="16" spans="4:7" x14ac:dyDescent="0.35">
      <c r="D16">
        <v>0.9420040005245699</v>
      </c>
      <c r="E16" s="20" t="s">
        <v>44</v>
      </c>
    </row>
    <row r="17" spans="4:5" x14ac:dyDescent="0.35">
      <c r="D17">
        <v>0.9372903062352772</v>
      </c>
      <c r="E17" s="1" t="s">
        <v>106</v>
      </c>
    </row>
    <row r="18" spans="4:5" x14ac:dyDescent="0.35">
      <c r="D18">
        <v>0.93559110150092051</v>
      </c>
      <c r="E18" s="1" t="s">
        <v>242</v>
      </c>
    </row>
    <row r="19" spans="4:5" x14ac:dyDescent="0.35">
      <c r="D19">
        <v>0.93182901326292877</v>
      </c>
      <c r="E19" s="1" t="s">
        <v>63</v>
      </c>
    </row>
    <row r="20" spans="4:5" x14ac:dyDescent="0.35">
      <c r="D20">
        <v>0.92811944163378235</v>
      </c>
      <c r="E20" s="1" t="s">
        <v>126</v>
      </c>
    </row>
    <row r="21" spans="4:5" x14ac:dyDescent="0.35">
      <c r="D21">
        <v>0.92729509695458123</v>
      </c>
      <c r="E21" s="1" t="s">
        <v>156</v>
      </c>
    </row>
    <row r="22" spans="4:5" x14ac:dyDescent="0.35">
      <c r="D22">
        <v>0.92054922081168711</v>
      </c>
      <c r="E22" s="1" t="s">
        <v>210</v>
      </c>
    </row>
    <row r="23" spans="4:5" x14ac:dyDescent="0.35">
      <c r="D23">
        <v>0.91580536954471159</v>
      </c>
      <c r="E23" s="1" t="s">
        <v>121</v>
      </c>
    </row>
    <row r="24" spans="4:5" x14ac:dyDescent="0.35">
      <c r="D24">
        <v>0.91442286807120998</v>
      </c>
      <c r="E24" s="1" t="s">
        <v>211</v>
      </c>
    </row>
    <row r="25" spans="4:5" x14ac:dyDescent="0.35">
      <c r="D25">
        <v>0.91402546492165226</v>
      </c>
      <c r="E25" s="1" t="s">
        <v>143</v>
      </c>
    </row>
    <row r="26" spans="4:5" x14ac:dyDescent="0.35">
      <c r="D26">
        <v>0.91179196222602588</v>
      </c>
      <c r="E26" s="1" t="s">
        <v>41</v>
      </c>
    </row>
    <row r="27" spans="4:5" x14ac:dyDescent="0.35">
      <c r="D27">
        <v>0.91115496084469605</v>
      </c>
      <c r="E27" s="1" t="s">
        <v>209</v>
      </c>
    </row>
    <row r="28" spans="4:5" x14ac:dyDescent="0.35">
      <c r="D28">
        <v>0.89994917643183781</v>
      </c>
      <c r="E28" s="1" t="s">
        <v>141</v>
      </c>
    </row>
    <row r="29" spans="4:5" x14ac:dyDescent="0.35">
      <c r="D29">
        <v>0.89865577853160561</v>
      </c>
      <c r="E29" s="1" t="s">
        <v>252</v>
      </c>
    </row>
    <row r="30" spans="4:5" x14ac:dyDescent="0.35">
      <c r="D30">
        <v>0.88797131105330118</v>
      </c>
      <c r="E30" s="1" t="s">
        <v>79</v>
      </c>
    </row>
    <row r="31" spans="4:5" x14ac:dyDescent="0.35">
      <c r="D31">
        <v>0.88425918014571681</v>
      </c>
      <c r="E31" s="1" t="s">
        <v>206</v>
      </c>
    </row>
    <row r="32" spans="4:5" x14ac:dyDescent="0.35">
      <c r="D32">
        <v>0.88284720819699081</v>
      </c>
      <c r="E32" s="1" t="s">
        <v>61</v>
      </c>
    </row>
    <row r="33" spans="4:5" x14ac:dyDescent="0.35">
      <c r="D33">
        <v>0.87490192269143507</v>
      </c>
      <c r="E33" s="1" t="s">
        <v>138</v>
      </c>
    </row>
    <row r="34" spans="4:5" x14ac:dyDescent="0.35">
      <c r="D34">
        <v>0.87330384646737591</v>
      </c>
      <c r="E34" s="1" t="s">
        <v>164</v>
      </c>
    </row>
    <row r="35" spans="4:5" x14ac:dyDescent="0.35">
      <c r="D35">
        <v>0.87056404184651348</v>
      </c>
      <c r="E35" s="1" t="s">
        <v>31</v>
      </c>
    </row>
    <row r="36" spans="4:5" x14ac:dyDescent="0.35">
      <c r="D36">
        <v>0.86805289471560299</v>
      </c>
      <c r="E36" s="1" t="s">
        <v>208</v>
      </c>
    </row>
    <row r="37" spans="4:5" x14ac:dyDescent="0.35">
      <c r="D37">
        <v>0.86486608540120213</v>
      </c>
      <c r="E37" s="1" t="s">
        <v>191</v>
      </c>
    </row>
    <row r="38" spans="4:5" x14ac:dyDescent="0.35">
      <c r="D38">
        <v>0.86475091779577384</v>
      </c>
      <c r="E38" s="1" t="s">
        <v>137</v>
      </c>
    </row>
    <row r="39" spans="4:5" x14ac:dyDescent="0.35">
      <c r="D39">
        <v>0.86417177364681153</v>
      </c>
      <c r="E39" s="1" t="s">
        <v>71</v>
      </c>
    </row>
    <row r="40" spans="4:5" x14ac:dyDescent="0.35">
      <c r="D40">
        <v>0.85937692947144906</v>
      </c>
      <c r="E40" s="1" t="s">
        <v>47</v>
      </c>
    </row>
    <row r="41" spans="4:5" x14ac:dyDescent="0.35">
      <c r="D41">
        <v>0.85541989863159751</v>
      </c>
      <c r="E41" s="1" t="s">
        <v>27</v>
      </c>
    </row>
    <row r="42" spans="4:5" x14ac:dyDescent="0.35">
      <c r="D42">
        <v>0.85088622019229909</v>
      </c>
      <c r="E42" s="1" t="s">
        <v>146</v>
      </c>
    </row>
    <row r="43" spans="4:5" x14ac:dyDescent="0.35">
      <c r="D43">
        <v>0.8504424033710053</v>
      </c>
      <c r="E43" s="1" t="s">
        <v>264</v>
      </c>
    </row>
    <row r="44" spans="4:5" x14ac:dyDescent="0.35">
      <c r="D44">
        <v>0.84359412245704346</v>
      </c>
      <c r="E44" s="1" t="s">
        <v>204</v>
      </c>
    </row>
    <row r="45" spans="4:5" x14ac:dyDescent="0.35">
      <c r="D45">
        <v>0.84342264773839237</v>
      </c>
      <c r="E45" s="1" t="s">
        <v>192</v>
      </c>
    </row>
    <row r="46" spans="4:5" x14ac:dyDescent="0.35">
      <c r="D46">
        <v>0.83860035940721811</v>
      </c>
      <c r="E46" s="1" t="s">
        <v>238</v>
      </c>
    </row>
    <row r="47" spans="4:5" x14ac:dyDescent="0.35">
      <c r="D47">
        <v>0.82857433001648273</v>
      </c>
      <c r="E47" s="1" t="s">
        <v>202</v>
      </c>
    </row>
    <row r="48" spans="4:5" x14ac:dyDescent="0.35">
      <c r="D48">
        <v>0.82661993466586481</v>
      </c>
      <c r="E48" s="1" t="s">
        <v>171</v>
      </c>
    </row>
    <row r="49" spans="4:5" x14ac:dyDescent="0.35">
      <c r="D49">
        <v>0.82399994263970799</v>
      </c>
      <c r="E49" s="1" t="s">
        <v>152</v>
      </c>
    </row>
    <row r="50" spans="4:5" x14ac:dyDescent="0.35">
      <c r="D50">
        <v>0.82177517611553774</v>
      </c>
      <c r="E50" s="1" t="s">
        <v>96</v>
      </c>
    </row>
    <row r="51" spans="4:5" x14ac:dyDescent="0.35">
      <c r="D51">
        <v>0.81768190590310563</v>
      </c>
      <c r="E51" s="1" t="s">
        <v>197</v>
      </c>
    </row>
    <row r="52" spans="4:5" x14ac:dyDescent="0.35">
      <c r="D52">
        <v>0.8115204738183488</v>
      </c>
      <c r="E52" s="1" t="s">
        <v>87</v>
      </c>
    </row>
    <row r="53" spans="4:5" x14ac:dyDescent="0.35">
      <c r="D53">
        <v>0.81085332334035332</v>
      </c>
      <c r="E53" s="1" t="s">
        <v>157</v>
      </c>
    </row>
    <row r="54" spans="4:5" x14ac:dyDescent="0.35">
      <c r="D54">
        <v>0.81036143143374173</v>
      </c>
      <c r="E54" s="1" t="s">
        <v>247</v>
      </c>
    </row>
    <row r="55" spans="4:5" x14ac:dyDescent="0.35">
      <c r="D55">
        <v>0.80508714288743211</v>
      </c>
      <c r="E55" s="1" t="s">
        <v>155</v>
      </c>
    </row>
    <row r="56" spans="4:5" x14ac:dyDescent="0.35">
      <c r="D56">
        <v>0.80221716745789118</v>
      </c>
      <c r="E56" s="1" t="s">
        <v>257</v>
      </c>
    </row>
    <row r="57" spans="4:5" x14ac:dyDescent="0.35">
      <c r="D57">
        <v>0.79206445682194293</v>
      </c>
      <c r="E57" s="1" t="s">
        <v>222</v>
      </c>
    </row>
    <row r="58" spans="4:5" x14ac:dyDescent="0.35">
      <c r="D58">
        <v>0.79087868863042843</v>
      </c>
      <c r="E58" s="1" t="s">
        <v>159</v>
      </c>
    </row>
    <row r="59" spans="4:5" x14ac:dyDescent="0.35">
      <c r="D59">
        <v>0.79026804076915413</v>
      </c>
      <c r="E59" s="1" t="s">
        <v>180</v>
      </c>
    </row>
    <row r="60" spans="4:5" x14ac:dyDescent="0.35">
      <c r="D60">
        <v>0.7896869328647389</v>
      </c>
      <c r="E60" s="1" t="s">
        <v>20</v>
      </c>
    </row>
    <row r="61" spans="4:5" x14ac:dyDescent="0.35">
      <c r="D61">
        <v>0.78676670271824567</v>
      </c>
      <c r="E61" s="1" t="s">
        <v>183</v>
      </c>
    </row>
    <row r="62" spans="4:5" x14ac:dyDescent="0.35">
      <c r="D62">
        <v>0.78613611217452728</v>
      </c>
      <c r="E62" s="1" t="s">
        <v>86</v>
      </c>
    </row>
    <row r="63" spans="4:5" x14ac:dyDescent="0.35">
      <c r="D63">
        <v>0.7858758085195704</v>
      </c>
      <c r="E63" s="1" t="s">
        <v>53</v>
      </c>
    </row>
    <row r="64" spans="4:5" x14ac:dyDescent="0.35">
      <c r="D64">
        <v>0.78376411303388682</v>
      </c>
      <c r="E64" s="1" t="s">
        <v>21</v>
      </c>
    </row>
    <row r="65" spans="4:5" x14ac:dyDescent="0.35">
      <c r="D65">
        <v>0.78075085119757304</v>
      </c>
      <c r="E65" s="1" t="s">
        <v>122</v>
      </c>
    </row>
    <row r="66" spans="4:5" x14ac:dyDescent="0.35">
      <c r="D66">
        <v>0.77757318922622831</v>
      </c>
      <c r="E66" s="1" t="s">
        <v>39</v>
      </c>
    </row>
    <row r="67" spans="4:5" x14ac:dyDescent="0.35">
      <c r="D67">
        <v>0.77353909546811928</v>
      </c>
      <c r="E67" s="1" t="s">
        <v>151</v>
      </c>
    </row>
    <row r="68" spans="4:5" x14ac:dyDescent="0.35">
      <c r="D68">
        <v>0.7730802091249902</v>
      </c>
      <c r="E68" s="1" t="s">
        <v>231</v>
      </c>
    </row>
    <row r="69" spans="4:5" x14ac:dyDescent="0.35">
      <c r="D69">
        <v>0.77088325748026931</v>
      </c>
      <c r="E69" s="1" t="s">
        <v>15</v>
      </c>
    </row>
    <row r="70" spans="4:5" x14ac:dyDescent="0.35">
      <c r="D70">
        <v>0.77063063487889594</v>
      </c>
      <c r="E70" s="1" t="s">
        <v>240</v>
      </c>
    </row>
    <row r="71" spans="4:5" x14ac:dyDescent="0.35">
      <c r="D71">
        <v>0.7701910325597624</v>
      </c>
      <c r="E71" s="1" t="s">
        <v>148</v>
      </c>
    </row>
    <row r="72" spans="4:5" x14ac:dyDescent="0.35">
      <c r="D72">
        <v>0.76984345339324889</v>
      </c>
      <c r="E72" s="1" t="s">
        <v>181</v>
      </c>
    </row>
    <row r="73" spans="4:5" x14ac:dyDescent="0.35">
      <c r="D73">
        <v>0.76964398622577135</v>
      </c>
      <c r="E73" s="1" t="s">
        <v>72</v>
      </c>
    </row>
    <row r="74" spans="4:5" x14ac:dyDescent="0.35">
      <c r="D74">
        <v>0.76547066190326607</v>
      </c>
      <c r="E74" s="1" t="s">
        <v>170</v>
      </c>
    </row>
    <row r="75" spans="4:5" x14ac:dyDescent="0.35">
      <c r="D75">
        <v>0.75824856788948369</v>
      </c>
      <c r="E75" s="1" t="s">
        <v>177</v>
      </c>
    </row>
    <row r="76" spans="4:5" x14ac:dyDescent="0.35">
      <c r="D76">
        <v>0.75365613730843062</v>
      </c>
      <c r="E76" s="1" t="s">
        <v>244</v>
      </c>
    </row>
    <row r="77" spans="4:5" x14ac:dyDescent="0.35">
      <c r="D77">
        <v>0.74895703288116655</v>
      </c>
      <c r="E77" s="1" t="s">
        <v>271</v>
      </c>
    </row>
    <row r="78" spans="4:5" x14ac:dyDescent="0.35">
      <c r="D78">
        <v>0.74771194798305463</v>
      </c>
      <c r="E78" s="1" t="s">
        <v>10</v>
      </c>
    </row>
    <row r="79" spans="4:5" x14ac:dyDescent="0.35">
      <c r="D79">
        <v>0.74480160762740388</v>
      </c>
      <c r="E79" s="1" t="s">
        <v>45</v>
      </c>
    </row>
    <row r="80" spans="4:5" x14ac:dyDescent="0.35">
      <c r="D80">
        <v>0.74293857203928648</v>
      </c>
      <c r="E80" s="1" t="s">
        <v>18</v>
      </c>
    </row>
    <row r="81" spans="4:5" x14ac:dyDescent="0.35">
      <c r="D81">
        <v>0.74244230289505087</v>
      </c>
      <c r="E81" s="1" t="s">
        <v>77</v>
      </c>
    </row>
    <row r="82" spans="4:5" x14ac:dyDescent="0.35">
      <c r="D82">
        <v>0.73843442912409973</v>
      </c>
      <c r="E82" s="1" t="s">
        <v>162</v>
      </c>
    </row>
    <row r="83" spans="4:5" x14ac:dyDescent="0.35">
      <c r="D83">
        <v>0.72873820142323209</v>
      </c>
      <c r="E83" s="1" t="s">
        <v>253</v>
      </c>
    </row>
    <row r="84" spans="4:5" x14ac:dyDescent="0.35">
      <c r="D84">
        <v>0.72846265624549889</v>
      </c>
      <c r="E84" s="1" t="s">
        <v>273</v>
      </c>
    </row>
    <row r="85" spans="4:5" x14ac:dyDescent="0.35">
      <c r="D85">
        <v>0.72806063354660777</v>
      </c>
      <c r="E85" s="1" t="s">
        <v>195</v>
      </c>
    </row>
    <row r="86" spans="4:5" x14ac:dyDescent="0.35">
      <c r="D86">
        <v>0.72413240998251904</v>
      </c>
      <c r="E86" s="1" t="s">
        <v>241</v>
      </c>
    </row>
    <row r="87" spans="4:5" x14ac:dyDescent="0.35">
      <c r="D87">
        <v>0.71681278322906472</v>
      </c>
      <c r="E87" s="1" t="s">
        <v>6</v>
      </c>
    </row>
    <row r="88" spans="4:5" x14ac:dyDescent="0.35">
      <c r="D88">
        <v>0.71622327201229619</v>
      </c>
      <c r="E88" s="1" t="s">
        <v>147</v>
      </c>
    </row>
    <row r="89" spans="4:5" x14ac:dyDescent="0.35">
      <c r="D89">
        <v>0.70302619410632117</v>
      </c>
      <c r="E89" s="1" t="s">
        <v>144</v>
      </c>
    </row>
    <row r="90" spans="4:5" x14ac:dyDescent="0.35">
      <c r="D90">
        <v>0.69729508827827436</v>
      </c>
      <c r="E90" s="1" t="s">
        <v>2</v>
      </c>
    </row>
    <row r="91" spans="4:5" x14ac:dyDescent="0.35">
      <c r="D91">
        <v>0.69485718158799437</v>
      </c>
      <c r="E91" s="1" t="s">
        <v>266</v>
      </c>
    </row>
    <row r="92" spans="4:5" x14ac:dyDescent="0.35">
      <c r="D92">
        <v>0.69275076426352156</v>
      </c>
      <c r="E92" s="1" t="s">
        <v>50</v>
      </c>
    </row>
    <row r="93" spans="4:5" x14ac:dyDescent="0.35">
      <c r="D93">
        <v>0.69163990011684862</v>
      </c>
      <c r="E93" s="1" t="s">
        <v>81</v>
      </c>
    </row>
    <row r="94" spans="4:5" x14ac:dyDescent="0.35">
      <c r="D94">
        <v>0.68073363459216285</v>
      </c>
      <c r="E94" s="1" t="s">
        <v>168</v>
      </c>
    </row>
    <row r="95" spans="4:5" x14ac:dyDescent="0.35">
      <c r="D95">
        <v>0.67711469572720084</v>
      </c>
      <c r="E95" s="1" t="s">
        <v>245</v>
      </c>
    </row>
    <row r="96" spans="4:5" x14ac:dyDescent="0.35">
      <c r="D96">
        <v>0.67457522832439121</v>
      </c>
      <c r="E96" s="1" t="s">
        <v>62</v>
      </c>
    </row>
    <row r="97" spans="4:5" x14ac:dyDescent="0.35">
      <c r="D97">
        <v>0.67005569335878468</v>
      </c>
      <c r="E97" s="1" t="s">
        <v>110</v>
      </c>
    </row>
    <row r="98" spans="4:5" x14ac:dyDescent="0.35">
      <c r="D98">
        <v>0.66935134231935989</v>
      </c>
      <c r="E98" s="1" t="s">
        <v>246</v>
      </c>
    </row>
    <row r="99" spans="4:5" x14ac:dyDescent="0.35">
      <c r="D99">
        <v>0.66491013517627973</v>
      </c>
      <c r="E99" s="1" t="s">
        <v>214</v>
      </c>
    </row>
    <row r="100" spans="4:5" x14ac:dyDescent="0.35">
      <c r="D100">
        <v>0.66034313842114001</v>
      </c>
      <c r="E100" s="1" t="s">
        <v>19</v>
      </c>
    </row>
    <row r="101" spans="4:5" x14ac:dyDescent="0.35">
      <c r="D101">
        <v>0.65688947742290216</v>
      </c>
      <c r="E101" s="1" t="s">
        <v>49</v>
      </c>
    </row>
    <row r="102" spans="4:5" x14ac:dyDescent="0.35">
      <c r="D102">
        <v>0.64319486697377359</v>
      </c>
      <c r="E102" s="1" t="s">
        <v>117</v>
      </c>
    </row>
    <row r="103" spans="4:5" x14ac:dyDescent="0.35">
      <c r="D103">
        <v>0.64246706625342975</v>
      </c>
      <c r="E103" s="1" t="s">
        <v>16</v>
      </c>
    </row>
    <row r="104" spans="4:5" x14ac:dyDescent="0.35">
      <c r="D104">
        <v>0.64052436473851748</v>
      </c>
      <c r="E104" s="1" t="s">
        <v>221</v>
      </c>
    </row>
    <row r="105" spans="4:5" x14ac:dyDescent="0.35">
      <c r="D105">
        <v>0.64012127714414713</v>
      </c>
      <c r="E105" s="1" t="s">
        <v>7</v>
      </c>
    </row>
    <row r="106" spans="4:5" x14ac:dyDescent="0.35">
      <c r="D106">
        <v>0.63383702737638259</v>
      </c>
      <c r="E106" s="1" t="s">
        <v>250</v>
      </c>
    </row>
    <row r="107" spans="4:5" x14ac:dyDescent="0.35">
      <c r="D107">
        <v>0.62889405262750042</v>
      </c>
      <c r="E107" s="1" t="s">
        <v>255</v>
      </c>
    </row>
    <row r="108" spans="4:5" x14ac:dyDescent="0.35">
      <c r="D108">
        <v>0.62340452009744329</v>
      </c>
      <c r="E108" s="1" t="s">
        <v>91</v>
      </c>
    </row>
    <row r="109" spans="4:5" x14ac:dyDescent="0.35">
      <c r="D109">
        <v>0.61583772946433846</v>
      </c>
      <c r="E109" s="1" t="s">
        <v>54</v>
      </c>
    </row>
    <row r="110" spans="4:5" x14ac:dyDescent="0.35">
      <c r="D110">
        <v>0.60806184681106246</v>
      </c>
      <c r="E110" s="1" t="s">
        <v>185</v>
      </c>
    </row>
    <row r="111" spans="4:5" x14ac:dyDescent="0.35">
      <c r="D111">
        <v>0.60703601261726259</v>
      </c>
      <c r="E111" s="1" t="s">
        <v>179</v>
      </c>
    </row>
    <row r="112" spans="4:5" x14ac:dyDescent="0.35">
      <c r="D112">
        <v>0.60665098706566545</v>
      </c>
      <c r="E112" s="1" t="s">
        <v>22</v>
      </c>
    </row>
    <row r="113" spans="4:5" x14ac:dyDescent="0.35">
      <c r="D113">
        <v>0.59978184270583201</v>
      </c>
      <c r="E113" s="1" t="s">
        <v>128</v>
      </c>
    </row>
    <row r="114" spans="4:5" x14ac:dyDescent="0.35">
      <c r="D114">
        <v>0.59484977719386045</v>
      </c>
      <c r="E114" s="1" t="s">
        <v>199</v>
      </c>
    </row>
    <row r="115" spans="4:5" x14ac:dyDescent="0.35">
      <c r="D115">
        <v>0.59411487457222822</v>
      </c>
      <c r="E115" s="1" t="s">
        <v>160</v>
      </c>
    </row>
    <row r="116" spans="4:5" x14ac:dyDescent="0.35">
      <c r="D116">
        <v>0.59020723225272798</v>
      </c>
      <c r="E116" s="1" t="s">
        <v>158</v>
      </c>
    </row>
    <row r="117" spans="4:5" x14ac:dyDescent="0.35">
      <c r="D117">
        <v>0.58850002814176017</v>
      </c>
      <c r="E117" s="1" t="s">
        <v>11</v>
      </c>
    </row>
    <row r="118" spans="4:5" x14ac:dyDescent="0.35">
      <c r="D118">
        <v>0.58673730081015529</v>
      </c>
      <c r="E118" s="1" t="s">
        <v>133</v>
      </c>
    </row>
    <row r="119" spans="4:5" x14ac:dyDescent="0.35">
      <c r="D119">
        <v>0.58419497467137071</v>
      </c>
      <c r="E119" s="1" t="s">
        <v>43</v>
      </c>
    </row>
    <row r="120" spans="4:5" x14ac:dyDescent="0.35">
      <c r="D120">
        <v>0.58404925197102142</v>
      </c>
      <c r="E120" s="1" t="s">
        <v>223</v>
      </c>
    </row>
    <row r="121" spans="4:5" x14ac:dyDescent="0.35">
      <c r="D121">
        <v>0.58151791055507163</v>
      </c>
      <c r="E121" s="1" t="s">
        <v>76</v>
      </c>
    </row>
    <row r="122" spans="4:5" x14ac:dyDescent="0.35">
      <c r="D122">
        <v>0.5809781276166387</v>
      </c>
      <c r="E122" s="1" t="s">
        <v>201</v>
      </c>
    </row>
    <row r="123" spans="4:5" x14ac:dyDescent="0.35">
      <c r="D123">
        <v>0.57410602926282739</v>
      </c>
      <c r="E123" s="1" t="s">
        <v>166</v>
      </c>
    </row>
    <row r="124" spans="4:5" x14ac:dyDescent="0.35">
      <c r="D124">
        <v>0.57318390420016385</v>
      </c>
      <c r="E124" s="1" t="s">
        <v>73</v>
      </c>
    </row>
    <row r="125" spans="4:5" x14ac:dyDescent="0.35">
      <c r="D125">
        <v>0.56363309873847589</v>
      </c>
      <c r="E125" s="1" t="s">
        <v>92</v>
      </c>
    </row>
    <row r="126" spans="4:5" x14ac:dyDescent="0.35">
      <c r="D126">
        <v>0.55646307760293623</v>
      </c>
      <c r="E126" s="1" t="s">
        <v>229</v>
      </c>
    </row>
    <row r="127" spans="4:5" x14ac:dyDescent="0.35">
      <c r="D127">
        <v>0.55024970531540029</v>
      </c>
      <c r="E127" s="1" t="s">
        <v>74</v>
      </c>
    </row>
    <row r="128" spans="4:5" x14ac:dyDescent="0.35">
      <c r="D128">
        <v>0.54929395932713754</v>
      </c>
      <c r="E128" s="1" t="s">
        <v>153</v>
      </c>
    </row>
    <row r="129" spans="4:5" x14ac:dyDescent="0.35">
      <c r="D129">
        <v>0.54916803253974456</v>
      </c>
      <c r="E129" s="1" t="s">
        <v>254</v>
      </c>
    </row>
    <row r="130" spans="4:5" x14ac:dyDescent="0.35">
      <c r="D130">
        <v>0.53744224408899588</v>
      </c>
      <c r="E130" s="1" t="s">
        <v>140</v>
      </c>
    </row>
    <row r="131" spans="4:5" x14ac:dyDescent="0.35">
      <c r="D131">
        <v>0.5345832402247529</v>
      </c>
      <c r="E131" s="1" t="s">
        <v>134</v>
      </c>
    </row>
    <row r="132" spans="4:5" x14ac:dyDescent="0.35">
      <c r="D132">
        <v>0.52739800462760822</v>
      </c>
      <c r="E132" s="1" t="s">
        <v>224</v>
      </c>
    </row>
    <row r="133" spans="4:5" x14ac:dyDescent="0.35">
      <c r="D133">
        <v>0.5224381353351939</v>
      </c>
      <c r="E133" s="1" t="s">
        <v>249</v>
      </c>
    </row>
    <row r="134" spans="4:5" x14ac:dyDescent="0.35">
      <c r="D134">
        <v>0.52153278670393566</v>
      </c>
      <c r="E134" s="1" t="s">
        <v>93</v>
      </c>
    </row>
    <row r="135" spans="4:5" x14ac:dyDescent="0.35">
      <c r="D135">
        <v>0.51698529890295075</v>
      </c>
      <c r="E135" s="1" t="s">
        <v>120</v>
      </c>
    </row>
    <row r="136" spans="4:5" x14ac:dyDescent="0.35">
      <c r="D136">
        <v>0.51340392494709675</v>
      </c>
      <c r="E136" s="1" t="s">
        <v>194</v>
      </c>
    </row>
    <row r="137" spans="4:5" x14ac:dyDescent="0.35">
      <c r="D137">
        <v>0.51245203283669261</v>
      </c>
      <c r="E137" s="1" t="s">
        <v>20</v>
      </c>
    </row>
    <row r="138" spans="4:5" x14ac:dyDescent="0.35">
      <c r="D138">
        <v>0.51046211481803905</v>
      </c>
      <c r="E138" s="1" t="s">
        <v>261</v>
      </c>
    </row>
    <row r="139" spans="4:5" x14ac:dyDescent="0.35">
      <c r="D139">
        <v>0.50635911114214793</v>
      </c>
      <c r="E139" s="1" t="s">
        <v>173</v>
      </c>
    </row>
    <row r="140" spans="4:5" x14ac:dyDescent="0.35">
      <c r="D140">
        <v>0.50575045443858746</v>
      </c>
      <c r="E140" s="1" t="s">
        <v>32</v>
      </c>
    </row>
    <row r="141" spans="4:5" x14ac:dyDescent="0.35">
      <c r="D141">
        <v>0.50395527811378571</v>
      </c>
      <c r="E141" s="1" t="s">
        <v>189</v>
      </c>
    </row>
    <row r="142" spans="4:5" x14ac:dyDescent="0.35">
      <c r="D142">
        <v>0.50119193041044641</v>
      </c>
      <c r="E142" s="1" t="s">
        <v>123</v>
      </c>
    </row>
    <row r="143" spans="4:5" x14ac:dyDescent="0.35">
      <c r="D143">
        <v>0.49964273898257205</v>
      </c>
      <c r="E143" s="1" t="s">
        <v>207</v>
      </c>
    </row>
    <row r="144" spans="4:5" x14ac:dyDescent="0.35">
      <c r="D144">
        <v>0.49553247851730586</v>
      </c>
      <c r="E144" s="1" t="s">
        <v>215</v>
      </c>
    </row>
    <row r="145" spans="4:5" x14ac:dyDescent="0.35">
      <c r="D145">
        <v>0.49227185255660233</v>
      </c>
      <c r="E145" s="1" t="s">
        <v>233</v>
      </c>
    </row>
    <row r="146" spans="4:5" x14ac:dyDescent="0.35">
      <c r="D146">
        <v>0.49198539145356401</v>
      </c>
      <c r="E146" s="1" t="s">
        <v>113</v>
      </c>
    </row>
    <row r="147" spans="4:5" x14ac:dyDescent="0.35">
      <c r="D147">
        <v>0.4919175864612173</v>
      </c>
      <c r="E147" s="1" t="s">
        <v>116</v>
      </c>
    </row>
    <row r="148" spans="4:5" x14ac:dyDescent="0.35">
      <c r="D148">
        <v>0.47193255455057392</v>
      </c>
      <c r="E148" s="1" t="s">
        <v>4</v>
      </c>
    </row>
    <row r="149" spans="4:5" x14ac:dyDescent="0.35">
      <c r="D149">
        <v>0.4687808142176545</v>
      </c>
      <c r="E149" s="1" t="s">
        <v>33</v>
      </c>
    </row>
    <row r="150" spans="4:5" x14ac:dyDescent="0.35">
      <c r="D150">
        <v>0.46304340431709545</v>
      </c>
      <c r="E150" s="1" t="s">
        <v>68</v>
      </c>
    </row>
    <row r="151" spans="4:5" x14ac:dyDescent="0.35">
      <c r="D151">
        <v>0.46150248763506951</v>
      </c>
      <c r="E151" s="1" t="s">
        <v>78</v>
      </c>
    </row>
    <row r="152" spans="4:5" x14ac:dyDescent="0.35">
      <c r="D152">
        <v>0.46001708702514177</v>
      </c>
      <c r="E152" s="1" t="s">
        <v>260</v>
      </c>
    </row>
    <row r="153" spans="4:5" x14ac:dyDescent="0.35">
      <c r="D153">
        <v>0.4584102678987757</v>
      </c>
      <c r="E153" s="1" t="s">
        <v>90</v>
      </c>
    </row>
    <row r="154" spans="4:5" x14ac:dyDescent="0.35">
      <c r="D154">
        <v>0.45284306587068579</v>
      </c>
      <c r="E154" s="1" t="s">
        <v>125</v>
      </c>
    </row>
    <row r="155" spans="4:5" x14ac:dyDescent="0.35">
      <c r="D155">
        <v>0.44592091010675683</v>
      </c>
      <c r="E155" s="1" t="s">
        <v>84</v>
      </c>
    </row>
    <row r="156" spans="4:5" x14ac:dyDescent="0.35">
      <c r="D156">
        <v>0.4442428836985951</v>
      </c>
      <c r="E156" s="1" t="s">
        <v>227</v>
      </c>
    </row>
    <row r="157" spans="4:5" x14ac:dyDescent="0.35">
      <c r="D157">
        <v>0.44323881836643508</v>
      </c>
      <c r="E157" s="1" t="s">
        <v>265</v>
      </c>
    </row>
    <row r="158" spans="4:5" x14ac:dyDescent="0.35">
      <c r="D158">
        <v>0.44152856152563191</v>
      </c>
      <c r="E158" s="1" t="s">
        <v>131</v>
      </c>
    </row>
    <row r="159" spans="4:5" x14ac:dyDescent="0.35">
      <c r="D159">
        <v>0.4397488313995267</v>
      </c>
      <c r="E159" s="1" t="s">
        <v>226</v>
      </c>
    </row>
    <row r="160" spans="4:5" x14ac:dyDescent="0.35">
      <c r="D160">
        <v>0.43579937423675486</v>
      </c>
      <c r="E160" s="1" t="s">
        <v>259</v>
      </c>
    </row>
    <row r="161" spans="4:5" x14ac:dyDescent="0.35">
      <c r="D161">
        <v>0.429847111100084</v>
      </c>
      <c r="E161" s="1" t="s">
        <v>145</v>
      </c>
    </row>
    <row r="162" spans="4:5" x14ac:dyDescent="0.35">
      <c r="D162">
        <v>0.42419939312909438</v>
      </c>
      <c r="E162" s="1" t="s">
        <v>34</v>
      </c>
    </row>
    <row r="163" spans="4:5" x14ac:dyDescent="0.35">
      <c r="D163">
        <v>0.42411384064315061</v>
      </c>
      <c r="E163" s="1" t="s">
        <v>267</v>
      </c>
    </row>
    <row r="164" spans="4:5" x14ac:dyDescent="0.35">
      <c r="D164">
        <v>0.42285183449798425</v>
      </c>
      <c r="E164" s="1" t="s">
        <v>127</v>
      </c>
    </row>
    <row r="165" spans="4:5" x14ac:dyDescent="0.35">
      <c r="D165">
        <v>0.42219375327082198</v>
      </c>
      <c r="E165" s="1" t="s">
        <v>186</v>
      </c>
    </row>
    <row r="166" spans="4:5" x14ac:dyDescent="0.35">
      <c r="D166">
        <v>0.41947279641959567</v>
      </c>
      <c r="E166" s="1" t="s">
        <v>205</v>
      </c>
    </row>
    <row r="167" spans="4:5" x14ac:dyDescent="0.35">
      <c r="D167">
        <v>0.41812188480641221</v>
      </c>
      <c r="E167" s="1" t="s">
        <v>80</v>
      </c>
    </row>
    <row r="168" spans="4:5" x14ac:dyDescent="0.35">
      <c r="D168">
        <v>0.4112685743171639</v>
      </c>
      <c r="E168" s="1" t="s">
        <v>56</v>
      </c>
    </row>
    <row r="169" spans="4:5" x14ac:dyDescent="0.35">
      <c r="D169">
        <v>0.40710391322626782</v>
      </c>
      <c r="E169" s="1" t="s">
        <v>75</v>
      </c>
    </row>
    <row r="170" spans="4:5" x14ac:dyDescent="0.35">
      <c r="D170">
        <v>0.40596290975992777</v>
      </c>
      <c r="E170" s="1" t="s">
        <v>269</v>
      </c>
    </row>
    <row r="171" spans="4:5" x14ac:dyDescent="0.35">
      <c r="D171">
        <v>0.40160941614137158</v>
      </c>
      <c r="E171" s="1" t="s">
        <v>268</v>
      </c>
    </row>
    <row r="172" spans="4:5" x14ac:dyDescent="0.35">
      <c r="D172">
        <v>0.40101259331003047</v>
      </c>
      <c r="E172" s="1" t="s">
        <v>103</v>
      </c>
    </row>
    <row r="173" spans="4:5" x14ac:dyDescent="0.35">
      <c r="D173">
        <v>0.39477872356231236</v>
      </c>
      <c r="E173" s="1" t="s">
        <v>198</v>
      </c>
    </row>
    <row r="174" spans="4:5" x14ac:dyDescent="0.35">
      <c r="D174">
        <v>0.39428020789121965</v>
      </c>
      <c r="E174" s="1" t="s">
        <v>59</v>
      </c>
    </row>
    <row r="175" spans="4:5" x14ac:dyDescent="0.35">
      <c r="D175">
        <v>0.39372264481876496</v>
      </c>
      <c r="E175" s="1" t="s">
        <v>23</v>
      </c>
    </row>
    <row r="176" spans="4:5" x14ac:dyDescent="0.35">
      <c r="D176">
        <v>0.39304773079170952</v>
      </c>
      <c r="E176" s="1" t="s">
        <v>217</v>
      </c>
    </row>
    <row r="177" spans="4:5" x14ac:dyDescent="0.35">
      <c r="D177">
        <v>0.39121327136701489</v>
      </c>
      <c r="E177" s="1" t="s">
        <v>14</v>
      </c>
    </row>
    <row r="178" spans="4:5" x14ac:dyDescent="0.35">
      <c r="D178">
        <v>0.38660136390412037</v>
      </c>
      <c r="E178" s="1" t="s">
        <v>88</v>
      </c>
    </row>
    <row r="179" spans="4:5" x14ac:dyDescent="0.35">
      <c r="D179">
        <v>0.38638720898360734</v>
      </c>
      <c r="E179" s="1" t="s">
        <v>270</v>
      </c>
    </row>
    <row r="180" spans="4:5" x14ac:dyDescent="0.35">
      <c r="D180">
        <v>0.38095670379029434</v>
      </c>
      <c r="E180" s="1" t="s">
        <v>184</v>
      </c>
    </row>
    <row r="181" spans="4:5" x14ac:dyDescent="0.35">
      <c r="D181">
        <v>0.37976202946282622</v>
      </c>
      <c r="E181" s="1" t="s">
        <v>111</v>
      </c>
    </row>
    <row r="182" spans="4:5" x14ac:dyDescent="0.35">
      <c r="D182">
        <v>0.37732628352712561</v>
      </c>
      <c r="E182" s="1" t="s">
        <v>98</v>
      </c>
    </row>
    <row r="183" spans="4:5" x14ac:dyDescent="0.35">
      <c r="D183">
        <v>0.37696152977663444</v>
      </c>
      <c r="E183" s="1" t="s">
        <v>42</v>
      </c>
    </row>
    <row r="184" spans="4:5" x14ac:dyDescent="0.35">
      <c r="D184">
        <v>0.36783294983171111</v>
      </c>
      <c r="E184" s="1" t="s">
        <v>256</v>
      </c>
    </row>
    <row r="185" spans="4:5" x14ac:dyDescent="0.35">
      <c r="D185">
        <v>0.36324073117738687</v>
      </c>
      <c r="E185" s="1" t="s">
        <v>193</v>
      </c>
    </row>
    <row r="186" spans="4:5" x14ac:dyDescent="0.35">
      <c r="D186">
        <v>0.35337220193719809</v>
      </c>
      <c r="E186" s="1" t="s">
        <v>212</v>
      </c>
    </row>
    <row r="187" spans="4:5" x14ac:dyDescent="0.35">
      <c r="D187">
        <v>0.35323214428127347</v>
      </c>
      <c r="E187" s="1" t="s">
        <v>51</v>
      </c>
    </row>
    <row r="188" spans="4:5" x14ac:dyDescent="0.35">
      <c r="D188">
        <v>0.35171049046666758</v>
      </c>
      <c r="E188" s="1" t="s">
        <v>66</v>
      </c>
    </row>
    <row r="189" spans="4:5" x14ac:dyDescent="0.35">
      <c r="D189">
        <v>0.34832964367558783</v>
      </c>
      <c r="E189" s="1" t="s">
        <v>124</v>
      </c>
    </row>
    <row r="190" spans="4:5" x14ac:dyDescent="0.35">
      <c r="D190">
        <v>0.34191791453769782</v>
      </c>
      <c r="E190" s="1" t="s">
        <v>235</v>
      </c>
    </row>
    <row r="191" spans="4:5" x14ac:dyDescent="0.35">
      <c r="D191">
        <v>0.34034242306268947</v>
      </c>
      <c r="E191" s="1" t="s">
        <v>69</v>
      </c>
    </row>
    <row r="192" spans="4:5" x14ac:dyDescent="0.35">
      <c r="D192">
        <v>0.3397732288382691</v>
      </c>
      <c r="E192" s="1" t="s">
        <v>220</v>
      </c>
    </row>
    <row r="193" spans="4:5" x14ac:dyDescent="0.35">
      <c r="D193">
        <v>0.3362519576475268</v>
      </c>
      <c r="E193" s="1" t="s">
        <v>213</v>
      </c>
    </row>
    <row r="194" spans="4:5" x14ac:dyDescent="0.35">
      <c r="D194">
        <v>0.33204023664378957</v>
      </c>
      <c r="E194" s="1" t="s">
        <v>1</v>
      </c>
    </row>
    <row r="195" spans="4:5" x14ac:dyDescent="0.35">
      <c r="D195">
        <v>0.32778899415034546</v>
      </c>
      <c r="E195" s="1" t="s">
        <v>26</v>
      </c>
    </row>
    <row r="196" spans="4:5" x14ac:dyDescent="0.35">
      <c r="D196">
        <v>0.32767427687311135</v>
      </c>
      <c r="E196" s="1" t="s">
        <v>89</v>
      </c>
    </row>
    <row r="197" spans="4:5" x14ac:dyDescent="0.35">
      <c r="D197">
        <v>0.32755582780331538</v>
      </c>
      <c r="E197" s="1" t="s">
        <v>104</v>
      </c>
    </row>
    <row r="198" spans="4:5" x14ac:dyDescent="0.35">
      <c r="D198">
        <v>0.32279794423405317</v>
      </c>
      <c r="E198" s="1" t="s">
        <v>274</v>
      </c>
    </row>
    <row r="199" spans="4:5" x14ac:dyDescent="0.35">
      <c r="D199">
        <v>0.31783800739403212</v>
      </c>
      <c r="E199" s="1" t="s">
        <v>239</v>
      </c>
    </row>
    <row r="200" spans="4:5" x14ac:dyDescent="0.35">
      <c r="D200">
        <v>0.31460554969780419</v>
      </c>
      <c r="E200" s="1" t="s">
        <v>236</v>
      </c>
    </row>
    <row r="201" spans="4:5" x14ac:dyDescent="0.35">
      <c r="D201">
        <v>0.31139833022075336</v>
      </c>
      <c r="E201" s="1" t="s">
        <v>190</v>
      </c>
    </row>
    <row r="202" spans="4:5" x14ac:dyDescent="0.35">
      <c r="D202">
        <v>0.31112559781647942</v>
      </c>
      <c r="E202" s="1" t="s">
        <v>105</v>
      </c>
    </row>
    <row r="203" spans="4:5" x14ac:dyDescent="0.35">
      <c r="D203">
        <v>0.30540851009889192</v>
      </c>
      <c r="E203" s="1" t="s">
        <v>100</v>
      </c>
    </row>
    <row r="204" spans="4:5" x14ac:dyDescent="0.35">
      <c r="D204">
        <v>0.30500829670594432</v>
      </c>
      <c r="E204" s="1" t="s">
        <v>25</v>
      </c>
    </row>
    <row r="205" spans="4:5" x14ac:dyDescent="0.35">
      <c r="D205">
        <v>0.30422712267412888</v>
      </c>
      <c r="E205" s="1" t="s">
        <v>172</v>
      </c>
    </row>
    <row r="206" spans="4:5" x14ac:dyDescent="0.35">
      <c r="D206">
        <v>0.29905176181996174</v>
      </c>
      <c r="E206" s="1" t="s">
        <v>230</v>
      </c>
    </row>
    <row r="207" spans="4:5" x14ac:dyDescent="0.35">
      <c r="D207">
        <v>0.29514056413342249</v>
      </c>
      <c r="E207" s="1" t="s">
        <v>99</v>
      </c>
    </row>
    <row r="208" spans="4:5" x14ac:dyDescent="0.35">
      <c r="D208">
        <v>0.29473878937069176</v>
      </c>
      <c r="E208" s="1" t="s">
        <v>85</v>
      </c>
    </row>
    <row r="209" spans="4:5" x14ac:dyDescent="0.35">
      <c r="D209">
        <v>0.28932356514666513</v>
      </c>
      <c r="E209" s="1" t="s">
        <v>35</v>
      </c>
    </row>
    <row r="210" spans="4:5" x14ac:dyDescent="0.35">
      <c r="D210">
        <v>0.28912985199978347</v>
      </c>
      <c r="E210" s="1" t="s">
        <v>178</v>
      </c>
    </row>
    <row r="211" spans="4:5" x14ac:dyDescent="0.35">
      <c r="D211">
        <v>0.28630982228972246</v>
      </c>
      <c r="E211" s="1" t="s">
        <v>200</v>
      </c>
    </row>
    <row r="212" spans="4:5" x14ac:dyDescent="0.35">
      <c r="D212">
        <v>0.28543093850844425</v>
      </c>
      <c r="E212" s="1" t="s">
        <v>251</v>
      </c>
    </row>
    <row r="213" spans="4:5" x14ac:dyDescent="0.35">
      <c r="D213">
        <v>0.28225753643993645</v>
      </c>
      <c r="E213" s="1" t="s">
        <v>83</v>
      </c>
    </row>
    <row r="214" spans="4:5" x14ac:dyDescent="0.35">
      <c r="D214">
        <v>0.2801181007272493</v>
      </c>
      <c r="E214" s="1" t="s">
        <v>167</v>
      </c>
    </row>
    <row r="215" spans="4:5" x14ac:dyDescent="0.35">
      <c r="D215">
        <v>0.27787401893866925</v>
      </c>
      <c r="E215" s="1" t="s">
        <v>248</v>
      </c>
    </row>
    <row r="216" spans="4:5" x14ac:dyDescent="0.35">
      <c r="D216">
        <v>0.27487071072183211</v>
      </c>
      <c r="E216" s="1" t="s">
        <v>112</v>
      </c>
    </row>
    <row r="217" spans="4:5" x14ac:dyDescent="0.35">
      <c r="D217">
        <v>0.27455500389961196</v>
      </c>
      <c r="E217" s="1" t="s">
        <v>114</v>
      </c>
    </row>
    <row r="218" spans="4:5" x14ac:dyDescent="0.35">
      <c r="D218">
        <v>0.26880251949300527</v>
      </c>
      <c r="E218" s="1" t="s">
        <v>161</v>
      </c>
    </row>
    <row r="219" spans="4:5" x14ac:dyDescent="0.35">
      <c r="D219">
        <v>0.26484773365982872</v>
      </c>
      <c r="E219" s="1" t="s">
        <v>150</v>
      </c>
    </row>
    <row r="220" spans="4:5" x14ac:dyDescent="0.35">
      <c r="D220">
        <v>0.26380143474497286</v>
      </c>
      <c r="E220" s="1" t="s">
        <v>175</v>
      </c>
    </row>
    <row r="221" spans="4:5" x14ac:dyDescent="0.35">
      <c r="D221">
        <v>0.26185723282186324</v>
      </c>
      <c r="E221" s="1" t="s">
        <v>272</v>
      </c>
    </row>
    <row r="222" spans="4:5" x14ac:dyDescent="0.35">
      <c r="D222">
        <v>0.25742656309328982</v>
      </c>
      <c r="E222" s="1" t="s">
        <v>38</v>
      </c>
    </row>
    <row r="223" spans="4:5" x14ac:dyDescent="0.35">
      <c r="D223">
        <v>0.25177188426221064</v>
      </c>
      <c r="E223" s="1" t="s">
        <v>102</v>
      </c>
    </row>
    <row r="224" spans="4:5" x14ac:dyDescent="0.35">
      <c r="D224">
        <v>0.25132208424676961</v>
      </c>
      <c r="E224" s="1" t="s">
        <v>136</v>
      </c>
    </row>
    <row r="225" spans="4:5" x14ac:dyDescent="0.35">
      <c r="D225">
        <v>0.24890760944056267</v>
      </c>
      <c r="E225" s="1" t="s">
        <v>174</v>
      </c>
    </row>
    <row r="226" spans="4:5" x14ac:dyDescent="0.35">
      <c r="D226">
        <v>0.24037609024201567</v>
      </c>
      <c r="E226" s="1" t="s">
        <v>108</v>
      </c>
    </row>
    <row r="227" spans="4:5" x14ac:dyDescent="0.35">
      <c r="D227">
        <v>0.23344784123486251</v>
      </c>
      <c r="E227" s="1" t="s">
        <v>37</v>
      </c>
    </row>
    <row r="228" spans="4:5" x14ac:dyDescent="0.35">
      <c r="D228">
        <v>0.22754995939960565</v>
      </c>
      <c r="E228" s="1" t="s">
        <v>70</v>
      </c>
    </row>
    <row r="229" spans="4:5" x14ac:dyDescent="0.35">
      <c r="D229">
        <v>0.22570620485749515</v>
      </c>
      <c r="E229" s="1" t="s">
        <v>17</v>
      </c>
    </row>
    <row r="230" spans="4:5" x14ac:dyDescent="0.35">
      <c r="D230">
        <v>0.22492784286054834</v>
      </c>
      <c r="E230" s="1" t="s">
        <v>228</v>
      </c>
    </row>
    <row r="231" spans="4:5" x14ac:dyDescent="0.35">
      <c r="D231">
        <v>0.22034604345249265</v>
      </c>
      <c r="E231" s="1" t="s">
        <v>154</v>
      </c>
    </row>
    <row r="232" spans="4:5" x14ac:dyDescent="0.35">
      <c r="D232">
        <v>0.21749253590375162</v>
      </c>
      <c r="E232" s="1" t="s">
        <v>70</v>
      </c>
    </row>
    <row r="233" spans="4:5" x14ac:dyDescent="0.35">
      <c r="D233">
        <v>0.20587068559923893</v>
      </c>
      <c r="E233" s="1" t="s">
        <v>31</v>
      </c>
    </row>
    <row r="234" spans="4:5" x14ac:dyDescent="0.35">
      <c r="D234">
        <v>0.20419344516538784</v>
      </c>
      <c r="E234" s="1" t="s">
        <v>10</v>
      </c>
    </row>
    <row r="235" spans="4:5" x14ac:dyDescent="0.35">
      <c r="D235">
        <v>0.20295245873542789</v>
      </c>
      <c r="E235" s="1" t="s">
        <v>60</v>
      </c>
    </row>
    <row r="236" spans="4:5" x14ac:dyDescent="0.35">
      <c r="D236">
        <v>0.19743192796054132</v>
      </c>
      <c r="E236" s="1" t="s">
        <v>216</v>
      </c>
    </row>
    <row r="237" spans="4:5" x14ac:dyDescent="0.35">
      <c r="D237">
        <v>0.19326890510337202</v>
      </c>
      <c r="E237" s="1" t="s">
        <v>243</v>
      </c>
    </row>
    <row r="238" spans="4:5" x14ac:dyDescent="0.35">
      <c r="D238">
        <v>0.18007985202095822</v>
      </c>
      <c r="E238" s="1" t="s">
        <v>52</v>
      </c>
    </row>
    <row r="239" spans="4:5" x14ac:dyDescent="0.35">
      <c r="D239">
        <v>0.17984236281098009</v>
      </c>
      <c r="E239" s="1" t="s">
        <v>187</v>
      </c>
    </row>
    <row r="240" spans="4:5" x14ac:dyDescent="0.35">
      <c r="D240">
        <v>0.17709179414477372</v>
      </c>
      <c r="E240" s="1" t="s">
        <v>97</v>
      </c>
    </row>
    <row r="241" spans="4:5" x14ac:dyDescent="0.35">
      <c r="D241">
        <v>0.17600946588203059</v>
      </c>
      <c r="E241" s="1" t="s">
        <v>12</v>
      </c>
    </row>
    <row r="242" spans="4:5" x14ac:dyDescent="0.35">
      <c r="D242">
        <v>0.17378621687382212</v>
      </c>
      <c r="E242" s="1" t="s">
        <v>36</v>
      </c>
    </row>
    <row r="243" spans="4:5" x14ac:dyDescent="0.35">
      <c r="D243">
        <v>0.16320422320488992</v>
      </c>
      <c r="E243" s="1" t="s">
        <v>107</v>
      </c>
    </row>
    <row r="244" spans="4:5" x14ac:dyDescent="0.35">
      <c r="D244">
        <v>0.16305300211275042</v>
      </c>
      <c r="E244" s="1" t="s">
        <v>234</v>
      </c>
    </row>
    <row r="245" spans="4:5" x14ac:dyDescent="0.35">
      <c r="D245">
        <v>0.14383793286207414</v>
      </c>
      <c r="E245" s="1" t="s">
        <v>263</v>
      </c>
    </row>
    <row r="246" spans="4:5" x14ac:dyDescent="0.35">
      <c r="D246">
        <v>0.13896144173943203</v>
      </c>
      <c r="E246" s="1" t="s">
        <v>115</v>
      </c>
    </row>
    <row r="247" spans="4:5" x14ac:dyDescent="0.35">
      <c r="D247">
        <v>0.13317472519298812</v>
      </c>
      <c r="E247" s="1" t="s">
        <v>149</v>
      </c>
    </row>
    <row r="248" spans="4:5" x14ac:dyDescent="0.35">
      <c r="D248">
        <v>0.12300058415767223</v>
      </c>
      <c r="E248" s="1" t="s">
        <v>95</v>
      </c>
    </row>
    <row r="249" spans="4:5" x14ac:dyDescent="0.35">
      <c r="D249">
        <v>0.12297523226280804</v>
      </c>
      <c r="E249" s="1" t="s">
        <v>40</v>
      </c>
    </row>
    <row r="250" spans="4:5" x14ac:dyDescent="0.35">
      <c r="D250">
        <v>0.12096695577838801</v>
      </c>
      <c r="E250" s="1" t="s">
        <v>232</v>
      </c>
    </row>
    <row r="251" spans="4:5" x14ac:dyDescent="0.35">
      <c r="D251">
        <v>0.10493350447437955</v>
      </c>
      <c r="E251" s="1" t="s">
        <v>142</v>
      </c>
    </row>
    <row r="252" spans="4:5" x14ac:dyDescent="0.35">
      <c r="D252">
        <v>0.10379228849190625</v>
      </c>
      <c r="E252" s="1" t="s">
        <v>225</v>
      </c>
    </row>
    <row r="253" spans="4:5" x14ac:dyDescent="0.35">
      <c r="D253">
        <v>0.10061279089910558</v>
      </c>
      <c r="E253" s="1" t="s">
        <v>46</v>
      </c>
    </row>
    <row r="254" spans="4:5" x14ac:dyDescent="0.35">
      <c r="D254">
        <v>9.287142657635683E-2</v>
      </c>
      <c r="E254" s="1" t="s">
        <v>51</v>
      </c>
    </row>
    <row r="255" spans="4:5" x14ac:dyDescent="0.35">
      <c r="D255">
        <v>9.2477646302848715E-2</v>
      </c>
      <c r="E255" s="1" t="s">
        <v>57</v>
      </c>
    </row>
    <row r="256" spans="4:5" x14ac:dyDescent="0.35">
      <c r="D256">
        <v>8.8468217939018046E-2</v>
      </c>
      <c r="E256" s="1" t="s">
        <v>188</v>
      </c>
    </row>
    <row r="257" spans="4:5" x14ac:dyDescent="0.35">
      <c r="D257">
        <v>8.6390037876227455E-2</v>
      </c>
      <c r="E257" s="1" t="s">
        <v>169</v>
      </c>
    </row>
    <row r="258" spans="4:5" x14ac:dyDescent="0.35">
      <c r="D258">
        <v>8.2489239725862085E-2</v>
      </c>
      <c r="E258" s="1" t="s">
        <v>132</v>
      </c>
    </row>
    <row r="259" spans="4:5" x14ac:dyDescent="0.35">
      <c r="D259">
        <v>8.1692782745864778E-2</v>
      </c>
      <c r="E259" s="1" t="s">
        <v>9</v>
      </c>
    </row>
    <row r="260" spans="4:5" x14ac:dyDescent="0.35">
      <c r="D260">
        <v>7.4320987136384464E-2</v>
      </c>
      <c r="E260" s="1" t="s">
        <v>28</v>
      </c>
    </row>
    <row r="261" spans="4:5" x14ac:dyDescent="0.35">
      <c r="D261">
        <v>7.2671883575322394E-2</v>
      </c>
      <c r="E261" s="1" t="s">
        <v>163</v>
      </c>
    </row>
    <row r="262" spans="4:5" x14ac:dyDescent="0.35">
      <c r="D262">
        <v>6.9391127493691029E-2</v>
      </c>
      <c r="E262" s="1" t="s">
        <v>176</v>
      </c>
    </row>
    <row r="263" spans="4:5" x14ac:dyDescent="0.35">
      <c r="D263">
        <v>6.7495444484155676E-2</v>
      </c>
      <c r="E263" s="1" t="s">
        <v>219</v>
      </c>
    </row>
    <row r="264" spans="4:5" x14ac:dyDescent="0.35">
      <c r="D264">
        <v>6.6688977162425944E-2</v>
      </c>
      <c r="E264" s="1" t="s">
        <v>82</v>
      </c>
    </row>
    <row r="265" spans="4:5" x14ac:dyDescent="0.35">
      <c r="D265">
        <v>6.5184223040410161E-2</v>
      </c>
      <c r="E265" s="1" t="s">
        <v>46</v>
      </c>
    </row>
    <row r="266" spans="4:5" x14ac:dyDescent="0.35">
      <c r="D266">
        <v>5.7370777315131516E-2</v>
      </c>
      <c r="E266" s="1" t="s">
        <v>182</v>
      </c>
    </row>
    <row r="267" spans="4:5" x14ac:dyDescent="0.35">
      <c r="D267">
        <v>5.4539978963073832E-2</v>
      </c>
      <c r="E267" s="1" t="s">
        <v>13</v>
      </c>
    </row>
    <row r="268" spans="4:5" x14ac:dyDescent="0.35">
      <c r="D268">
        <v>5.403912442073644E-2</v>
      </c>
      <c r="E268" s="1" t="s">
        <v>139</v>
      </c>
    </row>
    <row r="269" spans="4:5" x14ac:dyDescent="0.35">
      <c r="D269">
        <v>4.7940886048048692E-2</v>
      </c>
      <c r="E269" s="1" t="s">
        <v>165</v>
      </c>
    </row>
    <row r="270" spans="4:5" x14ac:dyDescent="0.35">
      <c r="D270">
        <v>4.3354958190857884E-2</v>
      </c>
      <c r="E270" s="1" t="s">
        <v>94</v>
      </c>
    </row>
    <row r="271" spans="4:5" x14ac:dyDescent="0.35">
      <c r="D271">
        <v>4.328284900248125E-2</v>
      </c>
      <c r="E271" s="1" t="s">
        <v>237</v>
      </c>
    </row>
    <row r="272" spans="4:5" x14ac:dyDescent="0.35">
      <c r="D272">
        <v>4.0838111290674606E-2</v>
      </c>
      <c r="E272" s="1" t="s">
        <v>25</v>
      </c>
    </row>
    <row r="273" spans="4:5" x14ac:dyDescent="0.35">
      <c r="D273">
        <v>4.0153445925437126E-2</v>
      </c>
      <c r="E273" s="1" t="s">
        <v>119</v>
      </c>
    </row>
    <row r="274" spans="4:5" x14ac:dyDescent="0.35">
      <c r="D274">
        <v>3.5286582047797665E-2</v>
      </c>
      <c r="E274" s="1" t="s">
        <v>65</v>
      </c>
    </row>
    <row r="275" spans="4:5" x14ac:dyDescent="0.35">
      <c r="D275">
        <v>3.4723271410383449E-2</v>
      </c>
      <c r="E275" s="1" t="s">
        <v>145</v>
      </c>
    </row>
    <row r="276" spans="4:5" x14ac:dyDescent="0.35">
      <c r="D276">
        <v>3.4218959526004178E-2</v>
      </c>
      <c r="E276" s="1" t="s">
        <v>203</v>
      </c>
    </row>
    <row r="277" spans="4:5" x14ac:dyDescent="0.35">
      <c r="D277">
        <v>3.1932074202064231E-2</v>
      </c>
      <c r="E277" s="1" t="s">
        <v>262</v>
      </c>
    </row>
    <row r="278" spans="4:5" x14ac:dyDescent="0.35">
      <c r="D278">
        <v>3.1404708659363068E-2</v>
      </c>
      <c r="E278" s="1" t="s">
        <v>129</v>
      </c>
    </row>
    <row r="279" spans="4:5" x14ac:dyDescent="0.35">
      <c r="D279">
        <v>3.1218279404407911E-2</v>
      </c>
      <c r="E279" s="1" t="s">
        <v>118</v>
      </c>
    </row>
    <row r="280" spans="4:5" x14ac:dyDescent="0.35">
      <c r="D280">
        <v>2.8570620950669867E-2</v>
      </c>
      <c r="E280" s="1" t="s">
        <v>24</v>
      </c>
    </row>
    <row r="281" spans="4:5" x14ac:dyDescent="0.35">
      <c r="D281">
        <v>2.7687417080013432E-2</v>
      </c>
      <c r="E281" s="1" t="s">
        <v>101</v>
      </c>
    </row>
    <row r="282" spans="4:5" x14ac:dyDescent="0.35">
      <c r="D282">
        <v>2.4871523962907705E-2</v>
      </c>
      <c r="E282" s="1" t="s">
        <v>8</v>
      </c>
    </row>
    <row r="283" spans="4:5" x14ac:dyDescent="0.35">
      <c r="D283">
        <v>2.3967729971484553E-2</v>
      </c>
      <c r="E283" s="1" t="s">
        <v>48</v>
      </c>
    </row>
    <row r="284" spans="4:5" x14ac:dyDescent="0.35">
      <c r="D284">
        <v>2.0628293507190087E-2</v>
      </c>
      <c r="E284" s="1" t="s">
        <v>218</v>
      </c>
    </row>
    <row r="285" spans="4:5" x14ac:dyDescent="0.35">
      <c r="D285">
        <v>1.765240106597088E-2</v>
      </c>
      <c r="E285" s="1" t="s">
        <v>29</v>
      </c>
    </row>
    <row r="286" spans="4:5" x14ac:dyDescent="0.35">
      <c r="D286">
        <v>1.6184591409020843E-2</v>
      </c>
      <c r="E286" s="1" t="s">
        <v>5</v>
      </c>
    </row>
    <row r="287" spans="4:5" x14ac:dyDescent="0.35">
      <c r="D287">
        <v>1.5130636110341711E-2</v>
      </c>
      <c r="E287" s="1" t="s">
        <v>67</v>
      </c>
    </row>
    <row r="288" spans="4:5" x14ac:dyDescent="0.35">
      <c r="D288">
        <v>1.2371285062828918E-2</v>
      </c>
      <c r="E288" s="1" t="s">
        <v>21</v>
      </c>
    </row>
    <row r="289" spans="4:5" x14ac:dyDescent="0.35">
      <c r="D289">
        <v>7.3853354539081817E-3</v>
      </c>
      <c r="E289" s="1" t="s">
        <v>130</v>
      </c>
    </row>
    <row r="290" spans="4:5" x14ac:dyDescent="0.35">
      <c r="D290">
        <v>2.5758671934036359E-3</v>
      </c>
      <c r="E290" s="1" t="s">
        <v>58</v>
      </c>
    </row>
    <row r="291" spans="4:5" x14ac:dyDescent="0.35">
      <c r="D291">
        <v>2.1116360876298756E-3</v>
      </c>
      <c r="E291" s="1" t="s">
        <v>30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3:E291"/>
  <sheetViews>
    <sheetView workbookViewId="0">
      <selection activeCell="M15" sqref="M15"/>
    </sheetView>
  </sheetViews>
  <sheetFormatPr defaultRowHeight="14.5" x14ac:dyDescent="0.35"/>
  <cols>
    <col min="5" max="5" width="16.81640625" customWidth="1"/>
  </cols>
  <sheetData>
    <row r="3" spans="4:5" x14ac:dyDescent="0.35">
      <c r="D3" t="s">
        <v>377</v>
      </c>
    </row>
    <row r="4" spans="4:5" x14ac:dyDescent="0.35">
      <c r="D4" t="s">
        <v>378</v>
      </c>
    </row>
    <row r="6" spans="4:5" x14ac:dyDescent="0.35">
      <c r="D6" t="s">
        <v>275</v>
      </c>
      <c r="E6" s="1" t="s">
        <v>0</v>
      </c>
    </row>
    <row r="7" spans="4:5" x14ac:dyDescent="0.35">
      <c r="D7">
        <v>0.99815202333836861</v>
      </c>
      <c r="E7" s="1" t="s">
        <v>67</v>
      </c>
    </row>
    <row r="8" spans="4:5" x14ac:dyDescent="0.35">
      <c r="D8">
        <v>0.99413410254151713</v>
      </c>
      <c r="E8" s="1" t="s">
        <v>221</v>
      </c>
    </row>
    <row r="9" spans="4:5" x14ac:dyDescent="0.35">
      <c r="D9">
        <v>0.98706166214641977</v>
      </c>
      <c r="E9" s="1" t="s">
        <v>44</v>
      </c>
    </row>
    <row r="10" spans="4:5" x14ac:dyDescent="0.35">
      <c r="D10">
        <v>0.98624214909112329</v>
      </c>
      <c r="E10" s="1" t="s">
        <v>158</v>
      </c>
    </row>
    <row r="11" spans="4:5" x14ac:dyDescent="0.35">
      <c r="D11">
        <v>0.98511600968541635</v>
      </c>
      <c r="E11" s="1" t="s">
        <v>245</v>
      </c>
    </row>
    <row r="12" spans="4:5" x14ac:dyDescent="0.35">
      <c r="D12">
        <v>0.9739762233271374</v>
      </c>
      <c r="E12" s="1" t="s">
        <v>250</v>
      </c>
    </row>
    <row r="13" spans="4:5" x14ac:dyDescent="0.35">
      <c r="D13">
        <v>0.97331864565069193</v>
      </c>
      <c r="E13" s="1" t="s">
        <v>26</v>
      </c>
    </row>
    <row r="14" spans="4:5" x14ac:dyDescent="0.35">
      <c r="D14">
        <v>0.97055211004734088</v>
      </c>
      <c r="E14" s="1" t="s">
        <v>150</v>
      </c>
    </row>
    <row r="15" spans="4:5" x14ac:dyDescent="0.35">
      <c r="D15">
        <v>0.96732727593205936</v>
      </c>
      <c r="E15" s="1" t="s">
        <v>134</v>
      </c>
    </row>
    <row r="16" spans="4:5" x14ac:dyDescent="0.35">
      <c r="D16">
        <v>0.96108661066850998</v>
      </c>
      <c r="E16" s="1" t="s">
        <v>192</v>
      </c>
    </row>
    <row r="17" spans="4:5" x14ac:dyDescent="0.35">
      <c r="D17">
        <v>0.960372509842356</v>
      </c>
      <c r="E17" s="1" t="s">
        <v>46</v>
      </c>
    </row>
    <row r="18" spans="4:5" x14ac:dyDescent="0.35">
      <c r="D18">
        <v>0.95670458792862634</v>
      </c>
      <c r="E18" s="1" t="s">
        <v>105</v>
      </c>
    </row>
    <row r="19" spans="4:5" x14ac:dyDescent="0.35">
      <c r="D19">
        <v>0.95597710242739675</v>
      </c>
      <c r="E19" s="1" t="s">
        <v>100</v>
      </c>
    </row>
    <row r="20" spans="4:5" x14ac:dyDescent="0.35">
      <c r="D20">
        <v>0.95305537841646371</v>
      </c>
      <c r="E20" s="1" t="s">
        <v>264</v>
      </c>
    </row>
    <row r="21" spans="4:5" x14ac:dyDescent="0.35">
      <c r="D21">
        <v>0.95052288591215606</v>
      </c>
      <c r="E21" s="1" t="s">
        <v>190</v>
      </c>
    </row>
    <row r="22" spans="4:5" x14ac:dyDescent="0.35">
      <c r="D22">
        <v>0.94894945524727492</v>
      </c>
      <c r="E22" s="1" t="s">
        <v>93</v>
      </c>
    </row>
    <row r="23" spans="4:5" x14ac:dyDescent="0.35">
      <c r="D23">
        <v>0.94065382125567121</v>
      </c>
      <c r="E23" s="1" t="s">
        <v>243</v>
      </c>
    </row>
    <row r="24" spans="4:5" x14ac:dyDescent="0.35">
      <c r="D24">
        <v>0.92387205861688093</v>
      </c>
      <c r="E24" s="1" t="s">
        <v>272</v>
      </c>
    </row>
    <row r="25" spans="4:5" x14ac:dyDescent="0.35">
      <c r="D25">
        <v>0.92310920886237224</v>
      </c>
      <c r="E25" s="1" t="s">
        <v>234</v>
      </c>
    </row>
    <row r="26" spans="4:5" x14ac:dyDescent="0.35">
      <c r="D26">
        <v>0.92014660540135995</v>
      </c>
      <c r="E26" s="1" t="s">
        <v>146</v>
      </c>
    </row>
    <row r="27" spans="4:5" x14ac:dyDescent="0.35">
      <c r="D27">
        <v>0.91782426695313368</v>
      </c>
      <c r="E27" s="1" t="s">
        <v>258</v>
      </c>
    </row>
    <row r="28" spans="4:5" x14ac:dyDescent="0.35">
      <c r="D28">
        <v>0.91779669088374294</v>
      </c>
      <c r="E28" s="1" t="s">
        <v>224</v>
      </c>
    </row>
    <row r="29" spans="4:5" x14ac:dyDescent="0.35">
      <c r="D29">
        <v>0.90686716617336383</v>
      </c>
      <c r="E29" s="1" t="s">
        <v>210</v>
      </c>
    </row>
    <row r="30" spans="4:5" x14ac:dyDescent="0.35">
      <c r="D30">
        <v>0.90625624060643684</v>
      </c>
      <c r="E30" s="1" t="s">
        <v>133</v>
      </c>
    </row>
    <row r="31" spans="4:5" x14ac:dyDescent="0.35">
      <c r="D31">
        <v>0.90116055348315693</v>
      </c>
      <c r="E31" s="1" t="s">
        <v>22</v>
      </c>
    </row>
    <row r="32" spans="4:5" x14ac:dyDescent="0.35">
      <c r="D32">
        <v>0.89944375055678771</v>
      </c>
      <c r="E32" s="1" t="s">
        <v>164</v>
      </c>
    </row>
    <row r="33" spans="4:5" x14ac:dyDescent="0.35">
      <c r="D33">
        <v>0.88859712047755635</v>
      </c>
      <c r="E33" s="1" t="s">
        <v>238</v>
      </c>
    </row>
    <row r="34" spans="4:5" x14ac:dyDescent="0.35">
      <c r="D34">
        <v>0.88561052914087735</v>
      </c>
      <c r="E34" s="1" t="s">
        <v>25</v>
      </c>
    </row>
    <row r="35" spans="4:5" x14ac:dyDescent="0.35">
      <c r="D35">
        <v>0.88461037671918508</v>
      </c>
      <c r="E35" s="1" t="s">
        <v>56</v>
      </c>
    </row>
    <row r="36" spans="4:5" x14ac:dyDescent="0.35">
      <c r="D36">
        <v>0.88449223230821905</v>
      </c>
      <c r="E36" s="1" t="s">
        <v>5</v>
      </c>
    </row>
    <row r="37" spans="4:5" x14ac:dyDescent="0.35">
      <c r="D37">
        <v>0.88431580091720574</v>
      </c>
      <c r="E37" s="1" t="s">
        <v>119</v>
      </c>
    </row>
    <row r="38" spans="4:5" x14ac:dyDescent="0.35">
      <c r="D38">
        <v>0.88386492054571275</v>
      </c>
      <c r="E38" s="1" t="s">
        <v>175</v>
      </c>
    </row>
    <row r="39" spans="4:5" x14ac:dyDescent="0.35">
      <c r="D39">
        <v>0.88203327524658615</v>
      </c>
      <c r="E39" s="1" t="s">
        <v>207</v>
      </c>
    </row>
    <row r="40" spans="4:5" x14ac:dyDescent="0.35">
      <c r="D40">
        <v>0.87612847292853013</v>
      </c>
      <c r="E40" s="1" t="s">
        <v>25</v>
      </c>
    </row>
    <row r="41" spans="4:5" x14ac:dyDescent="0.35">
      <c r="D41">
        <v>0.87556437727176606</v>
      </c>
      <c r="E41" s="1" t="s">
        <v>130</v>
      </c>
    </row>
    <row r="42" spans="4:5" x14ac:dyDescent="0.35">
      <c r="D42">
        <v>0.86736315544297238</v>
      </c>
      <c r="E42" s="1" t="s">
        <v>267</v>
      </c>
    </row>
    <row r="43" spans="4:5" x14ac:dyDescent="0.35">
      <c r="D43">
        <v>0.86285964316552255</v>
      </c>
      <c r="E43" s="1" t="s">
        <v>166</v>
      </c>
    </row>
    <row r="44" spans="4:5" x14ac:dyDescent="0.35">
      <c r="D44">
        <v>0.86184274923976467</v>
      </c>
      <c r="E44" s="1" t="s">
        <v>87</v>
      </c>
    </row>
    <row r="45" spans="4:5" x14ac:dyDescent="0.35">
      <c r="D45">
        <v>0.86126374214565793</v>
      </c>
      <c r="E45" s="1" t="s">
        <v>37</v>
      </c>
    </row>
    <row r="46" spans="4:5" x14ac:dyDescent="0.35">
      <c r="D46">
        <v>0.86116800544209837</v>
      </c>
      <c r="E46" s="1" t="s">
        <v>52</v>
      </c>
    </row>
    <row r="47" spans="4:5" x14ac:dyDescent="0.35">
      <c r="D47">
        <v>0.85607630893214559</v>
      </c>
      <c r="E47" s="1" t="s">
        <v>91</v>
      </c>
    </row>
    <row r="48" spans="4:5" x14ac:dyDescent="0.35">
      <c r="D48">
        <v>0.85486258823764871</v>
      </c>
      <c r="E48" s="1" t="s">
        <v>266</v>
      </c>
    </row>
    <row r="49" spans="4:5" x14ac:dyDescent="0.35">
      <c r="D49">
        <v>0.84286980940039125</v>
      </c>
      <c r="E49" s="1" t="s">
        <v>247</v>
      </c>
    </row>
    <row r="50" spans="4:5" x14ac:dyDescent="0.35">
      <c r="D50">
        <v>0.83479604540156127</v>
      </c>
      <c r="E50" s="1" t="s">
        <v>118</v>
      </c>
    </row>
    <row r="51" spans="4:5" x14ac:dyDescent="0.35">
      <c r="D51">
        <v>0.83434035976588572</v>
      </c>
      <c r="E51" s="1" t="s">
        <v>30</v>
      </c>
    </row>
    <row r="52" spans="4:5" x14ac:dyDescent="0.35">
      <c r="D52">
        <v>0.83193767104655014</v>
      </c>
      <c r="E52" s="1" t="s">
        <v>20</v>
      </c>
    </row>
    <row r="53" spans="4:5" x14ac:dyDescent="0.35">
      <c r="D53">
        <v>0.83142029349563196</v>
      </c>
      <c r="E53" s="1" t="s">
        <v>33</v>
      </c>
    </row>
    <row r="54" spans="4:5" x14ac:dyDescent="0.35">
      <c r="D54">
        <v>0.8298118954588608</v>
      </c>
      <c r="E54" s="1" t="s">
        <v>142</v>
      </c>
    </row>
    <row r="55" spans="4:5" x14ac:dyDescent="0.35">
      <c r="D55">
        <v>0.82765187032633325</v>
      </c>
      <c r="E55" s="1" t="s">
        <v>263</v>
      </c>
    </row>
    <row r="56" spans="4:5" x14ac:dyDescent="0.35">
      <c r="D56">
        <v>0.82732555504674821</v>
      </c>
      <c r="E56" s="1" t="s">
        <v>27</v>
      </c>
    </row>
    <row r="57" spans="4:5" x14ac:dyDescent="0.35">
      <c r="D57">
        <v>0.81958913671605782</v>
      </c>
      <c r="E57" s="1" t="s">
        <v>72</v>
      </c>
    </row>
    <row r="58" spans="4:5" x14ac:dyDescent="0.35">
      <c r="D58">
        <v>0.81785205886217116</v>
      </c>
      <c r="E58" s="1" t="s">
        <v>122</v>
      </c>
    </row>
    <row r="59" spans="4:5" x14ac:dyDescent="0.35">
      <c r="D59">
        <v>0.81622050007380242</v>
      </c>
      <c r="E59" s="1" t="s">
        <v>32</v>
      </c>
    </row>
    <row r="60" spans="4:5" x14ac:dyDescent="0.35">
      <c r="D60">
        <v>0.81316999979475424</v>
      </c>
      <c r="E60" s="1" t="s">
        <v>75</v>
      </c>
    </row>
    <row r="61" spans="4:5" x14ac:dyDescent="0.35">
      <c r="D61">
        <v>0.81298262774948604</v>
      </c>
      <c r="E61" s="1" t="s">
        <v>220</v>
      </c>
    </row>
    <row r="62" spans="4:5" x14ac:dyDescent="0.35">
      <c r="D62">
        <v>0.80744696995480891</v>
      </c>
      <c r="E62" s="1" t="s">
        <v>144</v>
      </c>
    </row>
    <row r="63" spans="4:5" x14ac:dyDescent="0.35">
      <c r="D63">
        <v>0.79346971506331077</v>
      </c>
      <c r="E63" s="1" t="s">
        <v>116</v>
      </c>
    </row>
    <row r="64" spans="4:5" x14ac:dyDescent="0.35">
      <c r="D64">
        <v>0.791695348665576</v>
      </c>
      <c r="E64" s="1" t="s">
        <v>235</v>
      </c>
    </row>
    <row r="65" spans="4:5" x14ac:dyDescent="0.35">
      <c r="D65">
        <v>0.78170295850706384</v>
      </c>
      <c r="E65" s="1" t="s">
        <v>246</v>
      </c>
    </row>
    <row r="66" spans="4:5" x14ac:dyDescent="0.35">
      <c r="D66">
        <v>0.77780018316430177</v>
      </c>
      <c r="E66" s="1" t="s">
        <v>216</v>
      </c>
    </row>
    <row r="67" spans="4:5" x14ac:dyDescent="0.35">
      <c r="D67">
        <v>0.77241792235971507</v>
      </c>
      <c r="E67" s="1" t="s">
        <v>81</v>
      </c>
    </row>
    <row r="68" spans="4:5" x14ac:dyDescent="0.35">
      <c r="D68">
        <v>0.76888055546243694</v>
      </c>
      <c r="E68" s="1" t="s">
        <v>127</v>
      </c>
    </row>
    <row r="69" spans="4:5" x14ac:dyDescent="0.35">
      <c r="D69">
        <v>0.76883631925362894</v>
      </c>
      <c r="E69" s="1" t="s">
        <v>63</v>
      </c>
    </row>
    <row r="70" spans="4:5" x14ac:dyDescent="0.35">
      <c r="D70">
        <v>0.7612402759825766</v>
      </c>
      <c r="E70" s="1" t="s">
        <v>96</v>
      </c>
    </row>
    <row r="71" spans="4:5" x14ac:dyDescent="0.35">
      <c r="D71">
        <v>0.75940530861846656</v>
      </c>
      <c r="E71" s="1" t="s">
        <v>145</v>
      </c>
    </row>
    <row r="72" spans="4:5" x14ac:dyDescent="0.35">
      <c r="D72">
        <v>0.75797841127971433</v>
      </c>
      <c r="E72" s="1" t="s">
        <v>55</v>
      </c>
    </row>
    <row r="73" spans="4:5" x14ac:dyDescent="0.35">
      <c r="D73">
        <v>0.7575254460234162</v>
      </c>
      <c r="E73" s="1" t="s">
        <v>109</v>
      </c>
    </row>
    <row r="74" spans="4:5" x14ac:dyDescent="0.35">
      <c r="D74">
        <v>0.74801472797796498</v>
      </c>
      <c r="E74" s="1" t="s">
        <v>226</v>
      </c>
    </row>
    <row r="75" spans="4:5" x14ac:dyDescent="0.35">
      <c r="D75">
        <v>0.74680958030282563</v>
      </c>
      <c r="E75" s="1" t="s">
        <v>49</v>
      </c>
    </row>
    <row r="76" spans="4:5" x14ac:dyDescent="0.35">
      <c r="D76">
        <v>0.74474089294493195</v>
      </c>
      <c r="E76" s="1" t="s">
        <v>19</v>
      </c>
    </row>
    <row r="77" spans="4:5" x14ac:dyDescent="0.35">
      <c r="D77">
        <v>0.74414391770116561</v>
      </c>
      <c r="E77" s="1" t="s">
        <v>71</v>
      </c>
    </row>
    <row r="78" spans="4:5" x14ac:dyDescent="0.35">
      <c r="D78">
        <v>0.73071450374063196</v>
      </c>
      <c r="E78" s="1" t="s">
        <v>176</v>
      </c>
    </row>
    <row r="79" spans="4:5" x14ac:dyDescent="0.35">
      <c r="D79">
        <v>0.72318402978869611</v>
      </c>
      <c r="E79" s="1" t="s">
        <v>13</v>
      </c>
    </row>
    <row r="80" spans="4:5" x14ac:dyDescent="0.35">
      <c r="D80">
        <v>0.72083673997499353</v>
      </c>
      <c r="E80" s="1" t="s">
        <v>155</v>
      </c>
    </row>
    <row r="81" spans="4:5" x14ac:dyDescent="0.35">
      <c r="D81">
        <v>0.71468211133836534</v>
      </c>
      <c r="E81" s="1" t="s">
        <v>132</v>
      </c>
    </row>
    <row r="82" spans="4:5" x14ac:dyDescent="0.35">
      <c r="D82">
        <v>0.7132139255149329</v>
      </c>
      <c r="E82" s="1" t="s">
        <v>85</v>
      </c>
    </row>
    <row r="83" spans="4:5" x14ac:dyDescent="0.35">
      <c r="D83">
        <v>0.71078277228938369</v>
      </c>
      <c r="E83" s="1" t="s">
        <v>174</v>
      </c>
    </row>
    <row r="84" spans="4:5" x14ac:dyDescent="0.35">
      <c r="D84">
        <v>0.70915850814458459</v>
      </c>
      <c r="E84" s="1" t="s">
        <v>94</v>
      </c>
    </row>
    <row r="85" spans="4:5" x14ac:dyDescent="0.35">
      <c r="D85">
        <v>0.70598531417725596</v>
      </c>
      <c r="E85" s="1" t="s">
        <v>186</v>
      </c>
    </row>
    <row r="86" spans="4:5" x14ac:dyDescent="0.35">
      <c r="D86">
        <v>0.70569682878313589</v>
      </c>
      <c r="E86" s="1" t="s">
        <v>34</v>
      </c>
    </row>
    <row r="87" spans="4:5" x14ac:dyDescent="0.35">
      <c r="D87">
        <v>0.70269770255795971</v>
      </c>
      <c r="E87" s="1" t="s">
        <v>108</v>
      </c>
    </row>
    <row r="88" spans="4:5" x14ac:dyDescent="0.35">
      <c r="D88">
        <v>0.70148804408908616</v>
      </c>
      <c r="E88" s="1" t="s">
        <v>181</v>
      </c>
    </row>
    <row r="89" spans="4:5" x14ac:dyDescent="0.35">
      <c r="D89">
        <v>0.69837625207268694</v>
      </c>
      <c r="E89" s="1" t="s">
        <v>64</v>
      </c>
    </row>
    <row r="90" spans="4:5" x14ac:dyDescent="0.35">
      <c r="D90">
        <v>0.69779058757712831</v>
      </c>
      <c r="E90" s="1" t="s">
        <v>259</v>
      </c>
    </row>
    <row r="91" spans="4:5" x14ac:dyDescent="0.35">
      <c r="D91">
        <v>0.6957977942055612</v>
      </c>
      <c r="E91" s="1" t="s">
        <v>138</v>
      </c>
    </row>
    <row r="92" spans="4:5" x14ac:dyDescent="0.35">
      <c r="D92">
        <v>0.69324292444057922</v>
      </c>
      <c r="E92" s="1" t="s">
        <v>191</v>
      </c>
    </row>
    <row r="93" spans="4:5" x14ac:dyDescent="0.35">
      <c r="D93">
        <v>0.69191725969053997</v>
      </c>
      <c r="E93" s="1" t="s">
        <v>99</v>
      </c>
    </row>
    <row r="94" spans="4:5" x14ac:dyDescent="0.35">
      <c r="D94">
        <v>0.68687764394381556</v>
      </c>
      <c r="E94" s="1" t="s">
        <v>76</v>
      </c>
    </row>
    <row r="95" spans="4:5" x14ac:dyDescent="0.35">
      <c r="D95">
        <v>0.68525794140093199</v>
      </c>
      <c r="E95" s="1" t="s">
        <v>15</v>
      </c>
    </row>
    <row r="96" spans="4:5" x14ac:dyDescent="0.35">
      <c r="D96">
        <v>0.6850144462276333</v>
      </c>
      <c r="E96" s="1" t="s">
        <v>7</v>
      </c>
    </row>
    <row r="97" spans="4:5" x14ac:dyDescent="0.35">
      <c r="D97">
        <v>0.68039738184042564</v>
      </c>
      <c r="E97" s="1" t="s">
        <v>141</v>
      </c>
    </row>
    <row r="98" spans="4:5" x14ac:dyDescent="0.35">
      <c r="D98">
        <v>0.67870050459286346</v>
      </c>
      <c r="E98" s="1" t="s">
        <v>10</v>
      </c>
    </row>
    <row r="99" spans="4:5" x14ac:dyDescent="0.35">
      <c r="D99">
        <v>0.67599480927596378</v>
      </c>
      <c r="E99" s="1" t="s">
        <v>113</v>
      </c>
    </row>
    <row r="100" spans="4:5" x14ac:dyDescent="0.35">
      <c r="D100">
        <v>0.6757277183653293</v>
      </c>
      <c r="E100" s="1" t="s">
        <v>178</v>
      </c>
    </row>
    <row r="101" spans="4:5" x14ac:dyDescent="0.35">
      <c r="D101">
        <v>0.67513670102839263</v>
      </c>
      <c r="E101" s="1" t="s">
        <v>31</v>
      </c>
    </row>
    <row r="102" spans="4:5" x14ac:dyDescent="0.35">
      <c r="D102">
        <v>0.66225885159164288</v>
      </c>
      <c r="E102" s="1" t="s">
        <v>218</v>
      </c>
    </row>
    <row r="103" spans="4:5" x14ac:dyDescent="0.35">
      <c r="D103">
        <v>0.66089365606564476</v>
      </c>
      <c r="E103" s="1" t="s">
        <v>189</v>
      </c>
    </row>
    <row r="104" spans="4:5" x14ac:dyDescent="0.35">
      <c r="D104">
        <v>0.64619041404338529</v>
      </c>
      <c r="E104" s="1" t="s">
        <v>195</v>
      </c>
    </row>
    <row r="105" spans="4:5" x14ac:dyDescent="0.35">
      <c r="D105">
        <v>0.64548100022768196</v>
      </c>
      <c r="E105" s="1" t="s">
        <v>101</v>
      </c>
    </row>
    <row r="106" spans="4:5" x14ac:dyDescent="0.35">
      <c r="D106">
        <v>0.64219832583092951</v>
      </c>
      <c r="E106" s="1" t="s">
        <v>86</v>
      </c>
    </row>
    <row r="107" spans="4:5" x14ac:dyDescent="0.35">
      <c r="D107">
        <v>0.64173255361531889</v>
      </c>
      <c r="E107" s="1" t="s">
        <v>14</v>
      </c>
    </row>
    <row r="108" spans="4:5" x14ac:dyDescent="0.35">
      <c r="D108">
        <v>0.64008622649140656</v>
      </c>
      <c r="E108" s="1" t="s">
        <v>143</v>
      </c>
    </row>
    <row r="109" spans="4:5" x14ac:dyDescent="0.35">
      <c r="D109">
        <v>0.63976601123143839</v>
      </c>
      <c r="E109" s="1" t="s">
        <v>140</v>
      </c>
    </row>
    <row r="110" spans="4:5" x14ac:dyDescent="0.35">
      <c r="D110">
        <v>0.63909647830661587</v>
      </c>
      <c r="E110" s="1" t="s">
        <v>229</v>
      </c>
    </row>
    <row r="111" spans="4:5" x14ac:dyDescent="0.35">
      <c r="D111">
        <v>0.63831402298890305</v>
      </c>
      <c r="E111" s="1" t="s">
        <v>48</v>
      </c>
    </row>
    <row r="112" spans="4:5" x14ac:dyDescent="0.35">
      <c r="D112">
        <v>0.63704053976145847</v>
      </c>
      <c r="E112" s="1" t="s">
        <v>18</v>
      </c>
    </row>
    <row r="113" spans="4:5" x14ac:dyDescent="0.35">
      <c r="D113">
        <v>0.63379230839588785</v>
      </c>
      <c r="E113" s="1" t="s">
        <v>1</v>
      </c>
    </row>
    <row r="114" spans="4:5" x14ac:dyDescent="0.35">
      <c r="D114">
        <v>0.63203993450545404</v>
      </c>
      <c r="E114" s="1" t="s">
        <v>227</v>
      </c>
    </row>
    <row r="115" spans="4:5" x14ac:dyDescent="0.35">
      <c r="D115">
        <v>0.6249770625274651</v>
      </c>
      <c r="E115" s="1" t="s">
        <v>233</v>
      </c>
    </row>
    <row r="116" spans="4:5" x14ac:dyDescent="0.35">
      <c r="D116">
        <v>0.62039951934363313</v>
      </c>
      <c r="E116" s="1" t="s">
        <v>90</v>
      </c>
    </row>
    <row r="117" spans="4:5" x14ac:dyDescent="0.35">
      <c r="D117">
        <v>0.61814296853364548</v>
      </c>
      <c r="E117" s="1" t="s">
        <v>80</v>
      </c>
    </row>
    <row r="118" spans="4:5" x14ac:dyDescent="0.35">
      <c r="D118">
        <v>0.61662041804002454</v>
      </c>
      <c r="E118" s="1" t="s">
        <v>184</v>
      </c>
    </row>
    <row r="119" spans="4:5" x14ac:dyDescent="0.35">
      <c r="D119">
        <v>0.61232985662667427</v>
      </c>
      <c r="E119" s="1" t="s">
        <v>40</v>
      </c>
    </row>
    <row r="120" spans="4:5" x14ac:dyDescent="0.35">
      <c r="D120">
        <v>0.60675551274209372</v>
      </c>
      <c r="E120" s="1" t="s">
        <v>156</v>
      </c>
    </row>
    <row r="121" spans="4:5" x14ac:dyDescent="0.35">
      <c r="D121">
        <v>0.60660275436288247</v>
      </c>
      <c r="E121" s="1" t="s">
        <v>77</v>
      </c>
    </row>
    <row r="122" spans="4:5" x14ac:dyDescent="0.35">
      <c r="D122">
        <v>0.60180045429617812</v>
      </c>
      <c r="E122" s="1" t="s">
        <v>88</v>
      </c>
    </row>
    <row r="123" spans="4:5" x14ac:dyDescent="0.35">
      <c r="D123">
        <v>0.60056556264863048</v>
      </c>
      <c r="E123" s="1" t="s">
        <v>79</v>
      </c>
    </row>
    <row r="124" spans="4:5" x14ac:dyDescent="0.35">
      <c r="D124">
        <v>0.59596005523281659</v>
      </c>
      <c r="E124" s="1" t="s">
        <v>225</v>
      </c>
    </row>
    <row r="125" spans="4:5" x14ac:dyDescent="0.35">
      <c r="D125">
        <v>0.5927054277456314</v>
      </c>
      <c r="E125" s="1" t="s">
        <v>204</v>
      </c>
    </row>
    <row r="126" spans="4:5" x14ac:dyDescent="0.35">
      <c r="D126">
        <v>0.59222614657099648</v>
      </c>
      <c r="E126" s="1" t="s">
        <v>61</v>
      </c>
    </row>
    <row r="127" spans="4:5" x14ac:dyDescent="0.35">
      <c r="D127">
        <v>0.59221578937271557</v>
      </c>
      <c r="E127" s="1" t="s">
        <v>214</v>
      </c>
    </row>
    <row r="128" spans="4:5" x14ac:dyDescent="0.35">
      <c r="D128">
        <v>0.59170627667535658</v>
      </c>
      <c r="E128" s="1" t="s">
        <v>128</v>
      </c>
    </row>
    <row r="129" spans="4:5" x14ac:dyDescent="0.35">
      <c r="D129">
        <v>0.59060136879985803</v>
      </c>
      <c r="E129" s="1" t="s">
        <v>240</v>
      </c>
    </row>
    <row r="130" spans="4:5" x14ac:dyDescent="0.35">
      <c r="D130">
        <v>0.58906873657624581</v>
      </c>
      <c r="E130" s="1" t="s">
        <v>268</v>
      </c>
    </row>
    <row r="131" spans="4:5" x14ac:dyDescent="0.35">
      <c r="D131">
        <v>0.58896838344997993</v>
      </c>
      <c r="E131" s="1" t="s">
        <v>219</v>
      </c>
    </row>
    <row r="132" spans="4:5" x14ac:dyDescent="0.35">
      <c r="D132">
        <v>0.58589599026539685</v>
      </c>
      <c r="E132" s="1" t="s">
        <v>54</v>
      </c>
    </row>
    <row r="133" spans="4:5" x14ac:dyDescent="0.35">
      <c r="D133">
        <v>0.58169796463976253</v>
      </c>
      <c r="E133" s="1" t="s">
        <v>83</v>
      </c>
    </row>
    <row r="134" spans="4:5" x14ac:dyDescent="0.35">
      <c r="D134">
        <v>0.5754482131729397</v>
      </c>
      <c r="E134" s="1" t="s">
        <v>106</v>
      </c>
    </row>
    <row r="135" spans="4:5" x14ac:dyDescent="0.35">
      <c r="D135">
        <v>0.57167492614806004</v>
      </c>
      <c r="E135" s="1" t="s">
        <v>68</v>
      </c>
    </row>
    <row r="136" spans="4:5" x14ac:dyDescent="0.35">
      <c r="D136">
        <v>0.57040882441540919</v>
      </c>
      <c r="E136" s="1" t="s">
        <v>170</v>
      </c>
    </row>
    <row r="137" spans="4:5" x14ac:dyDescent="0.35">
      <c r="D137">
        <v>0.56872159519160892</v>
      </c>
      <c r="E137" s="1" t="s">
        <v>274</v>
      </c>
    </row>
    <row r="138" spans="4:5" x14ac:dyDescent="0.35">
      <c r="D138">
        <v>0.56349043114136654</v>
      </c>
      <c r="E138" s="1" t="s">
        <v>69</v>
      </c>
    </row>
    <row r="139" spans="4:5" x14ac:dyDescent="0.35">
      <c r="D139">
        <v>0.56312287565238828</v>
      </c>
      <c r="E139" s="1" t="s">
        <v>53</v>
      </c>
    </row>
    <row r="140" spans="4:5" x14ac:dyDescent="0.35">
      <c r="D140">
        <v>0.55956519603386956</v>
      </c>
      <c r="E140" s="1" t="s">
        <v>60</v>
      </c>
    </row>
    <row r="141" spans="4:5" x14ac:dyDescent="0.35">
      <c r="D141">
        <v>0.55517178371666343</v>
      </c>
      <c r="E141" s="1" t="s">
        <v>124</v>
      </c>
    </row>
    <row r="142" spans="4:5" x14ac:dyDescent="0.35">
      <c r="D142">
        <v>0.55294180265187931</v>
      </c>
      <c r="E142" s="1" t="s">
        <v>43</v>
      </c>
    </row>
    <row r="143" spans="4:5" x14ac:dyDescent="0.35">
      <c r="D143">
        <v>0.55195600290063485</v>
      </c>
      <c r="E143" s="1" t="s">
        <v>126</v>
      </c>
    </row>
    <row r="144" spans="4:5" x14ac:dyDescent="0.35">
      <c r="D144">
        <v>0.54898422347135178</v>
      </c>
      <c r="E144" s="1" t="s">
        <v>254</v>
      </c>
    </row>
    <row r="145" spans="4:5" x14ac:dyDescent="0.35">
      <c r="D145">
        <v>0.5464004117012301</v>
      </c>
      <c r="E145" s="1" t="s">
        <v>20</v>
      </c>
    </row>
    <row r="146" spans="4:5" x14ac:dyDescent="0.35">
      <c r="D146">
        <v>0.54268723257760365</v>
      </c>
      <c r="E146" s="1" t="s">
        <v>3</v>
      </c>
    </row>
    <row r="147" spans="4:5" x14ac:dyDescent="0.35">
      <c r="D147">
        <v>0.54234047517061235</v>
      </c>
      <c r="E147" s="1" t="s">
        <v>172</v>
      </c>
    </row>
    <row r="148" spans="4:5" x14ac:dyDescent="0.35">
      <c r="D148">
        <v>0.5422897728474867</v>
      </c>
      <c r="E148" s="1" t="s">
        <v>120</v>
      </c>
    </row>
    <row r="149" spans="4:5" x14ac:dyDescent="0.35">
      <c r="D149">
        <v>0.54029542978627476</v>
      </c>
      <c r="E149" s="1" t="s">
        <v>209</v>
      </c>
    </row>
    <row r="150" spans="4:5" x14ac:dyDescent="0.35">
      <c r="D150">
        <v>0.54021246639687592</v>
      </c>
      <c r="E150" s="1" t="s">
        <v>157</v>
      </c>
    </row>
    <row r="151" spans="4:5" x14ac:dyDescent="0.35">
      <c r="D151">
        <v>0.53832411986646078</v>
      </c>
      <c r="E151" s="1" t="s">
        <v>160</v>
      </c>
    </row>
    <row r="152" spans="4:5" x14ac:dyDescent="0.35">
      <c r="D152">
        <v>0.53481336651174161</v>
      </c>
      <c r="E152" s="1" t="s">
        <v>73</v>
      </c>
    </row>
    <row r="153" spans="4:5" x14ac:dyDescent="0.35">
      <c r="D153">
        <v>0.53325153533226499</v>
      </c>
      <c r="E153" s="1" t="s">
        <v>165</v>
      </c>
    </row>
    <row r="154" spans="4:5" x14ac:dyDescent="0.35">
      <c r="D154">
        <v>0.51864428663173479</v>
      </c>
      <c r="E154" s="1" t="s">
        <v>121</v>
      </c>
    </row>
    <row r="155" spans="4:5" x14ac:dyDescent="0.35">
      <c r="D155">
        <v>0.5125748481490715</v>
      </c>
      <c r="E155" s="1" t="s">
        <v>58</v>
      </c>
    </row>
    <row r="156" spans="4:5" x14ac:dyDescent="0.35">
      <c r="D156">
        <v>0.51182020167303688</v>
      </c>
      <c r="E156" s="1" t="s">
        <v>16</v>
      </c>
    </row>
    <row r="157" spans="4:5" x14ac:dyDescent="0.35">
      <c r="D157">
        <v>0.50881098239755718</v>
      </c>
      <c r="E157" s="1" t="s">
        <v>145</v>
      </c>
    </row>
    <row r="158" spans="4:5" x14ac:dyDescent="0.35">
      <c r="D158">
        <v>0.50777196657601886</v>
      </c>
      <c r="E158" s="1" t="s">
        <v>273</v>
      </c>
    </row>
    <row r="159" spans="4:5" x14ac:dyDescent="0.35">
      <c r="D159">
        <v>0.5041019982601842</v>
      </c>
      <c r="E159" s="1" t="s">
        <v>81</v>
      </c>
    </row>
    <row r="160" spans="4:5" x14ac:dyDescent="0.35">
      <c r="D160">
        <v>0.50265360080071519</v>
      </c>
      <c r="E160" s="1" t="s">
        <v>82</v>
      </c>
    </row>
    <row r="161" spans="4:5" x14ac:dyDescent="0.35">
      <c r="D161">
        <v>0.49284722057709007</v>
      </c>
      <c r="E161" s="1" t="s">
        <v>205</v>
      </c>
    </row>
    <row r="162" spans="4:5" x14ac:dyDescent="0.35">
      <c r="D162">
        <v>0.49177043468205384</v>
      </c>
      <c r="E162" s="1" t="s">
        <v>115</v>
      </c>
    </row>
    <row r="163" spans="4:5" x14ac:dyDescent="0.35">
      <c r="D163">
        <v>0.48819698995390892</v>
      </c>
      <c r="E163" s="1" t="s">
        <v>222</v>
      </c>
    </row>
    <row r="164" spans="4:5" x14ac:dyDescent="0.35">
      <c r="D164">
        <v>0.48251523204517321</v>
      </c>
      <c r="E164" s="1" t="s">
        <v>137</v>
      </c>
    </row>
    <row r="165" spans="4:5" x14ac:dyDescent="0.35">
      <c r="D165">
        <v>0.47632706439881412</v>
      </c>
      <c r="E165" s="1" t="s">
        <v>46</v>
      </c>
    </row>
    <row r="166" spans="4:5" x14ac:dyDescent="0.35">
      <c r="D166">
        <v>0.47039784090687686</v>
      </c>
      <c r="E166" s="1" t="s">
        <v>197</v>
      </c>
    </row>
    <row r="167" spans="4:5" x14ac:dyDescent="0.35">
      <c r="D167">
        <v>0.47011853434682804</v>
      </c>
      <c r="E167" s="1" t="s">
        <v>78</v>
      </c>
    </row>
    <row r="168" spans="4:5" x14ac:dyDescent="0.35">
      <c r="D168">
        <v>0.46026646497141155</v>
      </c>
      <c r="E168" s="1" t="s">
        <v>92</v>
      </c>
    </row>
    <row r="169" spans="4:5" x14ac:dyDescent="0.35">
      <c r="D169">
        <v>0.44969984117634931</v>
      </c>
      <c r="E169" s="1" t="s">
        <v>257</v>
      </c>
    </row>
    <row r="170" spans="4:5" x14ac:dyDescent="0.35">
      <c r="D170">
        <v>0.43941868656806882</v>
      </c>
      <c r="E170" s="1" t="s">
        <v>21</v>
      </c>
    </row>
    <row r="171" spans="4:5" x14ac:dyDescent="0.35">
      <c r="D171">
        <v>0.43790775710482555</v>
      </c>
      <c r="E171" s="1" t="s">
        <v>256</v>
      </c>
    </row>
    <row r="172" spans="4:5" x14ac:dyDescent="0.35">
      <c r="D172">
        <v>0.43751021041285265</v>
      </c>
      <c r="E172" s="1" t="s">
        <v>217</v>
      </c>
    </row>
    <row r="173" spans="4:5" x14ac:dyDescent="0.35">
      <c r="D173">
        <v>0.4361832323960475</v>
      </c>
      <c r="E173" s="1" t="s">
        <v>194</v>
      </c>
    </row>
    <row r="174" spans="4:5" x14ac:dyDescent="0.35">
      <c r="D174">
        <v>0.43311595764067112</v>
      </c>
      <c r="E174" s="1" t="s">
        <v>201</v>
      </c>
    </row>
    <row r="175" spans="4:5" x14ac:dyDescent="0.35">
      <c r="D175">
        <v>0.43292057442381948</v>
      </c>
      <c r="E175" s="1" t="s">
        <v>114</v>
      </c>
    </row>
    <row r="176" spans="4:5" x14ac:dyDescent="0.35">
      <c r="D176">
        <v>0.42994796018484904</v>
      </c>
      <c r="E176" s="1" t="s">
        <v>260</v>
      </c>
    </row>
    <row r="177" spans="4:5" x14ac:dyDescent="0.35">
      <c r="D177">
        <v>0.42991601143310254</v>
      </c>
      <c r="E177" s="1" t="s">
        <v>4</v>
      </c>
    </row>
    <row r="178" spans="4:5" x14ac:dyDescent="0.35">
      <c r="D178">
        <v>0.42964139246612787</v>
      </c>
      <c r="E178" s="1" t="s">
        <v>168</v>
      </c>
    </row>
    <row r="179" spans="4:5" x14ac:dyDescent="0.35">
      <c r="D179">
        <v>0.42442224320969102</v>
      </c>
      <c r="E179" s="1" t="s">
        <v>215</v>
      </c>
    </row>
    <row r="180" spans="4:5" x14ac:dyDescent="0.35">
      <c r="D180">
        <v>0.41032363814410178</v>
      </c>
      <c r="E180" s="1" t="s">
        <v>203</v>
      </c>
    </row>
    <row r="181" spans="4:5" x14ac:dyDescent="0.35">
      <c r="D181">
        <v>0.40885631826140223</v>
      </c>
      <c r="E181" s="1" t="s">
        <v>231</v>
      </c>
    </row>
    <row r="182" spans="4:5" x14ac:dyDescent="0.35">
      <c r="D182">
        <v>0.40307609634899688</v>
      </c>
      <c r="E182" s="1" t="s">
        <v>103</v>
      </c>
    </row>
    <row r="183" spans="4:5" x14ac:dyDescent="0.35">
      <c r="D183">
        <v>0.40068955352150226</v>
      </c>
      <c r="E183" s="1" t="s">
        <v>6</v>
      </c>
    </row>
    <row r="184" spans="4:5" x14ac:dyDescent="0.35">
      <c r="D184">
        <v>0.40051316922089653</v>
      </c>
      <c r="E184" s="1" t="s">
        <v>198</v>
      </c>
    </row>
    <row r="185" spans="4:5" x14ac:dyDescent="0.35">
      <c r="D185">
        <v>0.39745145633171075</v>
      </c>
      <c r="E185" s="1" t="s">
        <v>74</v>
      </c>
    </row>
    <row r="186" spans="4:5" x14ac:dyDescent="0.35">
      <c r="D186">
        <v>0.39489497929334538</v>
      </c>
      <c r="E186" s="1" t="s">
        <v>112</v>
      </c>
    </row>
    <row r="187" spans="4:5" x14ac:dyDescent="0.35">
      <c r="D187">
        <v>0.39373983626145204</v>
      </c>
      <c r="E187" s="1" t="s">
        <v>171</v>
      </c>
    </row>
    <row r="188" spans="4:5" x14ac:dyDescent="0.35">
      <c r="D188">
        <v>0.39274364491492808</v>
      </c>
      <c r="E188" s="1" t="s">
        <v>38</v>
      </c>
    </row>
    <row r="189" spans="4:5" x14ac:dyDescent="0.35">
      <c r="D189">
        <v>0.39012706608596315</v>
      </c>
      <c r="E189" s="1" t="s">
        <v>173</v>
      </c>
    </row>
    <row r="190" spans="4:5" x14ac:dyDescent="0.35">
      <c r="D190">
        <v>0.38675510619135911</v>
      </c>
      <c r="E190" s="1" t="s">
        <v>136</v>
      </c>
    </row>
    <row r="191" spans="4:5" x14ac:dyDescent="0.35">
      <c r="D191">
        <v>0.38540912227473789</v>
      </c>
      <c r="E191" s="1" t="s">
        <v>262</v>
      </c>
    </row>
    <row r="192" spans="4:5" x14ac:dyDescent="0.35">
      <c r="D192">
        <v>0.37908876557794469</v>
      </c>
      <c r="E192" s="1" t="s">
        <v>123</v>
      </c>
    </row>
    <row r="193" spans="4:5" x14ac:dyDescent="0.35">
      <c r="D193">
        <v>0.37607234219374408</v>
      </c>
      <c r="E193" s="1" t="s">
        <v>182</v>
      </c>
    </row>
    <row r="194" spans="4:5" x14ac:dyDescent="0.35">
      <c r="D194">
        <v>0.37309735922642351</v>
      </c>
      <c r="E194" s="1" t="s">
        <v>153</v>
      </c>
    </row>
    <row r="195" spans="4:5" x14ac:dyDescent="0.35">
      <c r="D195">
        <v>0.36725592338984592</v>
      </c>
      <c r="E195" s="1" t="s">
        <v>70</v>
      </c>
    </row>
    <row r="196" spans="4:5" x14ac:dyDescent="0.35">
      <c r="D196">
        <v>0.36718562549170997</v>
      </c>
      <c r="E196" s="1" t="s">
        <v>270</v>
      </c>
    </row>
    <row r="197" spans="4:5" x14ac:dyDescent="0.35">
      <c r="D197">
        <v>0.36154790783518342</v>
      </c>
      <c r="E197" s="1" t="s">
        <v>33</v>
      </c>
    </row>
    <row r="198" spans="4:5" x14ac:dyDescent="0.35">
      <c r="D198">
        <v>0.36007694901130149</v>
      </c>
      <c r="E198" s="1" t="s">
        <v>161</v>
      </c>
    </row>
    <row r="199" spans="4:5" x14ac:dyDescent="0.35">
      <c r="D199">
        <v>0.35804453935545788</v>
      </c>
      <c r="E199" s="1" t="s">
        <v>59</v>
      </c>
    </row>
    <row r="200" spans="4:5" x14ac:dyDescent="0.35">
      <c r="D200">
        <v>0.35353555521914271</v>
      </c>
      <c r="E200" s="1" t="s">
        <v>10</v>
      </c>
    </row>
    <row r="201" spans="4:5" x14ac:dyDescent="0.35">
      <c r="D201">
        <v>0.35281727468715651</v>
      </c>
      <c r="E201" s="1" t="s">
        <v>249</v>
      </c>
    </row>
    <row r="202" spans="4:5" x14ac:dyDescent="0.35">
      <c r="D202">
        <v>0.35249696329034386</v>
      </c>
      <c r="E202" s="1" t="s">
        <v>228</v>
      </c>
    </row>
    <row r="203" spans="4:5" x14ac:dyDescent="0.35">
      <c r="D203">
        <v>0.35098522281190181</v>
      </c>
      <c r="E203" s="1" t="s">
        <v>139</v>
      </c>
    </row>
    <row r="204" spans="4:5" x14ac:dyDescent="0.35">
      <c r="D204">
        <v>0.34778798790634013</v>
      </c>
      <c r="E204" s="1" t="s">
        <v>45</v>
      </c>
    </row>
    <row r="205" spans="4:5" x14ac:dyDescent="0.35">
      <c r="D205">
        <v>0.34308919502638957</v>
      </c>
      <c r="E205" s="1" t="s">
        <v>211</v>
      </c>
    </row>
    <row r="206" spans="4:5" x14ac:dyDescent="0.35">
      <c r="D206">
        <v>0.34237373226015844</v>
      </c>
      <c r="E206" s="1" t="s">
        <v>28</v>
      </c>
    </row>
    <row r="207" spans="4:5" x14ac:dyDescent="0.35">
      <c r="D207">
        <v>0.33564400697841645</v>
      </c>
      <c r="E207" s="1" t="s">
        <v>253</v>
      </c>
    </row>
    <row r="208" spans="4:5" x14ac:dyDescent="0.35">
      <c r="D208">
        <v>0.33499119991802062</v>
      </c>
      <c r="E208" s="1" t="s">
        <v>151</v>
      </c>
    </row>
    <row r="209" spans="4:5" x14ac:dyDescent="0.35">
      <c r="D209">
        <v>0.32989447294324725</v>
      </c>
      <c r="E209" s="1" t="s">
        <v>51</v>
      </c>
    </row>
    <row r="210" spans="4:5" x14ac:dyDescent="0.35">
      <c r="D210">
        <v>0.32347727833566242</v>
      </c>
      <c r="E210" s="1" t="s">
        <v>154</v>
      </c>
    </row>
    <row r="211" spans="4:5" x14ac:dyDescent="0.35">
      <c r="D211">
        <v>0.32216876019440277</v>
      </c>
      <c r="E211" s="1" t="s">
        <v>129</v>
      </c>
    </row>
    <row r="212" spans="4:5" x14ac:dyDescent="0.35">
      <c r="D212">
        <v>0.30645498344406508</v>
      </c>
      <c r="E212" s="1" t="s">
        <v>35</v>
      </c>
    </row>
    <row r="213" spans="4:5" x14ac:dyDescent="0.35">
      <c r="D213">
        <v>0.30517398607663471</v>
      </c>
      <c r="E213" s="1" t="s">
        <v>244</v>
      </c>
    </row>
    <row r="214" spans="4:5" x14ac:dyDescent="0.35">
      <c r="D214">
        <v>0.30099268663477974</v>
      </c>
      <c r="E214" s="1" t="s">
        <v>206</v>
      </c>
    </row>
    <row r="215" spans="4:5" x14ac:dyDescent="0.35">
      <c r="D215">
        <v>0.29825910848584181</v>
      </c>
      <c r="E215" s="1" t="s">
        <v>239</v>
      </c>
    </row>
    <row r="216" spans="4:5" x14ac:dyDescent="0.35">
      <c r="D216">
        <v>0.29695435106063806</v>
      </c>
      <c r="E216" s="1" t="s">
        <v>17</v>
      </c>
    </row>
    <row r="217" spans="4:5" x14ac:dyDescent="0.35">
      <c r="D217">
        <v>0.29638690323204919</v>
      </c>
      <c r="E217" s="1" t="s">
        <v>51</v>
      </c>
    </row>
    <row r="218" spans="4:5" x14ac:dyDescent="0.35">
      <c r="D218">
        <v>0.29637616122687416</v>
      </c>
      <c r="E218" s="1" t="s">
        <v>135</v>
      </c>
    </row>
    <row r="219" spans="4:5" x14ac:dyDescent="0.35">
      <c r="D219">
        <v>0.28489498321660311</v>
      </c>
      <c r="E219" s="1" t="s">
        <v>213</v>
      </c>
    </row>
    <row r="220" spans="4:5" x14ac:dyDescent="0.35">
      <c r="D220">
        <v>0.28087579810890462</v>
      </c>
      <c r="E220" s="1" t="s">
        <v>183</v>
      </c>
    </row>
    <row r="221" spans="4:5" x14ac:dyDescent="0.35">
      <c r="D221">
        <v>0.28073408287539381</v>
      </c>
      <c r="E221" s="1" t="s">
        <v>117</v>
      </c>
    </row>
    <row r="222" spans="4:5" x14ac:dyDescent="0.35">
      <c r="D222">
        <v>0.27213629126684169</v>
      </c>
      <c r="E222" s="1" t="s">
        <v>149</v>
      </c>
    </row>
    <row r="223" spans="4:5" x14ac:dyDescent="0.35">
      <c r="D223">
        <v>0.26550975448509617</v>
      </c>
      <c r="E223" s="1" t="s">
        <v>187</v>
      </c>
    </row>
    <row r="224" spans="4:5" x14ac:dyDescent="0.35">
      <c r="D224">
        <v>0.25669858165438431</v>
      </c>
      <c r="E224" s="1" t="s">
        <v>84</v>
      </c>
    </row>
    <row r="225" spans="4:5" x14ac:dyDescent="0.35">
      <c r="D225">
        <v>0.2502188059647934</v>
      </c>
      <c r="E225" s="1" t="s">
        <v>29</v>
      </c>
    </row>
    <row r="226" spans="4:5" x14ac:dyDescent="0.35">
      <c r="D226">
        <v>0.24835020716857303</v>
      </c>
      <c r="E226" s="1" t="s">
        <v>196</v>
      </c>
    </row>
    <row r="227" spans="4:5" x14ac:dyDescent="0.35">
      <c r="D227">
        <v>0.24515378318783354</v>
      </c>
      <c r="E227" s="1" t="s">
        <v>261</v>
      </c>
    </row>
    <row r="228" spans="4:5" x14ac:dyDescent="0.35">
      <c r="D228">
        <v>0.23220601012690933</v>
      </c>
      <c r="E228" s="1" t="s">
        <v>89</v>
      </c>
    </row>
    <row r="229" spans="4:5" x14ac:dyDescent="0.35">
      <c r="D229">
        <v>0.22142744055788632</v>
      </c>
      <c r="E229" s="1" t="s">
        <v>252</v>
      </c>
    </row>
    <row r="230" spans="4:5" x14ac:dyDescent="0.35">
      <c r="D230">
        <v>0.21660361338693146</v>
      </c>
      <c r="E230" s="1" t="s">
        <v>47</v>
      </c>
    </row>
    <row r="231" spans="4:5" x14ac:dyDescent="0.35">
      <c r="D231">
        <v>0.21277508448275573</v>
      </c>
      <c r="E231" s="1" t="s">
        <v>95</v>
      </c>
    </row>
    <row r="232" spans="4:5" x14ac:dyDescent="0.35">
      <c r="D232">
        <v>0.21236361246647928</v>
      </c>
      <c r="E232" s="1" t="s">
        <v>107</v>
      </c>
    </row>
    <row r="233" spans="4:5" x14ac:dyDescent="0.35">
      <c r="D233">
        <v>0.19459264834588252</v>
      </c>
      <c r="E233" s="1" t="s">
        <v>62</v>
      </c>
    </row>
    <row r="234" spans="4:5" x14ac:dyDescent="0.35">
      <c r="D234">
        <v>0.19323359681141983</v>
      </c>
      <c r="E234" s="1" t="s">
        <v>269</v>
      </c>
    </row>
    <row r="235" spans="4:5" x14ac:dyDescent="0.35">
      <c r="D235">
        <v>0.18950931683025929</v>
      </c>
      <c r="E235" s="1" t="s">
        <v>251</v>
      </c>
    </row>
    <row r="236" spans="4:5" x14ac:dyDescent="0.35">
      <c r="D236">
        <v>0.1829353677977511</v>
      </c>
      <c r="E236" s="1" t="s">
        <v>185</v>
      </c>
    </row>
    <row r="237" spans="4:5" x14ac:dyDescent="0.35">
      <c r="D237">
        <v>0.17842422546348957</v>
      </c>
      <c r="E237" s="1" t="s">
        <v>162</v>
      </c>
    </row>
    <row r="238" spans="4:5" x14ac:dyDescent="0.35">
      <c r="D238">
        <v>0.17631789979568735</v>
      </c>
      <c r="E238" s="1" t="s">
        <v>41</v>
      </c>
    </row>
    <row r="239" spans="4:5" x14ac:dyDescent="0.35">
      <c r="D239">
        <v>0.1697408932212664</v>
      </c>
      <c r="E239" s="1" t="s">
        <v>241</v>
      </c>
    </row>
    <row r="240" spans="4:5" x14ac:dyDescent="0.35">
      <c r="D240">
        <v>0.16835811933628653</v>
      </c>
      <c r="E240" s="1" t="s">
        <v>11</v>
      </c>
    </row>
    <row r="241" spans="4:5" x14ac:dyDescent="0.35">
      <c r="D241">
        <v>0.16684639459093986</v>
      </c>
      <c r="E241" s="1" t="s">
        <v>208</v>
      </c>
    </row>
    <row r="242" spans="4:5" x14ac:dyDescent="0.35">
      <c r="D242">
        <v>0.16491880009107518</v>
      </c>
      <c r="E242" s="1" t="s">
        <v>167</v>
      </c>
    </row>
    <row r="243" spans="4:5" x14ac:dyDescent="0.35">
      <c r="D243">
        <v>0.15795576784805943</v>
      </c>
      <c r="E243" s="1" t="s">
        <v>163</v>
      </c>
    </row>
    <row r="244" spans="4:5" x14ac:dyDescent="0.35">
      <c r="D244">
        <v>0.15475603378322378</v>
      </c>
      <c r="E244" s="1" t="s">
        <v>271</v>
      </c>
    </row>
    <row r="245" spans="4:5" x14ac:dyDescent="0.35">
      <c r="D245">
        <v>0.14812359125472296</v>
      </c>
      <c r="E245" s="1" t="s">
        <v>2</v>
      </c>
    </row>
    <row r="246" spans="4:5" x14ac:dyDescent="0.35">
      <c r="D246">
        <v>0.14769789027129454</v>
      </c>
      <c r="E246" s="1" t="s">
        <v>242</v>
      </c>
    </row>
    <row r="247" spans="4:5" x14ac:dyDescent="0.35">
      <c r="D247">
        <v>0.14443397638494848</v>
      </c>
      <c r="E247" s="1" t="s">
        <v>248</v>
      </c>
    </row>
    <row r="248" spans="4:5" x14ac:dyDescent="0.35">
      <c r="D248">
        <v>0.14191971297340089</v>
      </c>
      <c r="E248" s="1" t="s">
        <v>230</v>
      </c>
    </row>
    <row r="249" spans="4:5" x14ac:dyDescent="0.35">
      <c r="D249">
        <v>0.13859144299038639</v>
      </c>
      <c r="E249" s="1" t="s">
        <v>179</v>
      </c>
    </row>
    <row r="250" spans="4:5" x14ac:dyDescent="0.35">
      <c r="D250">
        <v>0.13407628958982443</v>
      </c>
      <c r="E250" s="1" t="s">
        <v>97</v>
      </c>
    </row>
    <row r="251" spans="4:5" x14ac:dyDescent="0.35">
      <c r="D251">
        <v>0.12639556481182301</v>
      </c>
      <c r="E251" s="1" t="s">
        <v>223</v>
      </c>
    </row>
    <row r="252" spans="4:5" x14ac:dyDescent="0.35">
      <c r="D252">
        <v>0.1252117181646627</v>
      </c>
      <c r="E252" s="1" t="s">
        <v>147</v>
      </c>
    </row>
    <row r="253" spans="4:5" x14ac:dyDescent="0.35">
      <c r="D253">
        <v>0.12183292769102749</v>
      </c>
      <c r="E253" s="1" t="s">
        <v>169</v>
      </c>
    </row>
    <row r="254" spans="4:5" x14ac:dyDescent="0.35">
      <c r="D254">
        <v>0.11870416049979393</v>
      </c>
      <c r="E254" s="1" t="s">
        <v>12</v>
      </c>
    </row>
    <row r="255" spans="4:5" x14ac:dyDescent="0.35">
      <c r="D255">
        <v>0.11364759540306879</v>
      </c>
      <c r="E255" s="1" t="s">
        <v>148</v>
      </c>
    </row>
    <row r="256" spans="4:5" x14ac:dyDescent="0.35">
      <c r="D256">
        <v>0.10283057511654059</v>
      </c>
      <c r="E256" s="1" t="s">
        <v>70</v>
      </c>
    </row>
    <row r="257" spans="4:5" x14ac:dyDescent="0.35">
      <c r="D257">
        <v>0.10216516129565134</v>
      </c>
      <c r="E257" s="1" t="s">
        <v>98</v>
      </c>
    </row>
    <row r="258" spans="4:5" x14ac:dyDescent="0.35">
      <c r="D258">
        <v>0.10013798875852964</v>
      </c>
      <c r="E258" s="1" t="s">
        <v>23</v>
      </c>
    </row>
    <row r="259" spans="4:5" x14ac:dyDescent="0.35">
      <c r="D259">
        <v>9.5394025015403949E-2</v>
      </c>
      <c r="E259" s="1" t="s">
        <v>159</v>
      </c>
    </row>
    <row r="260" spans="4:5" x14ac:dyDescent="0.35">
      <c r="D260">
        <v>9.4020039534625011E-2</v>
      </c>
      <c r="E260" s="1" t="s">
        <v>188</v>
      </c>
    </row>
    <row r="261" spans="4:5" x14ac:dyDescent="0.35">
      <c r="D261">
        <v>8.8785357615330462E-2</v>
      </c>
      <c r="E261" s="1" t="s">
        <v>65</v>
      </c>
    </row>
    <row r="262" spans="4:5" x14ac:dyDescent="0.35">
      <c r="D262">
        <v>8.7418525939361835E-2</v>
      </c>
      <c r="E262" s="1" t="s">
        <v>8</v>
      </c>
    </row>
    <row r="263" spans="4:5" x14ac:dyDescent="0.35">
      <c r="D263">
        <v>8.6052512897517364E-2</v>
      </c>
      <c r="E263" s="1" t="s">
        <v>39</v>
      </c>
    </row>
    <row r="264" spans="4:5" x14ac:dyDescent="0.35">
      <c r="D264">
        <v>8.5779365899401272E-2</v>
      </c>
      <c r="E264" s="1" t="s">
        <v>21</v>
      </c>
    </row>
    <row r="265" spans="4:5" x14ac:dyDescent="0.35">
      <c r="D265">
        <v>8.5099735560694834E-2</v>
      </c>
      <c r="E265" s="1" t="s">
        <v>42</v>
      </c>
    </row>
    <row r="266" spans="4:5" x14ac:dyDescent="0.35">
      <c r="D266">
        <v>8.4950977029266461E-2</v>
      </c>
      <c r="E266" s="1" t="s">
        <v>36</v>
      </c>
    </row>
    <row r="267" spans="4:5" x14ac:dyDescent="0.35">
      <c r="D267">
        <v>8.2974220100969887E-2</v>
      </c>
      <c r="E267" s="1" t="s">
        <v>255</v>
      </c>
    </row>
    <row r="268" spans="4:5" x14ac:dyDescent="0.35">
      <c r="D268">
        <v>7.3860335859385118E-2</v>
      </c>
      <c r="E268" s="1" t="s">
        <v>24</v>
      </c>
    </row>
    <row r="269" spans="4:5" x14ac:dyDescent="0.35">
      <c r="D269">
        <v>6.1022548346026717E-2</v>
      </c>
      <c r="E269" s="1" t="s">
        <v>66</v>
      </c>
    </row>
    <row r="270" spans="4:5" x14ac:dyDescent="0.35">
      <c r="D270">
        <v>6.0314659359275269E-2</v>
      </c>
      <c r="E270" s="1" t="s">
        <v>236</v>
      </c>
    </row>
    <row r="271" spans="4:5" x14ac:dyDescent="0.35">
      <c r="D271">
        <v>5.5253919810715812E-2</v>
      </c>
      <c r="E271" s="1" t="s">
        <v>111</v>
      </c>
    </row>
    <row r="272" spans="4:5" x14ac:dyDescent="0.35">
      <c r="D272">
        <v>4.9476497771025585E-2</v>
      </c>
      <c r="E272" s="1" t="s">
        <v>110</v>
      </c>
    </row>
    <row r="273" spans="4:5" x14ac:dyDescent="0.35">
      <c r="D273">
        <v>4.4081757512421493E-2</v>
      </c>
      <c r="E273" s="1" t="s">
        <v>102</v>
      </c>
    </row>
    <row r="274" spans="4:5" x14ac:dyDescent="0.35">
      <c r="D274">
        <v>4.4002017666744164E-2</v>
      </c>
      <c r="E274" s="1" t="s">
        <v>199</v>
      </c>
    </row>
    <row r="275" spans="4:5" x14ac:dyDescent="0.35">
      <c r="D275">
        <v>4.3304011818040222E-2</v>
      </c>
      <c r="E275" s="1" t="s">
        <v>232</v>
      </c>
    </row>
    <row r="276" spans="4:5" x14ac:dyDescent="0.35">
      <c r="D276">
        <v>4.2150639702204562E-2</v>
      </c>
      <c r="E276" s="1" t="s">
        <v>177</v>
      </c>
    </row>
    <row r="277" spans="4:5" x14ac:dyDescent="0.35">
      <c r="D277">
        <v>4.1980237280250021E-2</v>
      </c>
      <c r="E277" s="1" t="s">
        <v>180</v>
      </c>
    </row>
    <row r="278" spans="4:5" x14ac:dyDescent="0.35">
      <c r="D278">
        <v>3.9461875377014066E-2</v>
      </c>
      <c r="E278" s="1" t="s">
        <v>193</v>
      </c>
    </row>
    <row r="279" spans="4:5" x14ac:dyDescent="0.35">
      <c r="D279">
        <v>3.8899155939566943E-2</v>
      </c>
      <c r="E279" s="1" t="s">
        <v>31</v>
      </c>
    </row>
    <row r="280" spans="4:5" x14ac:dyDescent="0.35">
      <c r="D280">
        <v>3.5368168244902298E-2</v>
      </c>
      <c r="E280" s="1" t="s">
        <v>237</v>
      </c>
    </row>
    <row r="281" spans="4:5" x14ac:dyDescent="0.35">
      <c r="D281">
        <v>3.4931295844295773E-2</v>
      </c>
      <c r="E281" s="1" t="s">
        <v>125</v>
      </c>
    </row>
    <row r="282" spans="4:5" x14ac:dyDescent="0.35">
      <c r="D282">
        <v>2.4419977190392683E-2</v>
      </c>
      <c r="E282" s="1" t="s">
        <v>9</v>
      </c>
    </row>
    <row r="283" spans="4:5" x14ac:dyDescent="0.35">
      <c r="D283">
        <v>2.1606682056275472E-2</v>
      </c>
      <c r="E283" s="1" t="s">
        <v>104</v>
      </c>
    </row>
    <row r="284" spans="4:5" x14ac:dyDescent="0.35">
      <c r="D284">
        <v>1.9074587817876187E-2</v>
      </c>
      <c r="E284" s="1" t="s">
        <v>152</v>
      </c>
    </row>
    <row r="285" spans="4:5" x14ac:dyDescent="0.35">
      <c r="D285">
        <v>1.6783233944523412E-2</v>
      </c>
      <c r="E285" s="1" t="s">
        <v>57</v>
      </c>
    </row>
    <row r="286" spans="4:5" x14ac:dyDescent="0.35">
      <c r="D286">
        <v>1.3153358434939144E-2</v>
      </c>
      <c r="E286" s="1" t="s">
        <v>212</v>
      </c>
    </row>
    <row r="287" spans="4:5" x14ac:dyDescent="0.35">
      <c r="D287">
        <v>1.2033525025060721E-2</v>
      </c>
      <c r="E287" s="1" t="s">
        <v>265</v>
      </c>
    </row>
    <row r="288" spans="4:5" x14ac:dyDescent="0.35">
      <c r="D288">
        <v>9.4413800823696103E-3</v>
      </c>
      <c r="E288" s="1" t="s">
        <v>131</v>
      </c>
    </row>
    <row r="289" spans="4:5" x14ac:dyDescent="0.35">
      <c r="D289">
        <v>5.3104320944221683E-3</v>
      </c>
      <c r="E289" s="1" t="s">
        <v>200</v>
      </c>
    </row>
    <row r="290" spans="4:5" x14ac:dyDescent="0.35">
      <c r="D290">
        <v>5.6306384646986896E-4</v>
      </c>
      <c r="E290" s="1" t="s">
        <v>202</v>
      </c>
    </row>
    <row r="291" spans="4:5" x14ac:dyDescent="0.35">
      <c r="D291">
        <v>3.3994953501281788E-4</v>
      </c>
      <c r="E291" s="1" t="s">
        <v>50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topLeftCell="A13" zoomScale="120" zoomScaleNormal="120" workbookViewId="0">
      <selection activeCell="C13" sqref="C13"/>
    </sheetView>
  </sheetViews>
  <sheetFormatPr defaultRowHeight="14.5" x14ac:dyDescent="0.35"/>
  <cols>
    <col min="3" max="3" width="74.453125" customWidth="1"/>
  </cols>
  <sheetData>
    <row r="1" spans="2:4" x14ac:dyDescent="0.35">
      <c r="B1" s="33"/>
      <c r="C1" s="20" t="s">
        <v>431</v>
      </c>
    </row>
    <row r="2" spans="2:4" x14ac:dyDescent="0.35">
      <c r="B2" s="33"/>
      <c r="C2" s="33"/>
    </row>
    <row r="3" spans="2:4" ht="40" customHeight="1" x14ac:dyDescent="0.35">
      <c r="B3" s="6"/>
      <c r="C3" s="11" t="s">
        <v>379</v>
      </c>
      <c r="D3" s="12"/>
    </row>
    <row r="4" spans="2:4" ht="68.25" customHeight="1" x14ac:dyDescent="0.35">
      <c r="B4" s="7"/>
      <c r="C4" s="13" t="s">
        <v>380</v>
      </c>
      <c r="D4" s="12"/>
    </row>
    <row r="5" spans="2:4" ht="34.5" customHeight="1" x14ac:dyDescent="0.35">
      <c r="B5" s="7"/>
      <c r="C5" s="13" t="s">
        <v>432</v>
      </c>
      <c r="D5" s="12"/>
    </row>
    <row r="6" spans="2:4" ht="32.25" customHeight="1" x14ac:dyDescent="0.35">
      <c r="B6" s="7"/>
      <c r="C6" s="13" t="s">
        <v>381</v>
      </c>
      <c r="D6" s="12"/>
    </row>
    <row r="7" spans="2:4" ht="78.75" customHeight="1" x14ac:dyDescent="0.35">
      <c r="B7" s="7"/>
      <c r="C7" s="13" t="s">
        <v>439</v>
      </c>
      <c r="D7" s="12"/>
    </row>
    <row r="8" spans="2:4" ht="57.75" customHeight="1" x14ac:dyDescent="0.35">
      <c r="B8" s="7"/>
      <c r="C8" s="13" t="s">
        <v>382</v>
      </c>
      <c r="D8" s="12"/>
    </row>
    <row r="9" spans="2:4" ht="56.25" customHeight="1" x14ac:dyDescent="0.35">
      <c r="B9" s="7"/>
      <c r="C9" s="13" t="s">
        <v>383</v>
      </c>
      <c r="D9" s="12"/>
    </row>
    <row r="10" spans="2:4" ht="79.5" customHeight="1" x14ac:dyDescent="0.35">
      <c r="B10" s="8"/>
      <c r="C10" s="14" t="s">
        <v>384</v>
      </c>
      <c r="D10" s="12"/>
    </row>
    <row r="11" spans="2:4" ht="137.25" customHeight="1" x14ac:dyDescent="0.35">
      <c r="B11" s="9"/>
      <c r="C11" s="11" t="s">
        <v>385</v>
      </c>
      <c r="D11" s="12"/>
    </row>
    <row r="12" spans="2:4" ht="180.75" customHeight="1" x14ac:dyDescent="0.35">
      <c r="B12" s="10"/>
      <c r="C12" s="15" t="s">
        <v>386</v>
      </c>
      <c r="D12" s="12"/>
    </row>
    <row r="13" spans="2:4" ht="180.75" customHeight="1" x14ac:dyDescent="0.35">
      <c r="B13" s="10"/>
      <c r="C13" s="15" t="s">
        <v>387</v>
      </c>
      <c r="D13"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7"/>
  <sheetViews>
    <sheetView topLeftCell="A12" zoomScale="110" zoomScaleNormal="110" workbookViewId="0">
      <selection activeCell="G19" sqref="G19:J20"/>
    </sheetView>
  </sheetViews>
  <sheetFormatPr defaultColWidth="9.1796875" defaultRowHeight="14.5" x14ac:dyDescent="0.35"/>
  <cols>
    <col min="1" max="1" width="9.1796875" style="1"/>
    <col min="2" max="2" width="35.26953125" style="1" customWidth="1"/>
    <col min="3" max="16384" width="9.1796875" style="1"/>
  </cols>
  <sheetData>
    <row r="3" spans="2:5" ht="17" x14ac:dyDescent="0.35">
      <c r="B3" s="4" t="s">
        <v>388</v>
      </c>
    </row>
    <row r="4" spans="2:5" ht="18.5" x14ac:dyDescent="0.35">
      <c r="B4" s="17" t="s">
        <v>459</v>
      </c>
    </row>
    <row r="5" spans="2:5" ht="18.5" x14ac:dyDescent="0.35">
      <c r="B5" s="17" t="s">
        <v>458</v>
      </c>
    </row>
    <row r="6" spans="2:5" ht="18.5" x14ac:dyDescent="0.35">
      <c r="B6" s="17"/>
    </row>
    <row r="7" spans="2:5" ht="62.25" customHeight="1" x14ac:dyDescent="0.55000000000000004">
      <c r="B7" s="35" t="s">
        <v>449</v>
      </c>
      <c r="C7" s="35"/>
    </row>
    <row r="8" spans="2:5" ht="18.5" x14ac:dyDescent="0.35">
      <c r="B8" s="17" t="s">
        <v>453</v>
      </c>
    </row>
    <row r="9" spans="2:5" ht="18.5" x14ac:dyDescent="0.45">
      <c r="B9" s="17" t="s">
        <v>278</v>
      </c>
      <c r="C9" s="19" t="s">
        <v>390</v>
      </c>
      <c r="D9" s="19"/>
      <c r="E9" s="19"/>
    </row>
    <row r="10" spans="2:5" ht="18.5" x14ac:dyDescent="0.35">
      <c r="B10" s="17"/>
    </row>
    <row r="11" spans="2:5" ht="18.5" x14ac:dyDescent="0.35">
      <c r="B11" s="17" t="s">
        <v>444</v>
      </c>
    </row>
    <row r="12" spans="2:5" ht="18.5" x14ac:dyDescent="0.35">
      <c r="B12" s="36" t="s">
        <v>445</v>
      </c>
    </row>
    <row r="13" spans="2:5" ht="18.5" x14ac:dyDescent="0.35">
      <c r="B13" s="37" t="s">
        <v>446</v>
      </c>
    </row>
    <row r="14" spans="2:5" ht="18.5" x14ac:dyDescent="0.35">
      <c r="B14" s="17"/>
    </row>
    <row r="15" spans="2:5" ht="18.5" x14ac:dyDescent="0.35">
      <c r="B15" s="17"/>
    </row>
    <row r="16" spans="2:5" ht="18.5" x14ac:dyDescent="0.35">
      <c r="B16" s="17" t="s">
        <v>391</v>
      </c>
      <c r="C16" s="17" t="s">
        <v>447</v>
      </c>
    </row>
    <row r="17" spans="2:10" ht="30" x14ac:dyDescent="0.6">
      <c r="C17" s="17" t="s">
        <v>448</v>
      </c>
      <c r="E17" s="38" t="s">
        <v>454</v>
      </c>
    </row>
    <row r="18" spans="2:10" ht="26" x14ac:dyDescent="0.6">
      <c r="B18" s="17" t="s">
        <v>452</v>
      </c>
      <c r="C18" s="17"/>
      <c r="D18" s="38"/>
    </row>
    <row r="19" spans="2:10" ht="53.25" customHeight="1" x14ac:dyDescent="0.35">
      <c r="B19" s="39"/>
      <c r="G19" s="20"/>
      <c r="H19" s="20"/>
      <c r="I19" s="20"/>
      <c r="J19" s="20"/>
    </row>
    <row r="20" spans="2:10" ht="23.5" x14ac:dyDescent="0.55000000000000004">
      <c r="B20" s="17" t="s">
        <v>392</v>
      </c>
      <c r="G20" s="50" t="s">
        <v>449</v>
      </c>
      <c r="H20" s="20"/>
      <c r="I20" s="20"/>
      <c r="J20" s="20"/>
    </row>
    <row r="21" spans="2:10" ht="21" x14ac:dyDescent="0.35">
      <c r="B21" s="17" t="s">
        <v>455</v>
      </c>
    </row>
    <row r="22" spans="2:10" ht="40.5" customHeight="1" x14ac:dyDescent="0.35">
      <c r="B22" s="17" t="s">
        <v>451</v>
      </c>
      <c r="D22" s="17" t="s">
        <v>456</v>
      </c>
    </row>
    <row r="24" spans="2:10" ht="48" customHeight="1" x14ac:dyDescent="0.55000000000000004">
      <c r="B24" s="17" t="s">
        <v>450</v>
      </c>
      <c r="E24" s="35" t="s">
        <v>449</v>
      </c>
      <c r="F24" s="35"/>
    </row>
    <row r="25" spans="2:10" ht="54.75" customHeight="1" x14ac:dyDescent="0.5">
      <c r="B25" s="17" t="s">
        <v>457</v>
      </c>
      <c r="C25" s="40"/>
    </row>
    <row r="26" spans="2:10" ht="18.5" x14ac:dyDescent="0.35">
      <c r="B26" s="17" t="s">
        <v>393</v>
      </c>
    </row>
    <row r="27" spans="2:10" ht="18.5" x14ac:dyDescent="0.35">
      <c r="B27" s="17" t="s">
        <v>278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zoomScale="120" zoomScaleNormal="120" workbookViewId="0">
      <selection activeCell="E5" sqref="E5:F40"/>
    </sheetView>
  </sheetViews>
  <sheetFormatPr defaultColWidth="9.1796875" defaultRowHeight="14.5" x14ac:dyDescent="0.35"/>
  <cols>
    <col min="1" max="1" width="9.1796875" style="1"/>
    <col min="2" max="2" width="11.81640625" style="1" customWidth="1"/>
    <col min="3" max="5" width="9.1796875" style="1"/>
    <col min="6" max="6" width="12.81640625" style="1" customWidth="1"/>
    <col min="7" max="7" width="17.453125" style="1" customWidth="1"/>
    <col min="8" max="8" width="13.453125" style="1" customWidth="1"/>
    <col min="9" max="16384" width="9.1796875" style="1"/>
  </cols>
  <sheetData>
    <row r="1" spans="1:10" x14ac:dyDescent="0.35">
      <c r="A1" s="1" t="s">
        <v>497</v>
      </c>
      <c r="G1" s="1" t="s">
        <v>460</v>
      </c>
      <c r="I1" s="20" t="s">
        <v>461</v>
      </c>
      <c r="J1" s="20"/>
    </row>
    <row r="2" spans="1:10" ht="19" x14ac:dyDescent="0.4">
      <c r="A2" s="1" t="s">
        <v>498</v>
      </c>
      <c r="G2" s="1" t="s">
        <v>463</v>
      </c>
      <c r="I2" s="20" t="s">
        <v>462</v>
      </c>
      <c r="J2" s="20"/>
    </row>
    <row r="3" spans="1:10" x14ac:dyDescent="0.35">
      <c r="H3" s="1" t="s">
        <v>279</v>
      </c>
    </row>
    <row r="4" spans="1:10" x14ac:dyDescent="0.35">
      <c r="B4" s="1" t="s">
        <v>281</v>
      </c>
      <c r="C4" s="1" t="s">
        <v>276</v>
      </c>
      <c r="D4" s="1" t="s">
        <v>277</v>
      </c>
      <c r="E4" s="1" t="s">
        <v>278</v>
      </c>
      <c r="F4" s="1" t="s">
        <v>282</v>
      </c>
    </row>
    <row r="5" spans="1:10" x14ac:dyDescent="0.35">
      <c r="B5" s="1">
        <f>1/36</f>
        <v>2.7777777777777776E-2</v>
      </c>
      <c r="C5" s="1">
        <v>1</v>
      </c>
      <c r="D5" s="1">
        <v>1</v>
      </c>
      <c r="H5" s="1" t="s">
        <v>280</v>
      </c>
    </row>
    <row r="6" spans="1:10" x14ac:dyDescent="0.35">
      <c r="B6" s="1">
        <f t="shared" ref="B6:B40" si="0">1/36</f>
        <v>2.7777777777777776E-2</v>
      </c>
      <c r="C6" s="1">
        <v>1</v>
      </c>
      <c r="D6" s="1">
        <v>2</v>
      </c>
    </row>
    <row r="7" spans="1:10" x14ac:dyDescent="0.35">
      <c r="B7" s="1">
        <f t="shared" si="0"/>
        <v>2.7777777777777776E-2</v>
      </c>
      <c r="C7" s="1">
        <v>1</v>
      </c>
      <c r="D7" s="1">
        <v>3</v>
      </c>
    </row>
    <row r="8" spans="1:10" x14ac:dyDescent="0.35">
      <c r="B8" s="1">
        <f t="shared" si="0"/>
        <v>2.7777777777777776E-2</v>
      </c>
      <c r="C8" s="1">
        <v>1</v>
      </c>
      <c r="D8" s="1">
        <v>4</v>
      </c>
      <c r="H8" s="1" t="s">
        <v>464</v>
      </c>
    </row>
    <row r="9" spans="1:10" x14ac:dyDescent="0.35">
      <c r="B9" s="1">
        <f t="shared" si="0"/>
        <v>2.7777777777777776E-2</v>
      </c>
      <c r="C9" s="1">
        <v>1</v>
      </c>
      <c r="D9" s="1">
        <v>5</v>
      </c>
      <c r="H9" s="1" t="s">
        <v>465</v>
      </c>
    </row>
    <row r="10" spans="1:10" x14ac:dyDescent="0.35">
      <c r="B10" s="1">
        <f t="shared" si="0"/>
        <v>2.7777777777777776E-2</v>
      </c>
      <c r="C10" s="1">
        <v>1</v>
      </c>
      <c r="D10" s="1">
        <v>6</v>
      </c>
    </row>
    <row r="11" spans="1:10" x14ac:dyDescent="0.35">
      <c r="B11" s="1">
        <f t="shared" si="0"/>
        <v>2.7777777777777776E-2</v>
      </c>
      <c r="C11" s="1">
        <v>2</v>
      </c>
      <c r="D11" s="1">
        <f>D5</f>
        <v>1</v>
      </c>
    </row>
    <row r="12" spans="1:10" x14ac:dyDescent="0.35">
      <c r="B12" s="1">
        <f t="shared" si="0"/>
        <v>2.7777777777777776E-2</v>
      </c>
      <c r="C12" s="1">
        <v>2</v>
      </c>
      <c r="D12" s="1">
        <f t="shared" ref="D12:D40" si="1">D6</f>
        <v>2</v>
      </c>
    </row>
    <row r="13" spans="1:10" x14ac:dyDescent="0.35">
      <c r="B13" s="1">
        <f t="shared" si="0"/>
        <v>2.7777777777777776E-2</v>
      </c>
      <c r="C13" s="1">
        <v>2</v>
      </c>
      <c r="D13" s="1">
        <f t="shared" si="1"/>
        <v>3</v>
      </c>
    </row>
    <row r="14" spans="1:10" x14ac:dyDescent="0.35">
      <c r="B14" s="1">
        <f t="shared" si="0"/>
        <v>2.7777777777777776E-2</v>
      </c>
      <c r="C14" s="1">
        <v>2</v>
      </c>
      <c r="D14" s="1">
        <f t="shared" si="1"/>
        <v>4</v>
      </c>
    </row>
    <row r="15" spans="1:10" x14ac:dyDescent="0.35">
      <c r="B15" s="1">
        <f t="shared" si="0"/>
        <v>2.7777777777777776E-2</v>
      </c>
      <c r="C15" s="1">
        <v>2</v>
      </c>
      <c r="D15" s="1">
        <f t="shared" si="1"/>
        <v>5</v>
      </c>
    </row>
    <row r="16" spans="1:10" x14ac:dyDescent="0.35">
      <c r="B16" s="1">
        <f t="shared" si="0"/>
        <v>2.7777777777777776E-2</v>
      </c>
      <c r="C16" s="1">
        <v>2</v>
      </c>
      <c r="D16" s="1">
        <f t="shared" si="1"/>
        <v>6</v>
      </c>
    </row>
    <row r="17" spans="2:4" x14ac:dyDescent="0.35">
      <c r="B17" s="1">
        <f t="shared" si="0"/>
        <v>2.7777777777777776E-2</v>
      </c>
      <c r="C17" s="1">
        <v>3</v>
      </c>
      <c r="D17" s="1">
        <f t="shared" si="1"/>
        <v>1</v>
      </c>
    </row>
    <row r="18" spans="2:4" x14ac:dyDescent="0.35">
      <c r="B18" s="1">
        <f t="shared" si="0"/>
        <v>2.7777777777777776E-2</v>
      </c>
      <c r="C18" s="1">
        <v>3</v>
      </c>
      <c r="D18" s="1">
        <f t="shared" si="1"/>
        <v>2</v>
      </c>
    </row>
    <row r="19" spans="2:4" x14ac:dyDescent="0.35">
      <c r="B19" s="1">
        <f t="shared" si="0"/>
        <v>2.7777777777777776E-2</v>
      </c>
      <c r="C19" s="1">
        <v>3</v>
      </c>
      <c r="D19" s="1">
        <f t="shared" si="1"/>
        <v>3</v>
      </c>
    </row>
    <row r="20" spans="2:4" x14ac:dyDescent="0.35">
      <c r="B20" s="1">
        <f t="shared" si="0"/>
        <v>2.7777777777777776E-2</v>
      </c>
      <c r="C20" s="1">
        <v>3</v>
      </c>
      <c r="D20" s="1">
        <f t="shared" si="1"/>
        <v>4</v>
      </c>
    </row>
    <row r="21" spans="2:4" x14ac:dyDescent="0.35">
      <c r="B21" s="1">
        <f t="shared" si="0"/>
        <v>2.7777777777777776E-2</v>
      </c>
      <c r="C21" s="1">
        <v>3</v>
      </c>
      <c r="D21" s="1">
        <f t="shared" si="1"/>
        <v>5</v>
      </c>
    </row>
    <row r="22" spans="2:4" x14ac:dyDescent="0.35">
      <c r="B22" s="1">
        <f t="shared" si="0"/>
        <v>2.7777777777777776E-2</v>
      </c>
      <c r="C22" s="1">
        <v>3</v>
      </c>
      <c r="D22" s="1">
        <f t="shared" si="1"/>
        <v>6</v>
      </c>
    </row>
    <row r="23" spans="2:4" x14ac:dyDescent="0.35">
      <c r="B23" s="1">
        <f t="shared" si="0"/>
        <v>2.7777777777777776E-2</v>
      </c>
      <c r="C23" s="1">
        <f>C17+1</f>
        <v>4</v>
      </c>
      <c r="D23" s="1">
        <f t="shared" si="1"/>
        <v>1</v>
      </c>
    </row>
    <row r="24" spans="2:4" x14ac:dyDescent="0.35">
      <c r="B24" s="1">
        <f t="shared" si="0"/>
        <v>2.7777777777777776E-2</v>
      </c>
      <c r="C24" s="1">
        <f t="shared" ref="C24:C40" si="2">C18+1</f>
        <v>4</v>
      </c>
      <c r="D24" s="1">
        <f t="shared" si="1"/>
        <v>2</v>
      </c>
    </row>
    <row r="25" spans="2:4" x14ac:dyDescent="0.35">
      <c r="B25" s="1">
        <f t="shared" si="0"/>
        <v>2.7777777777777776E-2</v>
      </c>
      <c r="C25" s="1">
        <f t="shared" si="2"/>
        <v>4</v>
      </c>
      <c r="D25" s="1">
        <f t="shared" si="1"/>
        <v>3</v>
      </c>
    </row>
    <row r="26" spans="2:4" x14ac:dyDescent="0.35">
      <c r="B26" s="1">
        <f t="shared" si="0"/>
        <v>2.7777777777777776E-2</v>
      </c>
      <c r="C26" s="1">
        <f t="shared" si="2"/>
        <v>4</v>
      </c>
      <c r="D26" s="1">
        <f t="shared" si="1"/>
        <v>4</v>
      </c>
    </row>
    <row r="27" spans="2:4" x14ac:dyDescent="0.35">
      <c r="B27" s="1">
        <f t="shared" si="0"/>
        <v>2.7777777777777776E-2</v>
      </c>
      <c r="C27" s="1">
        <f t="shared" si="2"/>
        <v>4</v>
      </c>
      <c r="D27" s="1">
        <f t="shared" si="1"/>
        <v>5</v>
      </c>
    </row>
    <row r="28" spans="2:4" x14ac:dyDescent="0.35">
      <c r="B28" s="1">
        <f t="shared" si="0"/>
        <v>2.7777777777777776E-2</v>
      </c>
      <c r="C28" s="1">
        <f t="shared" si="2"/>
        <v>4</v>
      </c>
      <c r="D28" s="1">
        <f t="shared" si="1"/>
        <v>6</v>
      </c>
    </row>
    <row r="29" spans="2:4" x14ac:dyDescent="0.35">
      <c r="B29" s="1">
        <f t="shared" si="0"/>
        <v>2.7777777777777776E-2</v>
      </c>
      <c r="C29" s="1">
        <f t="shared" si="2"/>
        <v>5</v>
      </c>
      <c r="D29" s="1">
        <f t="shared" si="1"/>
        <v>1</v>
      </c>
    </row>
    <row r="30" spans="2:4" x14ac:dyDescent="0.35">
      <c r="B30" s="1">
        <f t="shared" si="0"/>
        <v>2.7777777777777776E-2</v>
      </c>
      <c r="C30" s="1">
        <f t="shared" si="2"/>
        <v>5</v>
      </c>
      <c r="D30" s="1">
        <f t="shared" si="1"/>
        <v>2</v>
      </c>
    </row>
    <row r="31" spans="2:4" x14ac:dyDescent="0.35">
      <c r="B31" s="1">
        <f t="shared" si="0"/>
        <v>2.7777777777777776E-2</v>
      </c>
      <c r="C31" s="1">
        <f t="shared" si="2"/>
        <v>5</v>
      </c>
      <c r="D31" s="1">
        <f t="shared" si="1"/>
        <v>3</v>
      </c>
    </row>
    <row r="32" spans="2:4" x14ac:dyDescent="0.35">
      <c r="B32" s="1">
        <f t="shared" si="0"/>
        <v>2.7777777777777776E-2</v>
      </c>
      <c r="C32" s="1">
        <f t="shared" si="2"/>
        <v>5</v>
      </c>
      <c r="D32" s="1">
        <f t="shared" si="1"/>
        <v>4</v>
      </c>
    </row>
    <row r="33" spans="2:4" x14ac:dyDescent="0.35">
      <c r="B33" s="1">
        <f t="shared" si="0"/>
        <v>2.7777777777777776E-2</v>
      </c>
      <c r="C33" s="1">
        <f t="shared" si="2"/>
        <v>5</v>
      </c>
      <c r="D33" s="1">
        <f t="shared" si="1"/>
        <v>5</v>
      </c>
    </row>
    <row r="34" spans="2:4" x14ac:dyDescent="0.35">
      <c r="B34" s="1">
        <f t="shared" si="0"/>
        <v>2.7777777777777776E-2</v>
      </c>
      <c r="C34" s="1">
        <f t="shared" si="2"/>
        <v>5</v>
      </c>
      <c r="D34" s="1">
        <f t="shared" si="1"/>
        <v>6</v>
      </c>
    </row>
    <row r="35" spans="2:4" x14ac:dyDescent="0.35">
      <c r="B35" s="1">
        <f t="shared" si="0"/>
        <v>2.7777777777777776E-2</v>
      </c>
      <c r="C35" s="1">
        <f t="shared" si="2"/>
        <v>6</v>
      </c>
      <c r="D35" s="1">
        <f t="shared" si="1"/>
        <v>1</v>
      </c>
    </row>
    <row r="36" spans="2:4" x14ac:dyDescent="0.35">
      <c r="B36" s="1">
        <f t="shared" si="0"/>
        <v>2.7777777777777776E-2</v>
      </c>
      <c r="C36" s="1">
        <f t="shared" si="2"/>
        <v>6</v>
      </c>
      <c r="D36" s="1">
        <f t="shared" si="1"/>
        <v>2</v>
      </c>
    </row>
    <row r="37" spans="2:4" x14ac:dyDescent="0.35">
      <c r="B37" s="1">
        <f t="shared" si="0"/>
        <v>2.7777777777777776E-2</v>
      </c>
      <c r="C37" s="1">
        <f t="shared" si="2"/>
        <v>6</v>
      </c>
      <c r="D37" s="1">
        <f t="shared" si="1"/>
        <v>3</v>
      </c>
    </row>
    <row r="38" spans="2:4" x14ac:dyDescent="0.35">
      <c r="B38" s="1">
        <f t="shared" si="0"/>
        <v>2.7777777777777776E-2</v>
      </c>
      <c r="C38" s="1">
        <f t="shared" si="2"/>
        <v>6</v>
      </c>
      <c r="D38" s="1">
        <f t="shared" si="1"/>
        <v>4</v>
      </c>
    </row>
    <row r="39" spans="2:4" x14ac:dyDescent="0.35">
      <c r="B39" s="1">
        <f t="shared" si="0"/>
        <v>2.7777777777777776E-2</v>
      </c>
      <c r="C39" s="1">
        <f t="shared" si="2"/>
        <v>6</v>
      </c>
      <c r="D39" s="1">
        <f t="shared" si="1"/>
        <v>5</v>
      </c>
    </row>
    <row r="40" spans="2:4" x14ac:dyDescent="0.35">
      <c r="B40" s="1">
        <f t="shared" si="0"/>
        <v>2.7777777777777776E-2</v>
      </c>
      <c r="C40" s="1">
        <f t="shared" si="2"/>
        <v>6</v>
      </c>
      <c r="D40" s="1">
        <f t="shared" si="1"/>
        <v>6</v>
      </c>
    </row>
  </sheetData>
  <printOptions headings="1" gridLines="1"/>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40"/>
  <sheetViews>
    <sheetView workbookViewId="0">
      <selection activeCell="H6" sqref="H6"/>
    </sheetView>
  </sheetViews>
  <sheetFormatPr defaultRowHeight="14.5" x14ac:dyDescent="0.35"/>
  <cols>
    <col min="2" max="2" width="11.81640625" customWidth="1"/>
    <col min="8" max="8" width="13.453125" customWidth="1"/>
  </cols>
  <sheetData>
    <row r="3" spans="2:11" x14ac:dyDescent="0.35">
      <c r="H3" t="s">
        <v>279</v>
      </c>
    </row>
    <row r="4" spans="2:11" x14ac:dyDescent="0.35">
      <c r="B4" t="s">
        <v>281</v>
      </c>
      <c r="C4" t="s">
        <v>276</v>
      </c>
      <c r="D4" t="s">
        <v>277</v>
      </c>
      <c r="E4" t="s">
        <v>278</v>
      </c>
      <c r="F4" t="s">
        <v>282</v>
      </c>
      <c r="H4">
        <f>SUMPRODUCT(B5:B40,E5:E40)</f>
        <v>3.5</v>
      </c>
    </row>
    <row r="5" spans="2:11" x14ac:dyDescent="0.35">
      <c r="B5">
        <f>1/36</f>
        <v>2.7777777777777776E-2</v>
      </c>
      <c r="C5">
        <v>1</v>
      </c>
      <c r="D5">
        <v>1</v>
      </c>
      <c r="E5">
        <f>AVERAGE(C5:D5)</f>
        <v>1</v>
      </c>
      <c r="F5">
        <f>(E5-$H$4)^2</f>
        <v>6.25</v>
      </c>
      <c r="H5" t="s">
        <v>280</v>
      </c>
    </row>
    <row r="6" spans="2:11" x14ac:dyDescent="0.35">
      <c r="B6">
        <f t="shared" ref="B6:B40" si="0">1/36</f>
        <v>2.7777777777777776E-2</v>
      </c>
      <c r="C6">
        <v>1</v>
      </c>
      <c r="D6">
        <v>2</v>
      </c>
      <c r="E6">
        <f t="shared" ref="E6:E40" si="1">AVERAGE(C6:D6)</f>
        <v>1.5</v>
      </c>
      <c r="F6">
        <f t="shared" ref="F6:F40" si="2">(E6-$H$4)^2</f>
        <v>4</v>
      </c>
      <c r="H6">
        <f>SUMPRODUCT(B5:B40,F5:F40)</f>
        <v>1.4583333333333333</v>
      </c>
      <c r="K6" s="41"/>
    </row>
    <row r="7" spans="2:11" x14ac:dyDescent="0.35">
      <c r="B7">
        <f t="shared" si="0"/>
        <v>2.7777777777777776E-2</v>
      </c>
      <c r="C7">
        <v>1</v>
      </c>
      <c r="D7">
        <v>3</v>
      </c>
      <c r="E7">
        <f t="shared" si="1"/>
        <v>2</v>
      </c>
      <c r="F7">
        <f t="shared" si="2"/>
        <v>2.25</v>
      </c>
      <c r="H7" t="s">
        <v>433</v>
      </c>
    </row>
    <row r="8" spans="2:11" x14ac:dyDescent="0.35">
      <c r="B8">
        <f t="shared" si="0"/>
        <v>2.7777777777777776E-2</v>
      </c>
      <c r="C8">
        <v>1</v>
      </c>
      <c r="D8">
        <v>4</v>
      </c>
      <c r="E8">
        <f t="shared" si="1"/>
        <v>2.5</v>
      </c>
      <c r="F8">
        <f t="shared" si="2"/>
        <v>1</v>
      </c>
      <c r="H8">
        <f>SQRT(H6)</f>
        <v>1.2076147288491199</v>
      </c>
    </row>
    <row r="9" spans="2:11" x14ac:dyDescent="0.35">
      <c r="B9">
        <f t="shared" si="0"/>
        <v>2.7777777777777776E-2</v>
      </c>
      <c r="C9">
        <v>1</v>
      </c>
      <c r="D9">
        <v>5</v>
      </c>
      <c r="E9">
        <f t="shared" si="1"/>
        <v>3</v>
      </c>
      <c r="F9">
        <f t="shared" si="2"/>
        <v>0.25</v>
      </c>
    </row>
    <row r="10" spans="2:11" x14ac:dyDescent="0.35">
      <c r="B10">
        <f t="shared" si="0"/>
        <v>2.7777777777777776E-2</v>
      </c>
      <c r="C10">
        <v>1</v>
      </c>
      <c r="D10">
        <v>6</v>
      </c>
      <c r="E10">
        <f t="shared" si="1"/>
        <v>3.5</v>
      </c>
      <c r="F10">
        <f t="shared" si="2"/>
        <v>0</v>
      </c>
    </row>
    <row r="11" spans="2:11" x14ac:dyDescent="0.35">
      <c r="B11">
        <f t="shared" si="0"/>
        <v>2.7777777777777776E-2</v>
      </c>
      <c r="C11">
        <v>2</v>
      </c>
      <c r="D11">
        <f>D5</f>
        <v>1</v>
      </c>
      <c r="E11">
        <f t="shared" si="1"/>
        <v>1.5</v>
      </c>
      <c r="F11">
        <f t="shared" si="2"/>
        <v>4</v>
      </c>
    </row>
    <row r="12" spans="2:11" x14ac:dyDescent="0.35">
      <c r="B12">
        <f t="shared" si="0"/>
        <v>2.7777777777777776E-2</v>
      </c>
      <c r="C12">
        <v>2</v>
      </c>
      <c r="D12">
        <f t="shared" ref="D12:D40" si="3">D6</f>
        <v>2</v>
      </c>
      <c r="E12">
        <f t="shared" si="1"/>
        <v>2</v>
      </c>
      <c r="F12">
        <f t="shared" si="2"/>
        <v>2.25</v>
      </c>
    </row>
    <row r="13" spans="2:11" x14ac:dyDescent="0.35">
      <c r="B13">
        <f t="shared" si="0"/>
        <v>2.7777777777777776E-2</v>
      </c>
      <c r="C13">
        <v>2</v>
      </c>
      <c r="D13">
        <f t="shared" si="3"/>
        <v>3</v>
      </c>
      <c r="E13">
        <f t="shared" si="1"/>
        <v>2.5</v>
      </c>
      <c r="F13">
        <f t="shared" si="2"/>
        <v>1</v>
      </c>
    </row>
    <row r="14" spans="2:11" x14ac:dyDescent="0.35">
      <c r="B14">
        <f t="shared" si="0"/>
        <v>2.7777777777777776E-2</v>
      </c>
      <c r="C14">
        <v>2</v>
      </c>
      <c r="D14">
        <f t="shared" si="3"/>
        <v>4</v>
      </c>
      <c r="E14">
        <f t="shared" si="1"/>
        <v>3</v>
      </c>
      <c r="F14">
        <f t="shared" si="2"/>
        <v>0.25</v>
      </c>
    </row>
    <row r="15" spans="2:11" x14ac:dyDescent="0.35">
      <c r="B15">
        <f t="shared" si="0"/>
        <v>2.7777777777777776E-2</v>
      </c>
      <c r="C15">
        <v>2</v>
      </c>
      <c r="D15">
        <f t="shared" si="3"/>
        <v>5</v>
      </c>
      <c r="E15">
        <f t="shared" si="1"/>
        <v>3.5</v>
      </c>
      <c r="F15">
        <f t="shared" si="2"/>
        <v>0</v>
      </c>
    </row>
    <row r="16" spans="2:11" x14ac:dyDescent="0.35">
      <c r="B16">
        <f t="shared" si="0"/>
        <v>2.7777777777777776E-2</v>
      </c>
      <c r="C16">
        <v>2</v>
      </c>
      <c r="D16">
        <f t="shared" si="3"/>
        <v>6</v>
      </c>
      <c r="E16">
        <f t="shared" si="1"/>
        <v>4</v>
      </c>
      <c r="F16">
        <f t="shared" si="2"/>
        <v>0.25</v>
      </c>
    </row>
    <row r="17" spans="2:6" x14ac:dyDescent="0.35">
      <c r="B17">
        <f t="shared" si="0"/>
        <v>2.7777777777777776E-2</v>
      </c>
      <c r="C17">
        <v>3</v>
      </c>
      <c r="D17">
        <f t="shared" si="3"/>
        <v>1</v>
      </c>
      <c r="E17">
        <f t="shared" si="1"/>
        <v>2</v>
      </c>
      <c r="F17">
        <f t="shared" si="2"/>
        <v>2.25</v>
      </c>
    </row>
    <row r="18" spans="2:6" x14ac:dyDescent="0.35">
      <c r="B18">
        <f t="shared" si="0"/>
        <v>2.7777777777777776E-2</v>
      </c>
      <c r="C18">
        <v>3</v>
      </c>
      <c r="D18">
        <f t="shared" si="3"/>
        <v>2</v>
      </c>
      <c r="E18">
        <f t="shared" si="1"/>
        <v>2.5</v>
      </c>
      <c r="F18">
        <f t="shared" si="2"/>
        <v>1</v>
      </c>
    </row>
    <row r="19" spans="2:6" x14ac:dyDescent="0.35">
      <c r="B19">
        <f t="shared" si="0"/>
        <v>2.7777777777777776E-2</v>
      </c>
      <c r="C19">
        <v>3</v>
      </c>
      <c r="D19">
        <f t="shared" si="3"/>
        <v>3</v>
      </c>
      <c r="E19">
        <f t="shared" si="1"/>
        <v>3</v>
      </c>
      <c r="F19">
        <f t="shared" si="2"/>
        <v>0.25</v>
      </c>
    </row>
    <row r="20" spans="2:6" x14ac:dyDescent="0.35">
      <c r="B20">
        <f t="shared" si="0"/>
        <v>2.7777777777777776E-2</v>
      </c>
      <c r="C20">
        <v>3</v>
      </c>
      <c r="D20">
        <f t="shared" si="3"/>
        <v>4</v>
      </c>
      <c r="E20">
        <f t="shared" si="1"/>
        <v>3.5</v>
      </c>
      <c r="F20">
        <f t="shared" si="2"/>
        <v>0</v>
      </c>
    </row>
    <row r="21" spans="2:6" x14ac:dyDescent="0.35">
      <c r="B21">
        <f t="shared" si="0"/>
        <v>2.7777777777777776E-2</v>
      </c>
      <c r="C21">
        <v>3</v>
      </c>
      <c r="D21">
        <f t="shared" si="3"/>
        <v>5</v>
      </c>
      <c r="E21">
        <f t="shared" si="1"/>
        <v>4</v>
      </c>
      <c r="F21">
        <f t="shared" si="2"/>
        <v>0.25</v>
      </c>
    </row>
    <row r="22" spans="2:6" x14ac:dyDescent="0.35">
      <c r="B22">
        <f t="shared" si="0"/>
        <v>2.7777777777777776E-2</v>
      </c>
      <c r="C22">
        <v>3</v>
      </c>
      <c r="D22">
        <f t="shared" si="3"/>
        <v>6</v>
      </c>
      <c r="E22">
        <f t="shared" si="1"/>
        <v>4.5</v>
      </c>
      <c r="F22">
        <f t="shared" si="2"/>
        <v>1</v>
      </c>
    </row>
    <row r="23" spans="2:6" x14ac:dyDescent="0.35">
      <c r="B23">
        <f t="shared" si="0"/>
        <v>2.7777777777777776E-2</v>
      </c>
      <c r="C23">
        <f>C17+1</f>
        <v>4</v>
      </c>
      <c r="D23">
        <f t="shared" si="3"/>
        <v>1</v>
      </c>
      <c r="E23">
        <f t="shared" si="1"/>
        <v>2.5</v>
      </c>
      <c r="F23">
        <f t="shared" si="2"/>
        <v>1</v>
      </c>
    </row>
    <row r="24" spans="2:6" x14ac:dyDescent="0.35">
      <c r="B24">
        <f t="shared" si="0"/>
        <v>2.7777777777777776E-2</v>
      </c>
      <c r="C24">
        <f t="shared" ref="C24:C40" si="4">C18+1</f>
        <v>4</v>
      </c>
      <c r="D24">
        <f t="shared" si="3"/>
        <v>2</v>
      </c>
      <c r="E24">
        <f t="shared" si="1"/>
        <v>3</v>
      </c>
      <c r="F24">
        <f t="shared" si="2"/>
        <v>0.25</v>
      </c>
    </row>
    <row r="25" spans="2:6" x14ac:dyDescent="0.35">
      <c r="B25">
        <f t="shared" si="0"/>
        <v>2.7777777777777776E-2</v>
      </c>
      <c r="C25">
        <f t="shared" si="4"/>
        <v>4</v>
      </c>
      <c r="D25">
        <f t="shared" si="3"/>
        <v>3</v>
      </c>
      <c r="E25">
        <f t="shared" si="1"/>
        <v>3.5</v>
      </c>
      <c r="F25">
        <f t="shared" si="2"/>
        <v>0</v>
      </c>
    </row>
    <row r="26" spans="2:6" x14ac:dyDescent="0.35">
      <c r="B26">
        <f t="shared" si="0"/>
        <v>2.7777777777777776E-2</v>
      </c>
      <c r="C26">
        <f t="shared" si="4"/>
        <v>4</v>
      </c>
      <c r="D26">
        <f t="shared" si="3"/>
        <v>4</v>
      </c>
      <c r="E26">
        <f t="shared" si="1"/>
        <v>4</v>
      </c>
      <c r="F26">
        <f t="shared" si="2"/>
        <v>0.25</v>
      </c>
    </row>
    <row r="27" spans="2:6" x14ac:dyDescent="0.35">
      <c r="B27">
        <f t="shared" si="0"/>
        <v>2.7777777777777776E-2</v>
      </c>
      <c r="C27">
        <f t="shared" si="4"/>
        <v>4</v>
      </c>
      <c r="D27">
        <f t="shared" si="3"/>
        <v>5</v>
      </c>
      <c r="E27">
        <f t="shared" si="1"/>
        <v>4.5</v>
      </c>
      <c r="F27">
        <f t="shared" si="2"/>
        <v>1</v>
      </c>
    </row>
    <row r="28" spans="2:6" x14ac:dyDescent="0.35">
      <c r="B28">
        <f t="shared" si="0"/>
        <v>2.7777777777777776E-2</v>
      </c>
      <c r="C28">
        <f t="shared" si="4"/>
        <v>4</v>
      </c>
      <c r="D28">
        <f t="shared" si="3"/>
        <v>6</v>
      </c>
      <c r="E28">
        <f t="shared" si="1"/>
        <v>5</v>
      </c>
      <c r="F28">
        <f t="shared" si="2"/>
        <v>2.25</v>
      </c>
    </row>
    <row r="29" spans="2:6" x14ac:dyDescent="0.35">
      <c r="B29">
        <f t="shared" si="0"/>
        <v>2.7777777777777776E-2</v>
      </c>
      <c r="C29">
        <f t="shared" si="4"/>
        <v>5</v>
      </c>
      <c r="D29">
        <f t="shared" si="3"/>
        <v>1</v>
      </c>
      <c r="E29">
        <f t="shared" si="1"/>
        <v>3</v>
      </c>
      <c r="F29">
        <f t="shared" si="2"/>
        <v>0.25</v>
      </c>
    </row>
    <row r="30" spans="2:6" x14ac:dyDescent="0.35">
      <c r="B30">
        <f t="shared" si="0"/>
        <v>2.7777777777777776E-2</v>
      </c>
      <c r="C30">
        <f t="shared" si="4"/>
        <v>5</v>
      </c>
      <c r="D30">
        <f t="shared" si="3"/>
        <v>2</v>
      </c>
      <c r="E30">
        <f t="shared" si="1"/>
        <v>3.5</v>
      </c>
      <c r="F30">
        <f t="shared" si="2"/>
        <v>0</v>
      </c>
    </row>
    <row r="31" spans="2:6" x14ac:dyDescent="0.35">
      <c r="B31">
        <f t="shared" si="0"/>
        <v>2.7777777777777776E-2</v>
      </c>
      <c r="C31">
        <f t="shared" si="4"/>
        <v>5</v>
      </c>
      <c r="D31">
        <f t="shared" si="3"/>
        <v>3</v>
      </c>
      <c r="E31">
        <f t="shared" si="1"/>
        <v>4</v>
      </c>
      <c r="F31">
        <f t="shared" si="2"/>
        <v>0.25</v>
      </c>
    </row>
    <row r="32" spans="2:6" x14ac:dyDescent="0.35">
      <c r="B32">
        <f t="shared" si="0"/>
        <v>2.7777777777777776E-2</v>
      </c>
      <c r="C32">
        <f t="shared" si="4"/>
        <v>5</v>
      </c>
      <c r="D32">
        <f t="shared" si="3"/>
        <v>4</v>
      </c>
      <c r="E32">
        <f t="shared" si="1"/>
        <v>4.5</v>
      </c>
      <c r="F32">
        <f t="shared" si="2"/>
        <v>1</v>
      </c>
    </row>
    <row r="33" spans="2:6" x14ac:dyDescent="0.35">
      <c r="B33">
        <f t="shared" si="0"/>
        <v>2.7777777777777776E-2</v>
      </c>
      <c r="C33">
        <f t="shared" si="4"/>
        <v>5</v>
      </c>
      <c r="D33">
        <f t="shared" si="3"/>
        <v>5</v>
      </c>
      <c r="E33">
        <f t="shared" si="1"/>
        <v>5</v>
      </c>
      <c r="F33">
        <f t="shared" si="2"/>
        <v>2.25</v>
      </c>
    </row>
    <row r="34" spans="2:6" x14ac:dyDescent="0.35">
      <c r="B34">
        <f t="shared" si="0"/>
        <v>2.7777777777777776E-2</v>
      </c>
      <c r="C34">
        <f t="shared" si="4"/>
        <v>5</v>
      </c>
      <c r="D34">
        <f t="shared" si="3"/>
        <v>6</v>
      </c>
      <c r="E34">
        <f t="shared" si="1"/>
        <v>5.5</v>
      </c>
      <c r="F34">
        <f t="shared" si="2"/>
        <v>4</v>
      </c>
    </row>
    <row r="35" spans="2:6" x14ac:dyDescent="0.35">
      <c r="B35">
        <f t="shared" si="0"/>
        <v>2.7777777777777776E-2</v>
      </c>
      <c r="C35">
        <f t="shared" si="4"/>
        <v>6</v>
      </c>
      <c r="D35">
        <f t="shared" si="3"/>
        <v>1</v>
      </c>
      <c r="E35">
        <f t="shared" si="1"/>
        <v>3.5</v>
      </c>
      <c r="F35">
        <f t="shared" si="2"/>
        <v>0</v>
      </c>
    </row>
    <row r="36" spans="2:6" x14ac:dyDescent="0.35">
      <c r="B36">
        <f t="shared" si="0"/>
        <v>2.7777777777777776E-2</v>
      </c>
      <c r="C36">
        <f t="shared" si="4"/>
        <v>6</v>
      </c>
      <c r="D36">
        <f t="shared" si="3"/>
        <v>2</v>
      </c>
      <c r="E36">
        <f t="shared" si="1"/>
        <v>4</v>
      </c>
      <c r="F36">
        <f t="shared" si="2"/>
        <v>0.25</v>
      </c>
    </row>
    <row r="37" spans="2:6" x14ac:dyDescent="0.35">
      <c r="B37">
        <f t="shared" si="0"/>
        <v>2.7777777777777776E-2</v>
      </c>
      <c r="C37">
        <f t="shared" si="4"/>
        <v>6</v>
      </c>
      <c r="D37">
        <f t="shared" si="3"/>
        <v>3</v>
      </c>
      <c r="E37">
        <f t="shared" si="1"/>
        <v>4.5</v>
      </c>
      <c r="F37">
        <f t="shared" si="2"/>
        <v>1</v>
      </c>
    </row>
    <row r="38" spans="2:6" x14ac:dyDescent="0.35">
      <c r="B38">
        <f t="shared" si="0"/>
        <v>2.7777777777777776E-2</v>
      </c>
      <c r="C38">
        <f t="shared" si="4"/>
        <v>6</v>
      </c>
      <c r="D38">
        <f t="shared" si="3"/>
        <v>4</v>
      </c>
      <c r="E38">
        <f t="shared" si="1"/>
        <v>5</v>
      </c>
      <c r="F38">
        <f t="shared" si="2"/>
        <v>2.25</v>
      </c>
    </row>
    <row r="39" spans="2:6" x14ac:dyDescent="0.35">
      <c r="B39">
        <f t="shared" si="0"/>
        <v>2.7777777777777776E-2</v>
      </c>
      <c r="C39">
        <f t="shared" si="4"/>
        <v>6</v>
      </c>
      <c r="D39">
        <f t="shared" si="3"/>
        <v>5</v>
      </c>
      <c r="E39">
        <f t="shared" si="1"/>
        <v>5.5</v>
      </c>
      <c r="F39">
        <f t="shared" si="2"/>
        <v>4</v>
      </c>
    </row>
    <row r="40" spans="2:6" x14ac:dyDescent="0.35">
      <c r="B40">
        <f t="shared" si="0"/>
        <v>2.7777777777777776E-2</v>
      </c>
      <c r="C40">
        <f t="shared" si="4"/>
        <v>6</v>
      </c>
      <c r="D40">
        <f t="shared" si="3"/>
        <v>6</v>
      </c>
      <c r="E40">
        <f t="shared" si="1"/>
        <v>6</v>
      </c>
      <c r="F40">
        <f t="shared" si="2"/>
        <v>6.25</v>
      </c>
    </row>
  </sheetData>
  <printOptions headings="1" gridLines="1"/>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25</vt:i4>
      </vt:variant>
    </vt:vector>
  </HeadingPairs>
  <TitlesOfParts>
    <vt:vector size="43" baseType="lpstr">
      <vt:lpstr>Pop and Pop Parameters</vt:lpstr>
      <vt:lpstr>Samples and Sample Stats</vt:lpstr>
      <vt:lpstr>SRS definition</vt:lpstr>
      <vt:lpstr>Taking a Random Sample</vt:lpstr>
      <vt:lpstr>Sample of 10 players</vt:lpstr>
      <vt:lpstr>Sampling Problems</vt:lpstr>
      <vt:lpstr>Xbar properties</vt:lpstr>
      <vt:lpstr>Example mean var xbar</vt:lpstr>
      <vt:lpstr>Dice sample mean var</vt:lpstr>
      <vt:lpstr>Estimating p</vt:lpstr>
      <vt:lpstr>Standard Normal</vt:lpstr>
      <vt:lpstr>CI for Mu</vt:lpstr>
      <vt:lpstr>IQ CI</vt:lpstr>
      <vt:lpstr>Voters</vt:lpstr>
      <vt:lpstr>Blyth</vt:lpstr>
      <vt:lpstr>Sample Size</vt:lpstr>
      <vt:lpstr>Finite Correction CI</vt:lpstr>
      <vt:lpstr>FC Sample Size</vt:lpstr>
      <vt:lpstr>alpha</vt:lpstr>
      <vt:lpstr>'FC Sample Size'!Error</vt:lpstr>
      <vt:lpstr>ERROR</vt:lpstr>
      <vt:lpstr>FC</vt:lpstr>
      <vt:lpstr>lowerlimit</vt:lpstr>
      <vt:lpstr>Blyth!n</vt:lpstr>
      <vt:lpstr>'FC Sample Size'!N</vt:lpstr>
      <vt:lpstr>n</vt:lpstr>
      <vt:lpstr>phat</vt:lpstr>
      <vt:lpstr>popsigma</vt:lpstr>
      <vt:lpstr>popsize</vt:lpstr>
      <vt:lpstr>SAMPLE_SIZE</vt:lpstr>
      <vt:lpstr>samplemean</vt:lpstr>
      <vt:lpstr>'Finite Correction CI'!samplesize</vt:lpstr>
      <vt:lpstr>samplesize</vt:lpstr>
      <vt:lpstr>samplesizeFC</vt:lpstr>
      <vt:lpstr>samplesizenoFC</vt:lpstr>
      <vt:lpstr>'FC Sample Size'!sigma</vt:lpstr>
      <vt:lpstr>'Finite Correction CI'!sigma</vt:lpstr>
      <vt:lpstr>SIGMA</vt:lpstr>
      <vt:lpstr>Std_Error_phat</vt:lpstr>
      <vt:lpstr>upperlimit</vt:lpstr>
      <vt:lpstr>xbar</vt:lpstr>
      <vt:lpstr>z.025</vt:lpstr>
      <vt:lpstr>z.975</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Owner</cp:lastModifiedBy>
  <dcterms:created xsi:type="dcterms:W3CDTF">2016-11-14T12:53:04Z</dcterms:created>
  <dcterms:modified xsi:type="dcterms:W3CDTF">2017-06-19T20:20:55Z</dcterms:modified>
</cp:coreProperties>
</file>