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seguias/Desktop/ferseg/proyectos/programacion/personal_projects/sd_interview_test/"/>
    </mc:Choice>
  </mc:AlternateContent>
  <xr:revisionPtr revIDLastSave="0" documentId="13_ncr:1_{72DF3D62-E0DA-B24E-80C6-B9EA14A9542E}" xr6:coauthVersionLast="47" xr6:coauthVersionMax="47" xr10:uidLastSave="{00000000-0000-0000-0000-000000000000}"/>
  <bookViews>
    <workbookView xWindow="-5080" yWindow="-21100" windowWidth="38400" windowHeight="21100" activeTab="2" xr2:uid="{FEF6E2EF-BAFD-0441-A506-7A651EBE7511}"/>
  </bookViews>
  <sheets>
    <sheet name="datos_enunciado" sheetId="1" r:id="rId1"/>
    <sheet name="distribucion_clientes" sheetId="4" r:id="rId2"/>
    <sheet name="WP" sheetId="3" r:id="rId3"/>
  </sheets>
  <definedNames>
    <definedName name="_xlnm._FilterDatabase" localSheetId="2" hidden="1">WP!$A$1:$I$49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9" i="3" l="1"/>
  <c r="Q49" i="3" s="1"/>
  <c r="N49" i="3"/>
  <c r="O49" i="3" s="1"/>
  <c r="P48" i="3"/>
  <c r="Q48" i="3" s="1"/>
  <c r="N48" i="3"/>
  <c r="O48" i="3" s="1"/>
  <c r="Q47" i="3"/>
  <c r="P47" i="3"/>
  <c r="N47" i="3"/>
  <c r="O47" i="3" s="1"/>
  <c r="P46" i="3"/>
  <c r="Q46" i="3" s="1"/>
  <c r="O46" i="3"/>
  <c r="N46" i="3"/>
  <c r="Q45" i="3"/>
  <c r="P45" i="3"/>
  <c r="O45" i="3"/>
  <c r="N45" i="3"/>
  <c r="P44" i="3"/>
  <c r="Q44" i="3" s="1"/>
  <c r="O44" i="3"/>
  <c r="N44" i="3"/>
  <c r="Q43" i="3"/>
  <c r="P43" i="3"/>
  <c r="O43" i="3"/>
  <c r="N43" i="3"/>
  <c r="Q42" i="3"/>
  <c r="P42" i="3"/>
  <c r="O42" i="3"/>
  <c r="N42" i="3"/>
  <c r="Q41" i="3"/>
  <c r="P41" i="3"/>
  <c r="O41" i="3"/>
  <c r="N41" i="3"/>
  <c r="Q40" i="3"/>
  <c r="P40" i="3"/>
  <c r="O40" i="3"/>
  <c r="N40" i="3"/>
  <c r="Q39" i="3"/>
  <c r="P39" i="3"/>
  <c r="O39" i="3"/>
  <c r="N39" i="3"/>
  <c r="Q38" i="3"/>
  <c r="P38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25" i="3"/>
  <c r="L38" i="3"/>
  <c r="E38" i="3"/>
  <c r="D38" i="3"/>
  <c r="B38" i="3"/>
  <c r="D33" i="3"/>
  <c r="C33" i="3"/>
  <c r="B33" i="3"/>
  <c r="F38" i="3"/>
  <c r="J3" i="3"/>
  <c r="J4" i="3"/>
  <c r="J5" i="3"/>
  <c r="J6" i="3"/>
  <c r="J7" i="3"/>
  <c r="J8" i="3"/>
  <c r="J9" i="3"/>
  <c r="J10" i="3"/>
  <c r="J11" i="3"/>
  <c r="J12" i="3"/>
  <c r="J13" i="3"/>
  <c r="H38" i="3"/>
  <c r="J38" i="3" s="1"/>
  <c r="L31" i="3"/>
  <c r="G37" i="3"/>
  <c r="G33" i="3"/>
  <c r="G2" i="3"/>
  <c r="L3" i="3"/>
  <c r="L39" i="3" s="1"/>
  <c r="L4" i="3"/>
  <c r="L5" i="3"/>
  <c r="L6" i="3"/>
  <c r="L7" i="3"/>
  <c r="L8" i="3"/>
  <c r="L44" i="3" s="1"/>
  <c r="L9" i="3"/>
  <c r="L45" i="3" s="1"/>
  <c r="L10" i="3"/>
  <c r="L11" i="3"/>
  <c r="L47" i="3" s="1"/>
  <c r="L12" i="3"/>
  <c r="L13" i="3"/>
  <c r="L14" i="3"/>
  <c r="L15" i="3"/>
  <c r="L16" i="3"/>
  <c r="L40" i="3" s="1"/>
  <c r="L17" i="3"/>
  <c r="L41" i="3" s="1"/>
  <c r="L18" i="3"/>
  <c r="L42" i="3" s="1"/>
  <c r="L19" i="3"/>
  <c r="L43" i="3" s="1"/>
  <c r="L20" i="3"/>
  <c r="L21" i="3"/>
  <c r="L22" i="3"/>
  <c r="L23" i="3"/>
  <c r="L24" i="3"/>
  <c r="L48" i="3" s="1"/>
  <c r="L49" i="3"/>
  <c r="L26" i="3"/>
  <c r="L27" i="3"/>
  <c r="L28" i="3"/>
  <c r="L29" i="3"/>
  <c r="L30" i="3"/>
  <c r="L32" i="3"/>
  <c r="L33" i="3"/>
  <c r="L34" i="3"/>
  <c r="L35" i="3"/>
  <c r="L36" i="3"/>
  <c r="L37" i="3"/>
  <c r="L2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K12" i="3"/>
  <c r="K11" i="3"/>
  <c r="K10" i="3"/>
  <c r="K9" i="3"/>
  <c r="K8" i="3"/>
  <c r="K7" i="3"/>
  <c r="K6" i="3"/>
  <c r="K5" i="3"/>
  <c r="K4" i="3"/>
  <c r="K3" i="3"/>
  <c r="C2" i="4"/>
  <c r="D2" i="4" s="1"/>
  <c r="B2" i="4"/>
  <c r="C3" i="4"/>
  <c r="B3" i="4"/>
  <c r="D3" i="4" s="1"/>
  <c r="E37" i="3"/>
  <c r="D37" i="3"/>
  <c r="C37" i="3"/>
  <c r="B37" i="3"/>
  <c r="F37" i="3" s="1"/>
  <c r="E36" i="3"/>
  <c r="D36" i="3"/>
  <c r="C36" i="3"/>
  <c r="B36" i="3"/>
  <c r="E35" i="3"/>
  <c r="D35" i="3"/>
  <c r="G35" i="3" s="1"/>
  <c r="C35" i="3"/>
  <c r="B35" i="3"/>
  <c r="F35" i="3" s="1"/>
  <c r="E34" i="3"/>
  <c r="G34" i="3" s="1"/>
  <c r="D34" i="3"/>
  <c r="C34" i="3"/>
  <c r="B34" i="3"/>
  <c r="F34" i="3" s="1"/>
  <c r="E33" i="3"/>
  <c r="F33" i="3"/>
  <c r="E32" i="3"/>
  <c r="D32" i="3"/>
  <c r="G32" i="3" s="1"/>
  <c r="C32" i="3"/>
  <c r="B32" i="3"/>
  <c r="E31" i="3"/>
  <c r="D31" i="3"/>
  <c r="C31" i="3"/>
  <c r="B31" i="3"/>
  <c r="F31" i="3" s="1"/>
  <c r="E30" i="3"/>
  <c r="D30" i="3"/>
  <c r="G30" i="3" s="1"/>
  <c r="C30" i="3"/>
  <c r="B30" i="3"/>
  <c r="F30" i="3" s="1"/>
  <c r="E29" i="3"/>
  <c r="D29" i="3"/>
  <c r="G29" i="3" s="1"/>
  <c r="C29" i="3"/>
  <c r="B29" i="3"/>
  <c r="F29" i="3" s="1"/>
  <c r="E28" i="3"/>
  <c r="D28" i="3"/>
  <c r="G28" i="3" s="1"/>
  <c r="C28" i="3"/>
  <c r="B28" i="3"/>
  <c r="E27" i="3"/>
  <c r="D27" i="3"/>
  <c r="C27" i="3"/>
  <c r="B27" i="3"/>
  <c r="F27" i="3" s="1"/>
  <c r="E26" i="3"/>
  <c r="D26" i="3"/>
  <c r="G26" i="3" s="1"/>
  <c r="C26" i="3"/>
  <c r="F26" i="3" s="1"/>
  <c r="B26" i="3"/>
  <c r="E25" i="3"/>
  <c r="G25" i="3" s="1"/>
  <c r="D25" i="3"/>
  <c r="C25" i="3"/>
  <c r="B25" i="3"/>
  <c r="F25" i="3" s="1"/>
  <c r="E24" i="3"/>
  <c r="D24" i="3"/>
  <c r="G24" i="3" s="1"/>
  <c r="C24" i="3"/>
  <c r="B24" i="3"/>
  <c r="E23" i="3"/>
  <c r="D23" i="3"/>
  <c r="C23" i="3"/>
  <c r="B23" i="3"/>
  <c r="F23" i="3" s="1"/>
  <c r="E22" i="3"/>
  <c r="D22" i="3"/>
  <c r="G22" i="3" s="1"/>
  <c r="C22" i="3"/>
  <c r="F22" i="3" s="1"/>
  <c r="B22" i="3"/>
  <c r="E21" i="3"/>
  <c r="D21" i="3"/>
  <c r="G21" i="3" s="1"/>
  <c r="C21" i="3"/>
  <c r="B21" i="3"/>
  <c r="F21" i="3" s="1"/>
  <c r="E20" i="3"/>
  <c r="D20" i="3"/>
  <c r="G20" i="3" s="1"/>
  <c r="C20" i="3"/>
  <c r="B20" i="3"/>
  <c r="E19" i="3"/>
  <c r="D19" i="3"/>
  <c r="C19" i="3"/>
  <c r="B19" i="3"/>
  <c r="F19" i="3" s="1"/>
  <c r="E18" i="3"/>
  <c r="D18" i="3"/>
  <c r="G18" i="3" s="1"/>
  <c r="C18" i="3"/>
  <c r="B18" i="3"/>
  <c r="F18" i="3" s="1"/>
  <c r="E17" i="3"/>
  <c r="G17" i="3" s="1"/>
  <c r="D17" i="3"/>
  <c r="C17" i="3"/>
  <c r="B17" i="3"/>
  <c r="F17" i="3" s="1"/>
  <c r="E16" i="3"/>
  <c r="D16" i="3"/>
  <c r="G16" i="3" s="1"/>
  <c r="C16" i="3"/>
  <c r="B16" i="3"/>
  <c r="E15" i="3"/>
  <c r="D15" i="3"/>
  <c r="C15" i="3"/>
  <c r="B15" i="3"/>
  <c r="F15" i="3" s="1"/>
  <c r="E14" i="3"/>
  <c r="D14" i="3"/>
  <c r="G14" i="3" s="1"/>
  <c r="C14" i="3"/>
  <c r="F14" i="3" s="1"/>
  <c r="B14" i="3"/>
  <c r="E13" i="3"/>
  <c r="D13" i="3"/>
  <c r="G13" i="3" s="1"/>
  <c r="C13" i="3"/>
  <c r="B13" i="3"/>
  <c r="F13" i="3" s="1"/>
  <c r="E12" i="3"/>
  <c r="D12" i="3"/>
  <c r="G12" i="3" s="1"/>
  <c r="C12" i="3"/>
  <c r="B12" i="3"/>
  <c r="E11" i="3"/>
  <c r="D11" i="3"/>
  <c r="C11" i="3"/>
  <c r="B11" i="3"/>
  <c r="F11" i="3" s="1"/>
  <c r="E10" i="3"/>
  <c r="D10" i="3"/>
  <c r="G10" i="3" s="1"/>
  <c r="C10" i="3"/>
  <c r="B10" i="3"/>
  <c r="F10" i="3" s="1"/>
  <c r="E9" i="3"/>
  <c r="D9" i="3"/>
  <c r="G9" i="3" s="1"/>
  <c r="C9" i="3"/>
  <c r="B9" i="3"/>
  <c r="F9" i="3" s="1"/>
  <c r="E8" i="3"/>
  <c r="D8" i="3"/>
  <c r="G8" i="3" s="1"/>
  <c r="C8" i="3"/>
  <c r="B8" i="3"/>
  <c r="E7" i="3"/>
  <c r="D7" i="3"/>
  <c r="C7" i="3"/>
  <c r="B7" i="3"/>
  <c r="F7" i="3" s="1"/>
  <c r="E6" i="3"/>
  <c r="D6" i="3"/>
  <c r="G6" i="3" s="1"/>
  <c r="C6" i="3"/>
  <c r="F6" i="3" s="1"/>
  <c r="B6" i="3"/>
  <c r="E5" i="3"/>
  <c r="G5" i="3" s="1"/>
  <c r="D5" i="3"/>
  <c r="C5" i="3"/>
  <c r="B5" i="3"/>
  <c r="F5" i="3" s="1"/>
  <c r="E4" i="3"/>
  <c r="D4" i="3"/>
  <c r="G4" i="3" s="1"/>
  <c r="C4" i="3"/>
  <c r="B4" i="3"/>
  <c r="E3" i="3"/>
  <c r="D3" i="3"/>
  <c r="C3" i="3"/>
  <c r="B3" i="3"/>
  <c r="F3" i="3" s="1"/>
  <c r="E2" i="3"/>
  <c r="D2" i="3"/>
  <c r="C2" i="3"/>
  <c r="B2" i="3"/>
  <c r="F2" i="3" s="1"/>
  <c r="C21" i="1"/>
  <c r="B21" i="1"/>
  <c r="F4" i="3" l="1"/>
  <c r="F8" i="3"/>
  <c r="F12" i="3"/>
  <c r="F16" i="3"/>
  <c r="F20" i="3"/>
  <c r="F24" i="3"/>
  <c r="F28" i="3"/>
  <c r="F32" i="3"/>
  <c r="G36" i="3"/>
  <c r="L46" i="3"/>
  <c r="C38" i="3"/>
  <c r="G38" i="3"/>
  <c r="I38" i="3" s="1"/>
  <c r="H39" i="3"/>
  <c r="H40" i="3" s="1"/>
  <c r="G3" i="3"/>
  <c r="G7" i="3"/>
  <c r="G11" i="3"/>
  <c r="G15" i="3"/>
  <c r="G19" i="3"/>
  <c r="G23" i="3"/>
  <c r="G27" i="3"/>
  <c r="G31" i="3"/>
  <c r="F36" i="3"/>
  <c r="B4" i="4"/>
  <c r="C4" i="4"/>
  <c r="E40" i="3" l="1"/>
  <c r="D40" i="3"/>
  <c r="C40" i="3"/>
  <c r="B40" i="3"/>
  <c r="G39" i="3"/>
  <c r="F39" i="3"/>
  <c r="I39" i="3" s="1"/>
  <c r="J39" i="3"/>
  <c r="E39" i="3"/>
  <c r="D39" i="3"/>
  <c r="C39" i="3"/>
  <c r="B39" i="3"/>
  <c r="H41" i="3"/>
  <c r="J40" i="3"/>
  <c r="G40" i="3"/>
  <c r="G41" i="3" s="1"/>
  <c r="F40" i="3"/>
  <c r="E41" i="3" l="1"/>
  <c r="D41" i="3"/>
  <c r="C41" i="3"/>
  <c r="B41" i="3"/>
  <c r="F41" i="3"/>
  <c r="I40" i="3"/>
  <c r="J41" i="3"/>
  <c r="H42" i="3"/>
  <c r="K40" i="3" l="1"/>
  <c r="E42" i="3"/>
  <c r="D42" i="3"/>
  <c r="C42" i="3"/>
  <c r="B42" i="3"/>
  <c r="J42" i="3"/>
  <c r="H43" i="3"/>
  <c r="G42" i="3"/>
  <c r="F42" i="3"/>
  <c r="I41" i="3"/>
  <c r="K41" i="3" l="1"/>
  <c r="E43" i="3"/>
  <c r="D43" i="3"/>
  <c r="C43" i="3"/>
  <c r="B43" i="3"/>
  <c r="G43" i="3"/>
  <c r="F43" i="3"/>
  <c r="I42" i="3"/>
  <c r="H44" i="3"/>
  <c r="J43" i="3"/>
  <c r="K42" i="3" l="1"/>
  <c r="E44" i="3"/>
  <c r="D44" i="3"/>
  <c r="C44" i="3"/>
  <c r="B44" i="3"/>
  <c r="J44" i="3"/>
  <c r="H45" i="3"/>
  <c r="G44" i="3"/>
  <c r="G45" i="3" s="1"/>
  <c r="F44" i="3"/>
  <c r="I43" i="3"/>
  <c r="K43" i="3" l="1"/>
  <c r="E45" i="3"/>
  <c r="D45" i="3"/>
  <c r="C45" i="3"/>
  <c r="B45" i="3"/>
  <c r="F45" i="3"/>
  <c r="I44" i="3"/>
  <c r="J45" i="3"/>
  <c r="H46" i="3"/>
  <c r="K44" i="3" l="1"/>
  <c r="E46" i="3"/>
  <c r="D46" i="3"/>
  <c r="C46" i="3"/>
  <c r="B46" i="3"/>
  <c r="H47" i="3"/>
  <c r="J46" i="3"/>
  <c r="G46" i="3"/>
  <c r="G47" i="3" s="1"/>
  <c r="F46" i="3"/>
  <c r="I45" i="3"/>
  <c r="K45" i="3" l="1"/>
  <c r="E47" i="3"/>
  <c r="D47" i="3"/>
  <c r="C47" i="3"/>
  <c r="B47" i="3"/>
  <c r="F47" i="3"/>
  <c r="I46" i="3"/>
  <c r="H48" i="3"/>
  <c r="J47" i="3"/>
  <c r="K38" i="3"/>
  <c r="K46" i="3" l="1"/>
  <c r="E48" i="3"/>
  <c r="D48" i="3"/>
  <c r="C48" i="3"/>
  <c r="B48" i="3"/>
  <c r="H49" i="3"/>
  <c r="J48" i="3"/>
  <c r="G48" i="3"/>
  <c r="G49" i="3" s="1"/>
  <c r="F48" i="3"/>
  <c r="I47" i="3"/>
  <c r="K39" i="3"/>
  <c r="K47" i="3" l="1"/>
  <c r="E49" i="3"/>
  <c r="D49" i="3"/>
  <c r="C49" i="3"/>
  <c r="B49" i="3"/>
  <c r="F49" i="3"/>
  <c r="I48" i="3"/>
  <c r="J49" i="3"/>
  <c r="K48" i="3" l="1"/>
  <c r="I49" i="3"/>
  <c r="K4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Seguias</author>
  </authors>
  <commentList>
    <comment ref="O1" authorId="0" shapeId="0" xr:uid="{41492993-D228-3D40-8FE7-E2AF7BAE5768}">
      <text>
        <r>
          <rPr>
            <b/>
            <sz val="10"/>
            <color rgb="FF000000"/>
            <rFont val="Tahoma"/>
            <family val="2"/>
          </rPr>
          <t>Fernando Seguias: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 trabajan 40h semanales y el mes tiene 4 semanas.</t>
        </r>
      </text>
    </comment>
  </commentList>
</comments>
</file>

<file path=xl/sharedStrings.xml><?xml version="1.0" encoding="utf-8"?>
<sst xmlns="http://schemas.openxmlformats.org/spreadsheetml/2006/main" count="73" uniqueCount="40">
  <si>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</si>
  <si>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</si>
  <si>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</si>
  <si>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</si>
  <si>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</si>
  <si>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</si>
  <si>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</si>
  <si>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</si>
  <si>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</si>
  <si>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</si>
  <si>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</si>
  <si>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</si>
  <si>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¿?</t>
  </si>
  <si>
    <t>particulares</t>
  </si>
  <si>
    <t>madrid</t>
  </si>
  <si>
    <t>barcelona</t>
  </si>
  <si>
    <t>negocio</t>
  </si>
  <si>
    <t>total</t>
  </si>
  <si>
    <t>mes_año</t>
  </si>
  <si>
    <t>clientes_particulares_madrid</t>
  </si>
  <si>
    <t>clientes_particulares_barcelona</t>
  </si>
  <si>
    <t>clientes_empresas_madrid</t>
  </si>
  <si>
    <t>clientes_empresas_barcelona</t>
  </si>
  <si>
    <t>total_clientes</t>
  </si>
  <si>
    <t>total_llamadas</t>
  </si>
  <si>
    <t>variacion_porcentual_clientes</t>
  </si>
  <si>
    <t>variacion_porcentual_llamadas</t>
  </si>
  <si>
    <t>llamadas</t>
  </si>
  <si>
    <t>portafolio_clientes</t>
  </si>
  <si>
    <t>empresas</t>
  </si>
  <si>
    <t>clientes</t>
  </si>
  <si>
    <t>particulares llaman un 4% más empresas/negocio</t>
  </si>
  <si>
    <t>ratio_llamadas_por_cliente</t>
  </si>
  <si>
    <t>total_empresas</t>
  </si>
  <si>
    <t>total_particulares</t>
  </si>
  <si>
    <t>total_llamadas_incrementadas_q3</t>
  </si>
  <si>
    <t>dias_llamadas_300s</t>
  </si>
  <si>
    <t>horas_llamadas_250s</t>
  </si>
  <si>
    <t>personal_necesario_250s</t>
  </si>
  <si>
    <t>personal_necesario_300s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</si>
</sst>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mm/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justify" vertical="center"/>
    </xf>
    <xf numFmtId="164" fontId="2" fillId="0" borderId="0" xfId="1" applyNumberFormat="1" applyFont="1" applyAlignment="1">
      <alignment horizontal="justify" vertical="center"/>
    </xf>
    <xf numFmtId="164" fontId="0" fillId="0" borderId="0" xfId="1" applyNumberFormat="1" applyFont="1" applyAlignment="1">
      <alignment horizontal="justify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2" borderId="0" xfId="0" applyNumberFormat="1" applyFill="1" applyAlignment="1">
      <alignment horizontal="center" vertical="center"/>
    </xf>
    <xf numFmtId="10" fontId="0" fillId="0" borderId="0" xfId="2" applyNumberFormat="1" applyFont="1"/>
    <xf numFmtId="0" fontId="0" fillId="4" borderId="0" xfId="0" applyFill="1" applyAlignment="1">
      <alignment horizontal="center" vertical="center"/>
    </xf>
    <xf numFmtId="9" fontId="0" fillId="5" borderId="0" xfId="2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43" fontId="0" fillId="0" borderId="0" xfId="1" applyFont="1"/>
    <xf numFmtId="165" fontId="0" fillId="7" borderId="0" xfId="0" applyNumberFormat="1" applyFill="1"/>
    <xf numFmtId="164" fontId="0" fillId="7" borderId="0" xfId="1" applyNumberFormat="1" applyFont="1" applyFill="1"/>
    <xf numFmtId="164" fontId="0" fillId="7" borderId="0" xfId="1" applyNumberFormat="1" applyFont="1" applyFill="1" applyAlignment="1">
      <alignment horizontal="justify" vertical="center"/>
    </xf>
    <xf numFmtId="164" fontId="2" fillId="7" borderId="0" xfId="1" applyNumberFormat="1" applyFont="1" applyFill="1" applyAlignment="1">
      <alignment horizontal="justify" vertical="center"/>
    </xf>
    <xf numFmtId="10" fontId="0" fillId="7" borderId="0" xfId="2" applyNumberFormat="1" applyFont="1" applyFill="1"/>
    <xf numFmtId="165" fontId="0" fillId="6" borderId="0" xfId="0" applyNumberFormat="1" applyFill="1"/>
    <xf numFmtId="164" fontId="0" fillId="6" borderId="0" xfId="1" applyNumberFormat="1" applyFont="1" applyFill="1"/>
    <xf numFmtId="164" fontId="0" fillId="6" borderId="0" xfId="0" applyNumberFormat="1" applyFill="1"/>
    <xf numFmtId="9" fontId="0" fillId="7" borderId="0" xfId="2" applyFont="1" applyFill="1"/>
    <xf numFmtId="10" fontId="0" fillId="6" borderId="0" xfId="2" applyNumberFormat="1" applyFont="1" applyFill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3" borderId="0" xfId="1" applyNumberFormat="1" applyFont="1" applyFill="1"/>
    <xf numFmtId="164" fontId="0" fillId="8" borderId="0" xfId="1" applyNumberFormat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8208-F6FA-AF44-9F1D-717B61405903}">
  <dimension ref="A1:M23"/>
  <sheetViews>
    <sheetView workbookViewId="0">
      <selection sqref="A1:M4"/>
    </sheetView>
  </sheetViews>
  <sheetFormatPr baseColWidth="10" defaultRowHeight="16" x14ac:dyDescent="0.2"/>
  <cols>
    <col min="1" max="1" width="18.6640625" customWidth="1"/>
    <col min="2" max="13" width="11.1640625" bestFit="1" customWidth="1"/>
  </cols>
  <sheetData>
    <row r="1" spans="1:13" x14ac:dyDescent="0.2">
      <c r="A1" s="36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2">
      <c r="A2" s="36">
        <v>2018</v>
      </c>
      <c r="B2" s="2">
        <v>170310</v>
      </c>
      <c r="C2" s="2">
        <v>159678</v>
      </c>
      <c r="D2" s="2">
        <v>170603</v>
      </c>
      <c r="E2" s="2">
        <v>182545</v>
      </c>
      <c r="F2" s="2">
        <v>167770</v>
      </c>
      <c r="G2" s="2">
        <v>172046</v>
      </c>
      <c r="H2" s="2">
        <v>184624</v>
      </c>
      <c r="I2" s="2">
        <v>173074</v>
      </c>
      <c r="J2" s="2">
        <v>176756</v>
      </c>
      <c r="K2" s="2">
        <v>191757</v>
      </c>
      <c r="L2" s="2">
        <v>180757</v>
      </c>
      <c r="M2" s="2">
        <v>168016</v>
      </c>
    </row>
    <row r="3" spans="1:13" x14ac:dyDescent="0.2">
      <c r="A3" s="36">
        <v>2019</v>
      </c>
      <c r="B3" s="2">
        <v>193993</v>
      </c>
      <c r="C3" s="2">
        <v>161783</v>
      </c>
      <c r="D3" s="2">
        <v>173760</v>
      </c>
      <c r="E3" s="2">
        <v>170158</v>
      </c>
      <c r="F3" s="2">
        <v>177267</v>
      </c>
      <c r="G3" s="2">
        <v>181697</v>
      </c>
      <c r="H3" s="2">
        <v>198365</v>
      </c>
      <c r="I3" s="2">
        <v>184241</v>
      </c>
      <c r="J3" s="2">
        <v>181400</v>
      </c>
      <c r="K3" s="2">
        <v>193375</v>
      </c>
      <c r="L3" s="2">
        <v>178211</v>
      </c>
      <c r="M3" s="2">
        <v>181582</v>
      </c>
    </row>
    <row r="4" spans="1:13" x14ac:dyDescent="0.2">
      <c r="A4" s="36">
        <v>2020</v>
      </c>
      <c r="B4" s="2">
        <v>195190</v>
      </c>
      <c r="C4" s="2">
        <v>164180</v>
      </c>
      <c r="D4" s="2">
        <v>148266</v>
      </c>
      <c r="E4" s="2">
        <v>101802</v>
      </c>
      <c r="F4" s="2">
        <v>134515</v>
      </c>
      <c r="G4" s="2">
        <v>174728</v>
      </c>
      <c r="H4" s="2">
        <v>210466</v>
      </c>
      <c r="I4" s="2">
        <v>204118</v>
      </c>
      <c r="J4" s="2">
        <v>222554</v>
      </c>
      <c r="K4" s="2">
        <v>210631</v>
      </c>
      <c r="L4" s="2">
        <v>200539</v>
      </c>
      <c r="M4" s="2">
        <v>196072</v>
      </c>
    </row>
    <row r="5" spans="1:13" x14ac:dyDescent="0.2">
      <c r="A5" s="36">
        <v>2021</v>
      </c>
      <c r="B5" s="6" t="s">
        <v>12</v>
      </c>
      <c r="C5" s="6" t="s">
        <v>12</v>
      </c>
      <c r="D5" s="6" t="s">
        <v>12</v>
      </c>
      <c r="E5" s="6" t="s">
        <v>12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  <c r="K5" s="6" t="s">
        <v>12</v>
      </c>
      <c r="L5" s="6" t="s">
        <v>12</v>
      </c>
      <c r="M5" s="6" t="s">
        <v>12</v>
      </c>
    </row>
    <row r="6" spans="1:13" x14ac:dyDescent="0.2">
      <c r="A6" s="3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">
      <c r="A7" s="37" t="s">
        <v>28</v>
      </c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</row>
    <row r="8" spans="1:13" x14ac:dyDescent="0.2">
      <c r="A8" s="37">
        <v>2018</v>
      </c>
      <c r="B8" s="3">
        <v>695730</v>
      </c>
      <c r="C8" s="3">
        <v>701186</v>
      </c>
      <c r="D8" s="3">
        <v>708922</v>
      </c>
      <c r="E8" s="3">
        <v>716838</v>
      </c>
      <c r="F8" s="3">
        <v>822515</v>
      </c>
      <c r="G8" s="3">
        <v>732001</v>
      </c>
      <c r="H8" s="3">
        <v>744240</v>
      </c>
      <c r="I8" s="3">
        <v>753776</v>
      </c>
      <c r="J8" s="3">
        <v>760171</v>
      </c>
      <c r="K8" s="3">
        <v>767322</v>
      </c>
      <c r="L8" s="3">
        <v>775613</v>
      </c>
      <c r="M8" s="3">
        <v>782312</v>
      </c>
    </row>
    <row r="9" spans="1:13" x14ac:dyDescent="0.2">
      <c r="A9" s="37">
        <v>2019</v>
      </c>
      <c r="B9" s="3">
        <v>708494</v>
      </c>
      <c r="C9" s="3">
        <v>714083</v>
      </c>
      <c r="D9" s="3">
        <v>723462</v>
      </c>
      <c r="E9" s="3">
        <v>732977</v>
      </c>
      <c r="F9" s="3">
        <v>740264</v>
      </c>
      <c r="G9" s="3">
        <v>750031</v>
      </c>
      <c r="H9" s="3">
        <v>763641</v>
      </c>
      <c r="I9" s="3">
        <v>773889</v>
      </c>
      <c r="J9" s="3">
        <v>780495</v>
      </c>
      <c r="K9" s="3">
        <v>787674</v>
      </c>
      <c r="L9" s="3">
        <v>796633</v>
      </c>
      <c r="M9" s="3">
        <v>805632</v>
      </c>
    </row>
    <row r="10" spans="1:13" x14ac:dyDescent="0.2">
      <c r="A10" s="37">
        <v>2020</v>
      </c>
      <c r="B10" s="3">
        <v>811526</v>
      </c>
      <c r="C10" s="3">
        <v>818217</v>
      </c>
      <c r="D10" s="3">
        <v>825049</v>
      </c>
      <c r="E10" s="3">
        <v>826164</v>
      </c>
      <c r="F10" s="3">
        <v>823528</v>
      </c>
      <c r="G10" s="3">
        <v>746006</v>
      </c>
      <c r="H10" s="3">
        <v>761848</v>
      </c>
      <c r="I10" s="3">
        <v>777384</v>
      </c>
      <c r="J10" s="3">
        <v>791386</v>
      </c>
      <c r="K10" s="3">
        <v>804657</v>
      </c>
      <c r="L10" s="3">
        <v>815415</v>
      </c>
      <c r="M10" s="3">
        <v>826000</v>
      </c>
    </row>
    <row r="12" spans="1:13" x14ac:dyDescent="0.2">
      <c r="A12" s="1"/>
      <c r="B12" s="9" t="s">
        <v>13</v>
      </c>
      <c r="C12" s="9" t="s">
        <v>29</v>
      </c>
    </row>
    <row r="13" spans="1:13" x14ac:dyDescent="0.2">
      <c r="A13" t="s">
        <v>30</v>
      </c>
      <c r="B13" s="8">
        <v>0.6</v>
      </c>
      <c r="C13" s="8">
        <v>0.4</v>
      </c>
    </row>
    <row r="15" spans="1:13" x14ac:dyDescent="0.2">
      <c r="B15" s="10" t="s">
        <v>14</v>
      </c>
      <c r="C15" s="10" t="s">
        <v>15</v>
      </c>
    </row>
    <row r="16" spans="1:13" x14ac:dyDescent="0.2">
      <c r="A16" t="s">
        <v>30</v>
      </c>
      <c r="B16" s="12">
        <v>0.3</v>
      </c>
      <c r="C16" s="12">
        <v>0.7</v>
      </c>
    </row>
    <row r="18" spans="1:3" x14ac:dyDescent="0.2">
      <c r="B18" s="9" t="s">
        <v>13</v>
      </c>
      <c r="C18" s="9" t="s">
        <v>29</v>
      </c>
    </row>
    <row r="19" spans="1:3" x14ac:dyDescent="0.2">
      <c r="A19" t="s">
        <v>14</v>
      </c>
      <c r="B19" s="12">
        <v>0.5</v>
      </c>
      <c r="C19" s="12">
        <v>0.2</v>
      </c>
    </row>
    <row r="20" spans="1:3" x14ac:dyDescent="0.2">
      <c r="A20" t="s">
        <v>15</v>
      </c>
      <c r="B20" s="12">
        <v>0.5</v>
      </c>
      <c r="C20" s="12">
        <v>0.8</v>
      </c>
    </row>
    <row r="21" spans="1:3" ht="17" thickBot="1" x14ac:dyDescent="0.25">
      <c r="A21" t="s">
        <v>17</v>
      </c>
      <c r="B21" s="13">
        <f>+SUM(B19:B20)</f>
        <v>1</v>
      </c>
      <c r="C21" s="13">
        <f>+SUM(C19:C20)</f>
        <v>1</v>
      </c>
    </row>
    <row r="22" spans="1:3" ht="17" thickTop="1" x14ac:dyDescent="0.2"/>
    <row r="23" spans="1:3" x14ac:dyDescent="0.2">
      <c r="A2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1AB0-4FDB-334A-8326-D1D50C2ACB2E}">
  <dimension ref="A1:D4"/>
  <sheetViews>
    <sheetView zoomScaleNormal="100" workbookViewId="0">
      <selection activeCell="D37" sqref="D37"/>
    </sheetView>
  </sheetViews>
  <sheetFormatPr baseColWidth="10" defaultColWidth="11.1640625" defaultRowHeight="16" x14ac:dyDescent="0.2"/>
  <cols>
    <col min="1" max="1" width="19.33203125" bestFit="1" customWidth="1"/>
    <col min="2" max="2" width="17.6640625" bestFit="1" customWidth="1"/>
    <col min="3" max="3" width="18.83203125" bestFit="1" customWidth="1"/>
    <col min="4" max="4" width="18.83203125" customWidth="1"/>
    <col min="5" max="5" width="17.83203125" bestFit="1" customWidth="1"/>
    <col min="6" max="8" width="17.83203125" customWidth="1"/>
    <col min="9" max="9" width="11.5" bestFit="1" customWidth="1"/>
    <col min="10" max="10" width="11.1640625" bestFit="1" customWidth="1"/>
    <col min="11" max="11" width="21.5" bestFit="1" customWidth="1"/>
    <col min="12" max="12" width="8.1640625" bestFit="1" customWidth="1"/>
  </cols>
  <sheetData>
    <row r="1" spans="1:4" x14ac:dyDescent="0.2">
      <c r="B1" s="23" t="s">
        <v>14</v>
      </c>
      <c r="C1" s="23" t="s">
        <v>15</v>
      </c>
      <c r="D1" s="22" t="s">
        <v>17</v>
      </c>
    </row>
    <row r="2" spans="1:4" x14ac:dyDescent="0.2">
      <c r="A2" s="24" t="s">
        <v>13</v>
      </c>
      <c r="B2" s="11">
        <f>60%*50%</f>
        <v>0.3</v>
      </c>
      <c r="C2" s="11">
        <f>60%*50%</f>
        <v>0.3</v>
      </c>
      <c r="D2" s="20">
        <f>+SUM(B2:C2)</f>
        <v>0.6</v>
      </c>
    </row>
    <row r="3" spans="1:4" x14ac:dyDescent="0.2">
      <c r="A3" s="24" t="s">
        <v>16</v>
      </c>
      <c r="B3" s="11">
        <f>40%*20%</f>
        <v>8.0000000000000016E-2</v>
      </c>
      <c r="C3" s="11">
        <f>40%*80%</f>
        <v>0.32000000000000006</v>
      </c>
      <c r="D3" s="20">
        <f>+SUM(B3:C3)</f>
        <v>0.40000000000000008</v>
      </c>
    </row>
    <row r="4" spans="1:4" x14ac:dyDescent="0.2">
      <c r="A4" s="21" t="s">
        <v>17</v>
      </c>
      <c r="B4" s="20">
        <f>+SUM(B2:B3)</f>
        <v>0.38</v>
      </c>
      <c r="C4" s="20">
        <f>+SUM(C2:C3)</f>
        <v>0.62000000000000011</v>
      </c>
      <c r="D4" s="1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7495-8404-B64C-957B-280C6B5F4BB8}">
  <dimension ref="A1:Q51"/>
  <sheetViews>
    <sheetView tabSelected="1" workbookViewId="0">
      <pane ySplit="1" topLeftCell="A2" activePane="bottomLeft" state="frozen"/>
      <selection pane="bottomLeft" activeCell="R15" sqref="R15"/>
    </sheetView>
  </sheetViews>
  <sheetFormatPr baseColWidth="10" defaultColWidth="31.1640625" defaultRowHeight="16" x14ac:dyDescent="0.2"/>
  <cols>
    <col min="1" max="1" width="13.6640625" style="14" bestFit="1" customWidth="1"/>
    <col min="2" max="2" width="30.33203125" style="14" bestFit="1" customWidth="1"/>
    <col min="3" max="3" width="32.6640625" style="14" bestFit="1" customWidth="1"/>
    <col min="4" max="4" width="28.6640625" style="14" bestFit="1" customWidth="1"/>
    <col min="5" max="5" width="30.83203125" style="14" bestFit="1" customWidth="1"/>
    <col min="6" max="6" width="20.6640625" style="14" bestFit="1" customWidth="1"/>
    <col min="7" max="7" width="19" style="14" bestFit="1" customWidth="1"/>
    <col min="8" max="8" width="17.33203125" bestFit="1" customWidth="1"/>
    <col min="9" max="9" width="18.5" bestFit="1" customWidth="1"/>
    <col min="10" max="10" width="25.83203125" bestFit="1" customWidth="1"/>
    <col min="11" max="11" width="27.1640625" bestFit="1" customWidth="1"/>
    <col min="12" max="12" width="24" bestFit="1" customWidth="1"/>
    <col min="13" max="13" width="30.1640625" bestFit="1" customWidth="1"/>
    <col min="14" max="14" width="19.1640625" bestFit="1" customWidth="1"/>
    <col min="15" max="15" width="22.1640625" bestFit="1" customWidth="1"/>
    <col min="16" max="16" width="18" bestFit="1" customWidth="1"/>
    <col min="17" max="17" width="22.1640625" bestFit="1" customWidth="1"/>
  </cols>
  <sheetData>
    <row r="1" spans="1:17" s="15" customFormat="1" x14ac:dyDescent="0.2">
      <c r="A1" s="17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34</v>
      </c>
      <c r="G1" s="5" t="s">
        <v>33</v>
      </c>
      <c r="H1" s="5" t="s">
        <v>23</v>
      </c>
      <c r="I1" s="5" t="s">
        <v>24</v>
      </c>
      <c r="J1" s="19" t="s">
        <v>25</v>
      </c>
      <c r="K1" s="19" t="s">
        <v>26</v>
      </c>
      <c r="L1" s="19" t="s">
        <v>32</v>
      </c>
      <c r="M1" s="15" t="s">
        <v>35</v>
      </c>
      <c r="N1" s="15" t="s">
        <v>37</v>
      </c>
      <c r="O1" s="15" t="s">
        <v>38</v>
      </c>
      <c r="P1" s="15" t="s">
        <v>36</v>
      </c>
      <c r="Q1" s="15" t="s">
        <v>39</v>
      </c>
    </row>
    <row r="2" spans="1:17" x14ac:dyDescent="0.2">
      <c r="A2" s="26">
        <v>43101</v>
      </c>
      <c r="B2" s="27">
        <f>+$H2*0.6*0.5</f>
        <v>208719</v>
      </c>
      <c r="C2" s="27">
        <f>+$H2*0.6*0.5</f>
        <v>208719</v>
      </c>
      <c r="D2" s="27">
        <f>+$H2*0.4*0.2</f>
        <v>55658.400000000001</v>
      </c>
      <c r="E2" s="27">
        <f>+$H2*0.4*0.8</f>
        <v>222633.60000000001</v>
      </c>
      <c r="F2" s="27">
        <f>+B2+C2</f>
        <v>417438</v>
      </c>
      <c r="G2" s="27">
        <f>+D2+E2</f>
        <v>278292</v>
      </c>
      <c r="H2" s="28">
        <v>695730</v>
      </c>
      <c r="I2" s="29">
        <v>170310</v>
      </c>
      <c r="J2" s="30">
        <v>0</v>
      </c>
      <c r="K2" s="30">
        <v>0</v>
      </c>
      <c r="L2" s="34">
        <f>+I2/H2</f>
        <v>0.24479323875641412</v>
      </c>
      <c r="M2" s="27">
        <f>+I2</f>
        <v>170310</v>
      </c>
      <c r="N2" s="16">
        <f>+I2*250/60/60</f>
        <v>11827.083333333334</v>
      </c>
      <c r="O2" s="16">
        <f>+N2/160</f>
        <v>73.919270833333343</v>
      </c>
      <c r="P2" s="39"/>
      <c r="Q2" s="39"/>
    </row>
    <row r="3" spans="1:17" x14ac:dyDescent="0.2">
      <c r="A3" s="26">
        <v>43132</v>
      </c>
      <c r="B3" s="27">
        <f t="shared" ref="B3:C38" si="0">+$H3*0.6*0.5</f>
        <v>210355.8</v>
      </c>
      <c r="C3" s="27">
        <f t="shared" si="0"/>
        <v>210355.8</v>
      </c>
      <c r="D3" s="27">
        <f t="shared" ref="D3:D49" si="1">+$H3*0.4*0.2</f>
        <v>56094.880000000005</v>
      </c>
      <c r="E3" s="27">
        <f t="shared" ref="E3:E49" si="2">+$H3*0.4*0.8</f>
        <v>224379.52000000002</v>
      </c>
      <c r="F3" s="27">
        <f t="shared" ref="F3:F37" si="3">+B3+C3</f>
        <v>420711.6</v>
      </c>
      <c r="G3" s="27">
        <f t="shared" ref="G3:G37" si="4">+D3+E3</f>
        <v>280474.40000000002</v>
      </c>
      <c r="H3" s="28">
        <v>701186</v>
      </c>
      <c r="I3" s="29">
        <v>159678</v>
      </c>
      <c r="J3" s="30">
        <f>+(H3-H2)/H2</f>
        <v>7.8421226625271304E-3</v>
      </c>
      <c r="K3" s="30">
        <f t="shared" ref="K3:K49" si="5">+(I3-I2)/I2</f>
        <v>-6.2427338382948741E-2</v>
      </c>
      <c r="L3" s="34">
        <f t="shared" ref="L3:L37" si="6">+I3/H3</f>
        <v>0.22772559634676107</v>
      </c>
      <c r="M3" s="27">
        <f t="shared" ref="M3:M37" si="7">+I3</f>
        <v>159678</v>
      </c>
      <c r="N3" s="16">
        <f t="shared" ref="N3:N49" si="8">+I3*250/60/60</f>
        <v>11088.75</v>
      </c>
      <c r="O3" s="16">
        <f t="shared" ref="O3:O49" si="9">+N3/160</f>
        <v>69.3046875</v>
      </c>
      <c r="P3" s="39"/>
      <c r="Q3" s="39"/>
    </row>
    <row r="4" spans="1:17" x14ac:dyDescent="0.2">
      <c r="A4" s="26">
        <v>43160</v>
      </c>
      <c r="B4" s="27">
        <f t="shared" si="0"/>
        <v>212676.6</v>
      </c>
      <c r="C4" s="27">
        <f t="shared" si="0"/>
        <v>212676.6</v>
      </c>
      <c r="D4" s="27">
        <f t="shared" si="1"/>
        <v>56713.760000000002</v>
      </c>
      <c r="E4" s="27">
        <f t="shared" si="2"/>
        <v>226855.04000000001</v>
      </c>
      <c r="F4" s="27">
        <f t="shared" si="3"/>
        <v>425353.2</v>
      </c>
      <c r="G4" s="27">
        <f t="shared" si="4"/>
        <v>283568.8</v>
      </c>
      <c r="H4" s="28">
        <v>708922</v>
      </c>
      <c r="I4" s="29">
        <v>170603</v>
      </c>
      <c r="J4" s="30">
        <f t="shared" ref="J4:J49" si="10">+(H4-H3)/H3</f>
        <v>1.1032735964494443E-2</v>
      </c>
      <c r="K4" s="30">
        <f t="shared" si="5"/>
        <v>6.8418943123035106E-2</v>
      </c>
      <c r="L4" s="34">
        <f t="shared" si="6"/>
        <v>0.24065129873244165</v>
      </c>
      <c r="M4" s="27">
        <f t="shared" si="7"/>
        <v>170603</v>
      </c>
      <c r="N4" s="16">
        <f t="shared" si="8"/>
        <v>11847.430555555557</v>
      </c>
      <c r="O4" s="16">
        <f t="shared" si="9"/>
        <v>74.046440972222229</v>
      </c>
      <c r="P4" s="39"/>
      <c r="Q4" s="39"/>
    </row>
    <row r="5" spans="1:17" x14ac:dyDescent="0.2">
      <c r="A5" s="26">
        <v>43191</v>
      </c>
      <c r="B5" s="27">
        <f t="shared" si="0"/>
        <v>215051.4</v>
      </c>
      <c r="C5" s="27">
        <f t="shared" si="0"/>
        <v>215051.4</v>
      </c>
      <c r="D5" s="27">
        <f t="shared" si="1"/>
        <v>57347.040000000008</v>
      </c>
      <c r="E5" s="27">
        <f t="shared" si="2"/>
        <v>229388.16000000003</v>
      </c>
      <c r="F5" s="27">
        <f t="shared" si="3"/>
        <v>430102.8</v>
      </c>
      <c r="G5" s="27">
        <f t="shared" si="4"/>
        <v>286735.20000000007</v>
      </c>
      <c r="H5" s="28">
        <v>716838</v>
      </c>
      <c r="I5" s="29">
        <v>182545</v>
      </c>
      <c r="J5" s="30">
        <f t="shared" si="10"/>
        <v>1.1166249601507642E-2</v>
      </c>
      <c r="K5" s="30">
        <f t="shared" si="5"/>
        <v>6.9998769072056183E-2</v>
      </c>
      <c r="L5" s="34">
        <f t="shared" si="6"/>
        <v>0.25465307363727929</v>
      </c>
      <c r="M5" s="27">
        <f t="shared" si="7"/>
        <v>182545</v>
      </c>
      <c r="N5" s="16">
        <f t="shared" si="8"/>
        <v>12676.736111111111</v>
      </c>
      <c r="O5" s="16">
        <f t="shared" si="9"/>
        <v>79.229600694444443</v>
      </c>
      <c r="P5" s="39"/>
      <c r="Q5" s="39"/>
    </row>
    <row r="6" spans="1:17" x14ac:dyDescent="0.2">
      <c r="A6" s="26">
        <v>43221</v>
      </c>
      <c r="B6" s="27">
        <f t="shared" si="0"/>
        <v>246754.5</v>
      </c>
      <c r="C6" s="27">
        <f t="shared" si="0"/>
        <v>246754.5</v>
      </c>
      <c r="D6" s="27">
        <f t="shared" si="1"/>
        <v>65801.2</v>
      </c>
      <c r="E6" s="27">
        <f t="shared" si="2"/>
        <v>263204.8</v>
      </c>
      <c r="F6" s="27">
        <f t="shared" si="3"/>
        <v>493509</v>
      </c>
      <c r="G6" s="27">
        <f t="shared" si="4"/>
        <v>329006</v>
      </c>
      <c r="H6" s="28">
        <v>822515</v>
      </c>
      <c r="I6" s="29">
        <v>167770</v>
      </c>
      <c r="J6" s="30">
        <f t="shared" si="10"/>
        <v>0.14742103515717639</v>
      </c>
      <c r="K6" s="30">
        <f t="shared" si="5"/>
        <v>-8.0938946561121911E-2</v>
      </c>
      <c r="L6" s="34">
        <f t="shared" si="6"/>
        <v>0.20397196403713003</v>
      </c>
      <c r="M6" s="27">
        <f t="shared" si="7"/>
        <v>167770</v>
      </c>
      <c r="N6" s="16">
        <f t="shared" si="8"/>
        <v>11650.694444444443</v>
      </c>
      <c r="O6" s="16">
        <f t="shared" si="9"/>
        <v>72.816840277777771</v>
      </c>
      <c r="P6" s="39"/>
      <c r="Q6" s="39"/>
    </row>
    <row r="7" spans="1:17" x14ac:dyDescent="0.2">
      <c r="A7" s="26">
        <v>43252</v>
      </c>
      <c r="B7" s="27">
        <f t="shared" si="0"/>
        <v>219600.3</v>
      </c>
      <c r="C7" s="27">
        <f t="shared" si="0"/>
        <v>219600.3</v>
      </c>
      <c r="D7" s="27">
        <f t="shared" si="1"/>
        <v>58560.080000000009</v>
      </c>
      <c r="E7" s="27">
        <f t="shared" si="2"/>
        <v>234240.32000000004</v>
      </c>
      <c r="F7" s="27">
        <f t="shared" si="3"/>
        <v>439200.6</v>
      </c>
      <c r="G7" s="27">
        <f t="shared" si="4"/>
        <v>292800.40000000002</v>
      </c>
      <c r="H7" s="28">
        <v>732001</v>
      </c>
      <c r="I7" s="29">
        <v>172046</v>
      </c>
      <c r="J7" s="30">
        <f t="shared" si="10"/>
        <v>-0.11004540950620961</v>
      </c>
      <c r="K7" s="30">
        <f t="shared" si="5"/>
        <v>2.5487274244501399E-2</v>
      </c>
      <c r="L7" s="34">
        <f t="shared" si="6"/>
        <v>0.23503519803934694</v>
      </c>
      <c r="M7" s="27">
        <f t="shared" si="7"/>
        <v>172046</v>
      </c>
      <c r="N7" s="16">
        <f t="shared" si="8"/>
        <v>11947.638888888889</v>
      </c>
      <c r="O7" s="16">
        <f t="shared" si="9"/>
        <v>74.672743055555557</v>
      </c>
      <c r="P7" s="39"/>
      <c r="Q7" s="39"/>
    </row>
    <row r="8" spans="1:17" x14ac:dyDescent="0.2">
      <c r="A8" s="26">
        <v>43282</v>
      </c>
      <c r="B8" s="27">
        <f t="shared" si="0"/>
        <v>223272</v>
      </c>
      <c r="C8" s="27">
        <f t="shared" si="0"/>
        <v>223272</v>
      </c>
      <c r="D8" s="27">
        <f t="shared" si="1"/>
        <v>59539.200000000004</v>
      </c>
      <c r="E8" s="27">
        <f t="shared" si="2"/>
        <v>238156.80000000002</v>
      </c>
      <c r="F8" s="27">
        <f t="shared" si="3"/>
        <v>446544</v>
      </c>
      <c r="G8" s="27">
        <f t="shared" si="4"/>
        <v>297696</v>
      </c>
      <c r="H8" s="28">
        <v>744240</v>
      </c>
      <c r="I8" s="29">
        <v>184624</v>
      </c>
      <c r="J8" s="30">
        <f t="shared" si="10"/>
        <v>1.6719922513767058E-2</v>
      </c>
      <c r="K8" s="30">
        <f t="shared" si="5"/>
        <v>7.3108354742336346E-2</v>
      </c>
      <c r="L8" s="34">
        <f t="shared" si="6"/>
        <v>0.24807051488767065</v>
      </c>
      <c r="M8" s="27">
        <f t="shared" si="7"/>
        <v>184624</v>
      </c>
      <c r="N8" s="16">
        <f t="shared" si="8"/>
        <v>12821.111111111111</v>
      </c>
      <c r="O8" s="16">
        <f t="shared" si="9"/>
        <v>80.131944444444443</v>
      </c>
      <c r="P8" s="39"/>
      <c r="Q8" s="39"/>
    </row>
    <row r="9" spans="1:17" x14ac:dyDescent="0.2">
      <c r="A9" s="26">
        <v>43313</v>
      </c>
      <c r="B9" s="27">
        <f t="shared" si="0"/>
        <v>226132.8</v>
      </c>
      <c r="C9" s="27">
        <f t="shared" si="0"/>
        <v>226132.8</v>
      </c>
      <c r="D9" s="27">
        <f t="shared" si="1"/>
        <v>60302.080000000009</v>
      </c>
      <c r="E9" s="27">
        <f t="shared" si="2"/>
        <v>241208.32000000004</v>
      </c>
      <c r="F9" s="27">
        <f t="shared" si="3"/>
        <v>452265.6</v>
      </c>
      <c r="G9" s="27">
        <f t="shared" si="4"/>
        <v>301510.40000000002</v>
      </c>
      <c r="H9" s="28">
        <v>753776</v>
      </c>
      <c r="I9" s="29">
        <v>173074</v>
      </c>
      <c r="J9" s="30">
        <f t="shared" si="10"/>
        <v>1.2813071052348704E-2</v>
      </c>
      <c r="K9" s="30">
        <f t="shared" si="5"/>
        <v>-6.2559580552907529E-2</v>
      </c>
      <c r="L9" s="34">
        <f t="shared" si="6"/>
        <v>0.22960932690878988</v>
      </c>
      <c r="M9" s="27">
        <f t="shared" si="7"/>
        <v>173074</v>
      </c>
      <c r="N9" s="16">
        <f t="shared" si="8"/>
        <v>12019.027777777777</v>
      </c>
      <c r="O9" s="16">
        <f t="shared" si="9"/>
        <v>75.118923611111114</v>
      </c>
      <c r="P9" s="39"/>
      <c r="Q9" s="39"/>
    </row>
    <row r="10" spans="1:17" x14ac:dyDescent="0.2">
      <c r="A10" s="26">
        <v>43344</v>
      </c>
      <c r="B10" s="27">
        <f t="shared" si="0"/>
        <v>228051.3</v>
      </c>
      <c r="C10" s="27">
        <f t="shared" si="0"/>
        <v>228051.3</v>
      </c>
      <c r="D10" s="27">
        <f t="shared" si="1"/>
        <v>60813.680000000008</v>
      </c>
      <c r="E10" s="27">
        <f t="shared" si="2"/>
        <v>243254.72000000003</v>
      </c>
      <c r="F10" s="27">
        <f t="shared" si="3"/>
        <v>456102.6</v>
      </c>
      <c r="G10" s="27">
        <f t="shared" si="4"/>
        <v>304068.40000000002</v>
      </c>
      <c r="H10" s="28">
        <v>760171</v>
      </c>
      <c r="I10" s="29">
        <v>176756</v>
      </c>
      <c r="J10" s="30">
        <f t="shared" si="10"/>
        <v>8.4839527923414922E-3</v>
      </c>
      <c r="K10" s="30">
        <f t="shared" si="5"/>
        <v>2.1274137074315032E-2</v>
      </c>
      <c r="L10" s="34">
        <f t="shared" si="6"/>
        <v>0.23252136690297315</v>
      </c>
      <c r="M10" s="27">
        <f t="shared" si="7"/>
        <v>176756</v>
      </c>
      <c r="N10" s="16">
        <f t="shared" si="8"/>
        <v>12274.722222222223</v>
      </c>
      <c r="O10" s="16">
        <f t="shared" si="9"/>
        <v>76.717013888888886</v>
      </c>
      <c r="P10" s="39"/>
      <c r="Q10" s="39"/>
    </row>
    <row r="11" spans="1:17" x14ac:dyDescent="0.2">
      <c r="A11" s="26">
        <v>43374</v>
      </c>
      <c r="B11" s="27">
        <f t="shared" si="0"/>
        <v>230196.6</v>
      </c>
      <c r="C11" s="27">
        <f t="shared" si="0"/>
        <v>230196.6</v>
      </c>
      <c r="D11" s="27">
        <f t="shared" si="1"/>
        <v>61385.760000000002</v>
      </c>
      <c r="E11" s="27">
        <f t="shared" si="2"/>
        <v>245543.04000000001</v>
      </c>
      <c r="F11" s="27">
        <f t="shared" si="3"/>
        <v>460393.2</v>
      </c>
      <c r="G11" s="27">
        <f t="shared" si="4"/>
        <v>306928.8</v>
      </c>
      <c r="H11" s="28">
        <v>767322</v>
      </c>
      <c r="I11" s="29">
        <v>191757</v>
      </c>
      <c r="J11" s="30">
        <f t="shared" si="10"/>
        <v>9.4070939301814979E-3</v>
      </c>
      <c r="K11" s="30">
        <f t="shared" si="5"/>
        <v>8.486840616443006E-2</v>
      </c>
      <c r="L11" s="34">
        <f t="shared" si="6"/>
        <v>0.24990421231243207</v>
      </c>
      <c r="M11" s="27">
        <f t="shared" si="7"/>
        <v>191757</v>
      </c>
      <c r="N11" s="16">
        <f t="shared" si="8"/>
        <v>13316.458333333334</v>
      </c>
      <c r="O11" s="16">
        <f t="shared" si="9"/>
        <v>83.227864583333343</v>
      </c>
      <c r="P11" s="39"/>
      <c r="Q11" s="39"/>
    </row>
    <row r="12" spans="1:17" x14ac:dyDescent="0.2">
      <c r="A12" s="26">
        <v>43405</v>
      </c>
      <c r="B12" s="27">
        <f t="shared" si="0"/>
        <v>232683.9</v>
      </c>
      <c r="C12" s="27">
        <f t="shared" si="0"/>
        <v>232683.9</v>
      </c>
      <c r="D12" s="27">
        <f t="shared" si="1"/>
        <v>62049.040000000008</v>
      </c>
      <c r="E12" s="27">
        <f t="shared" si="2"/>
        <v>248196.16000000003</v>
      </c>
      <c r="F12" s="27">
        <f t="shared" si="3"/>
        <v>465367.8</v>
      </c>
      <c r="G12" s="27">
        <f t="shared" si="4"/>
        <v>310245.20000000007</v>
      </c>
      <c r="H12" s="28">
        <v>775613</v>
      </c>
      <c r="I12" s="29">
        <v>180757</v>
      </c>
      <c r="J12" s="30">
        <f t="shared" si="10"/>
        <v>1.0805111804431517E-2</v>
      </c>
      <c r="K12" s="30">
        <f t="shared" si="5"/>
        <v>-5.7364268318757593E-2</v>
      </c>
      <c r="L12" s="34">
        <f t="shared" si="6"/>
        <v>0.23305050327934163</v>
      </c>
      <c r="M12" s="27">
        <f t="shared" si="7"/>
        <v>180757</v>
      </c>
      <c r="N12" s="16">
        <f t="shared" si="8"/>
        <v>12552.569444444443</v>
      </c>
      <c r="O12" s="16">
        <f t="shared" si="9"/>
        <v>78.453559027777771</v>
      </c>
      <c r="P12" s="39"/>
      <c r="Q12" s="39"/>
    </row>
    <row r="13" spans="1:17" x14ac:dyDescent="0.2">
      <c r="A13" s="26">
        <v>43435</v>
      </c>
      <c r="B13" s="27">
        <f t="shared" si="0"/>
        <v>234693.6</v>
      </c>
      <c r="C13" s="27">
        <f t="shared" si="0"/>
        <v>234693.6</v>
      </c>
      <c r="D13" s="27">
        <f t="shared" si="1"/>
        <v>62584.959999999999</v>
      </c>
      <c r="E13" s="27">
        <f t="shared" si="2"/>
        <v>250339.84</v>
      </c>
      <c r="F13" s="27">
        <f t="shared" si="3"/>
        <v>469387.2</v>
      </c>
      <c r="G13" s="27">
        <f t="shared" si="4"/>
        <v>312924.79999999999</v>
      </c>
      <c r="H13" s="28">
        <v>782312</v>
      </c>
      <c r="I13" s="29">
        <v>168016</v>
      </c>
      <c r="J13" s="30">
        <f t="shared" si="10"/>
        <v>8.6370393482316562E-3</v>
      </c>
      <c r="K13" s="30">
        <f t="shared" si="5"/>
        <v>-7.04868967730157E-2</v>
      </c>
      <c r="L13" s="34">
        <f t="shared" si="6"/>
        <v>0.21476853224800335</v>
      </c>
      <c r="M13" s="27">
        <f t="shared" si="7"/>
        <v>168016</v>
      </c>
      <c r="N13" s="16">
        <f t="shared" si="8"/>
        <v>11667.777777777777</v>
      </c>
      <c r="O13" s="16">
        <f t="shared" si="9"/>
        <v>72.923611111111114</v>
      </c>
      <c r="P13" s="39"/>
      <c r="Q13" s="39"/>
    </row>
    <row r="14" spans="1:17" x14ac:dyDescent="0.2">
      <c r="A14" s="14">
        <v>43466</v>
      </c>
      <c r="B14" s="16">
        <f t="shared" si="0"/>
        <v>212548.19999999998</v>
      </c>
      <c r="C14" s="16">
        <f t="shared" si="0"/>
        <v>212548.19999999998</v>
      </c>
      <c r="D14" s="16">
        <f t="shared" si="1"/>
        <v>56679.520000000011</v>
      </c>
      <c r="E14" s="16">
        <f t="shared" si="2"/>
        <v>226718.08000000005</v>
      </c>
      <c r="F14" s="16">
        <f t="shared" si="3"/>
        <v>425096.39999999997</v>
      </c>
      <c r="G14" s="16">
        <f t="shared" si="4"/>
        <v>283397.60000000003</v>
      </c>
      <c r="H14" s="3">
        <v>708494</v>
      </c>
      <c r="I14" s="2">
        <v>193993</v>
      </c>
      <c r="J14" s="18">
        <f t="shared" si="10"/>
        <v>-9.4358772459070039E-2</v>
      </c>
      <c r="K14" s="18">
        <f t="shared" si="5"/>
        <v>0.15461027521188458</v>
      </c>
      <c r="L14" s="11">
        <f t="shared" si="6"/>
        <v>0.27381036395509351</v>
      </c>
      <c r="M14" s="16">
        <f t="shared" si="7"/>
        <v>193993</v>
      </c>
      <c r="N14" s="16">
        <f t="shared" si="8"/>
        <v>13471.736111111111</v>
      </c>
      <c r="O14" s="16">
        <f t="shared" si="9"/>
        <v>84.198350694444443</v>
      </c>
      <c r="P14" s="39"/>
      <c r="Q14" s="39"/>
    </row>
    <row r="15" spans="1:17" x14ac:dyDescent="0.2">
      <c r="A15" s="14">
        <v>43497</v>
      </c>
      <c r="B15" s="16">
        <f t="shared" si="0"/>
        <v>214224.9</v>
      </c>
      <c r="C15" s="16">
        <f t="shared" si="0"/>
        <v>214224.9</v>
      </c>
      <c r="D15" s="16">
        <f t="shared" si="1"/>
        <v>57126.640000000007</v>
      </c>
      <c r="E15" s="16">
        <f t="shared" si="2"/>
        <v>228506.56000000003</v>
      </c>
      <c r="F15" s="16">
        <f t="shared" si="3"/>
        <v>428449.8</v>
      </c>
      <c r="G15" s="16">
        <f t="shared" si="4"/>
        <v>285633.2</v>
      </c>
      <c r="H15" s="3">
        <v>714083</v>
      </c>
      <c r="I15" s="2">
        <v>161783</v>
      </c>
      <c r="J15" s="18">
        <f t="shared" si="10"/>
        <v>7.8885636293320755E-3</v>
      </c>
      <c r="K15" s="18">
        <f t="shared" si="5"/>
        <v>-0.16603691885789693</v>
      </c>
      <c r="L15" s="11">
        <f t="shared" si="6"/>
        <v>0.2265604978692953</v>
      </c>
      <c r="M15" s="16">
        <f t="shared" si="7"/>
        <v>161783</v>
      </c>
      <c r="N15" s="16">
        <f t="shared" si="8"/>
        <v>11234.930555555557</v>
      </c>
      <c r="O15" s="16">
        <f t="shared" si="9"/>
        <v>70.218315972222229</v>
      </c>
      <c r="P15" s="39"/>
      <c r="Q15" s="39"/>
    </row>
    <row r="16" spans="1:17" x14ac:dyDescent="0.2">
      <c r="A16" s="14">
        <v>43525</v>
      </c>
      <c r="B16" s="16">
        <f t="shared" si="0"/>
        <v>217038.6</v>
      </c>
      <c r="C16" s="16">
        <f t="shared" si="0"/>
        <v>217038.6</v>
      </c>
      <c r="D16" s="16">
        <f t="shared" si="1"/>
        <v>57876.959999999999</v>
      </c>
      <c r="E16" s="16">
        <f t="shared" si="2"/>
        <v>231507.84</v>
      </c>
      <c r="F16" s="16">
        <f t="shared" si="3"/>
        <v>434077.2</v>
      </c>
      <c r="G16" s="16">
        <f t="shared" si="4"/>
        <v>289384.8</v>
      </c>
      <c r="H16" s="3">
        <v>723462</v>
      </c>
      <c r="I16" s="2">
        <v>173760</v>
      </c>
      <c r="J16" s="18">
        <f t="shared" si="10"/>
        <v>1.3134327522150786E-2</v>
      </c>
      <c r="K16" s="18">
        <f t="shared" si="5"/>
        <v>7.4031264100678063E-2</v>
      </c>
      <c r="L16" s="11">
        <f t="shared" si="6"/>
        <v>0.2401784751652471</v>
      </c>
      <c r="M16" s="16">
        <f t="shared" si="7"/>
        <v>173760</v>
      </c>
      <c r="N16" s="16">
        <f t="shared" si="8"/>
        <v>12066.666666666666</v>
      </c>
      <c r="O16" s="16">
        <f t="shared" si="9"/>
        <v>75.416666666666657</v>
      </c>
      <c r="P16" s="39"/>
      <c r="Q16" s="39"/>
    </row>
    <row r="17" spans="1:17" x14ac:dyDescent="0.2">
      <c r="A17" s="14">
        <v>43556</v>
      </c>
      <c r="B17" s="16">
        <f t="shared" si="0"/>
        <v>219893.1</v>
      </c>
      <c r="C17" s="16">
        <f t="shared" si="0"/>
        <v>219893.1</v>
      </c>
      <c r="D17" s="16">
        <f t="shared" si="1"/>
        <v>58638.16</v>
      </c>
      <c r="E17" s="16">
        <f t="shared" si="2"/>
        <v>234552.64</v>
      </c>
      <c r="F17" s="16">
        <f t="shared" si="3"/>
        <v>439786.2</v>
      </c>
      <c r="G17" s="16">
        <f t="shared" si="4"/>
        <v>293190.80000000005</v>
      </c>
      <c r="H17" s="3">
        <v>732977</v>
      </c>
      <c r="I17" s="2">
        <v>170158</v>
      </c>
      <c r="J17" s="18">
        <f t="shared" si="10"/>
        <v>1.3152038393170615E-2</v>
      </c>
      <c r="K17" s="18">
        <f t="shared" si="5"/>
        <v>-2.0729742173112339E-2</v>
      </c>
      <c r="L17" s="11">
        <f t="shared" si="6"/>
        <v>0.23214643842849095</v>
      </c>
      <c r="M17" s="16">
        <f t="shared" si="7"/>
        <v>170158</v>
      </c>
      <c r="N17" s="16">
        <f t="shared" si="8"/>
        <v>11816.527777777777</v>
      </c>
      <c r="O17" s="16">
        <f t="shared" si="9"/>
        <v>73.853298611111114</v>
      </c>
      <c r="P17" s="39"/>
      <c r="Q17" s="39"/>
    </row>
    <row r="18" spans="1:17" x14ac:dyDescent="0.2">
      <c r="A18" s="14">
        <v>43586</v>
      </c>
      <c r="B18" s="16">
        <f t="shared" si="0"/>
        <v>222079.19999999998</v>
      </c>
      <c r="C18" s="16">
        <f t="shared" si="0"/>
        <v>222079.19999999998</v>
      </c>
      <c r="D18" s="16">
        <f t="shared" si="1"/>
        <v>59221.12000000001</v>
      </c>
      <c r="E18" s="16">
        <f t="shared" si="2"/>
        <v>236884.48000000004</v>
      </c>
      <c r="F18" s="16">
        <f t="shared" si="3"/>
        <v>444158.39999999997</v>
      </c>
      <c r="G18" s="16">
        <f t="shared" si="4"/>
        <v>296105.60000000003</v>
      </c>
      <c r="H18" s="3">
        <v>740264</v>
      </c>
      <c r="I18" s="2">
        <v>177267</v>
      </c>
      <c r="J18" s="18">
        <f t="shared" si="10"/>
        <v>9.9416489194067478E-3</v>
      </c>
      <c r="K18" s="18">
        <f t="shared" si="5"/>
        <v>4.1778817334477365E-2</v>
      </c>
      <c r="L18" s="11">
        <f t="shared" si="6"/>
        <v>0.23946456939686381</v>
      </c>
      <c r="M18" s="16">
        <f t="shared" si="7"/>
        <v>177267</v>
      </c>
      <c r="N18" s="16">
        <f t="shared" si="8"/>
        <v>12310.208333333334</v>
      </c>
      <c r="O18" s="16">
        <f t="shared" si="9"/>
        <v>76.938802083333343</v>
      </c>
      <c r="P18" s="39"/>
      <c r="Q18" s="39"/>
    </row>
    <row r="19" spans="1:17" x14ac:dyDescent="0.2">
      <c r="A19" s="14">
        <v>43617</v>
      </c>
      <c r="B19" s="16">
        <f t="shared" si="0"/>
        <v>225009.3</v>
      </c>
      <c r="C19" s="16">
        <f t="shared" si="0"/>
        <v>225009.3</v>
      </c>
      <c r="D19" s="16">
        <f t="shared" si="1"/>
        <v>60002.48000000001</v>
      </c>
      <c r="E19" s="16">
        <f t="shared" si="2"/>
        <v>240009.92000000004</v>
      </c>
      <c r="F19" s="16">
        <f t="shared" si="3"/>
        <v>450018.6</v>
      </c>
      <c r="G19" s="16">
        <f t="shared" si="4"/>
        <v>300012.40000000002</v>
      </c>
      <c r="H19" s="3">
        <v>750031</v>
      </c>
      <c r="I19" s="2">
        <v>181697</v>
      </c>
      <c r="J19" s="18">
        <f t="shared" si="10"/>
        <v>1.3193941620827165E-2</v>
      </c>
      <c r="K19" s="18">
        <f t="shared" si="5"/>
        <v>2.4990550976775147E-2</v>
      </c>
      <c r="L19" s="11">
        <f t="shared" si="6"/>
        <v>0.2422526535569863</v>
      </c>
      <c r="M19" s="16">
        <f t="shared" si="7"/>
        <v>181697</v>
      </c>
      <c r="N19" s="16">
        <f t="shared" si="8"/>
        <v>12617.847222222223</v>
      </c>
      <c r="O19" s="16">
        <f t="shared" si="9"/>
        <v>78.861545138888886</v>
      </c>
      <c r="P19" s="39"/>
      <c r="Q19" s="39"/>
    </row>
    <row r="20" spans="1:17" x14ac:dyDescent="0.2">
      <c r="A20" s="14">
        <v>43647</v>
      </c>
      <c r="B20" s="16">
        <f t="shared" si="0"/>
        <v>229092.3</v>
      </c>
      <c r="C20" s="16">
        <f t="shared" si="0"/>
        <v>229092.3</v>
      </c>
      <c r="D20" s="16">
        <f t="shared" si="1"/>
        <v>61091.280000000006</v>
      </c>
      <c r="E20" s="16">
        <f t="shared" si="2"/>
        <v>244365.12000000002</v>
      </c>
      <c r="F20" s="16">
        <f t="shared" si="3"/>
        <v>458184.6</v>
      </c>
      <c r="G20" s="16">
        <f t="shared" si="4"/>
        <v>305456.40000000002</v>
      </c>
      <c r="H20" s="3">
        <v>763641</v>
      </c>
      <c r="I20" s="2">
        <v>198365</v>
      </c>
      <c r="J20" s="18">
        <f t="shared" si="10"/>
        <v>1.8145916635445736E-2</v>
      </c>
      <c r="K20" s="18">
        <f t="shared" si="5"/>
        <v>9.1735141471790946E-2</v>
      </c>
      <c r="L20" s="11">
        <f t="shared" si="6"/>
        <v>0.25976211334907373</v>
      </c>
      <c r="M20" s="16">
        <f t="shared" si="7"/>
        <v>198365</v>
      </c>
      <c r="N20" s="16">
        <f t="shared" si="8"/>
        <v>13775.347222222223</v>
      </c>
      <c r="O20" s="16">
        <f t="shared" si="9"/>
        <v>86.095920138888886</v>
      </c>
      <c r="P20" s="39"/>
      <c r="Q20" s="39"/>
    </row>
    <row r="21" spans="1:17" x14ac:dyDescent="0.2">
      <c r="A21" s="14">
        <v>43678</v>
      </c>
      <c r="B21" s="16">
        <f t="shared" si="0"/>
        <v>232166.69999999998</v>
      </c>
      <c r="C21" s="16">
        <f t="shared" si="0"/>
        <v>232166.69999999998</v>
      </c>
      <c r="D21" s="16">
        <f t="shared" si="1"/>
        <v>61911.12000000001</v>
      </c>
      <c r="E21" s="16">
        <f t="shared" si="2"/>
        <v>247644.48000000004</v>
      </c>
      <c r="F21" s="16">
        <f t="shared" si="3"/>
        <v>464333.39999999997</v>
      </c>
      <c r="G21" s="16">
        <f t="shared" si="4"/>
        <v>309555.60000000003</v>
      </c>
      <c r="H21" s="3">
        <v>773889</v>
      </c>
      <c r="I21" s="2">
        <v>184241</v>
      </c>
      <c r="J21" s="18">
        <f t="shared" si="10"/>
        <v>1.3419918521923259E-2</v>
      </c>
      <c r="K21" s="18">
        <f t="shared" si="5"/>
        <v>-7.120207697930582E-2</v>
      </c>
      <c r="L21" s="11">
        <f t="shared" si="6"/>
        <v>0.23807160975281985</v>
      </c>
      <c r="M21" s="16">
        <f t="shared" si="7"/>
        <v>184241</v>
      </c>
      <c r="N21" s="16">
        <f t="shared" si="8"/>
        <v>12794.513888888889</v>
      </c>
      <c r="O21" s="16">
        <f t="shared" si="9"/>
        <v>79.965711805555557</v>
      </c>
      <c r="P21" s="39"/>
      <c r="Q21" s="39"/>
    </row>
    <row r="22" spans="1:17" x14ac:dyDescent="0.2">
      <c r="A22" s="14">
        <v>43709</v>
      </c>
      <c r="B22" s="16">
        <f t="shared" si="0"/>
        <v>234148.5</v>
      </c>
      <c r="C22" s="16">
        <f t="shared" si="0"/>
        <v>234148.5</v>
      </c>
      <c r="D22" s="16">
        <f t="shared" si="1"/>
        <v>62439.600000000006</v>
      </c>
      <c r="E22" s="16">
        <f t="shared" si="2"/>
        <v>249758.40000000002</v>
      </c>
      <c r="F22" s="16">
        <f t="shared" si="3"/>
        <v>468297</v>
      </c>
      <c r="G22" s="16">
        <f t="shared" si="4"/>
        <v>312198</v>
      </c>
      <c r="H22" s="3">
        <v>780495</v>
      </c>
      <c r="I22" s="2">
        <v>181400</v>
      </c>
      <c r="J22" s="18">
        <f t="shared" si="10"/>
        <v>8.5361078914417965E-3</v>
      </c>
      <c r="K22" s="18">
        <f t="shared" si="5"/>
        <v>-1.5420020516605968E-2</v>
      </c>
      <c r="L22" s="11">
        <f t="shared" si="6"/>
        <v>0.23241660740940046</v>
      </c>
      <c r="M22" s="16">
        <f t="shared" si="7"/>
        <v>181400</v>
      </c>
      <c r="N22" s="16">
        <f t="shared" si="8"/>
        <v>12597.222222222223</v>
      </c>
      <c r="O22" s="16">
        <f t="shared" si="9"/>
        <v>78.732638888888886</v>
      </c>
      <c r="P22" s="39"/>
      <c r="Q22" s="39"/>
    </row>
    <row r="23" spans="1:17" x14ac:dyDescent="0.2">
      <c r="A23" s="14">
        <v>43739</v>
      </c>
      <c r="B23" s="16">
        <f t="shared" si="0"/>
        <v>236302.19999999998</v>
      </c>
      <c r="C23" s="16">
        <f t="shared" si="0"/>
        <v>236302.19999999998</v>
      </c>
      <c r="D23" s="16">
        <f t="shared" si="1"/>
        <v>63013.920000000013</v>
      </c>
      <c r="E23" s="16">
        <f t="shared" si="2"/>
        <v>252055.68000000005</v>
      </c>
      <c r="F23" s="16">
        <f t="shared" si="3"/>
        <v>472604.39999999997</v>
      </c>
      <c r="G23" s="16">
        <f t="shared" si="4"/>
        <v>315069.60000000009</v>
      </c>
      <c r="H23" s="3">
        <v>787674</v>
      </c>
      <c r="I23" s="2">
        <v>193375</v>
      </c>
      <c r="J23" s="18">
        <f t="shared" si="10"/>
        <v>9.1980089558549374E-3</v>
      </c>
      <c r="K23" s="18">
        <f t="shared" si="5"/>
        <v>6.601433296582139E-2</v>
      </c>
      <c r="L23" s="11">
        <f t="shared" si="6"/>
        <v>0.24550131145626236</v>
      </c>
      <c r="M23" s="16">
        <f t="shared" si="7"/>
        <v>193375</v>
      </c>
      <c r="N23" s="16">
        <f t="shared" si="8"/>
        <v>13428.819444444443</v>
      </c>
      <c r="O23" s="16">
        <f t="shared" si="9"/>
        <v>83.930121527777771</v>
      </c>
      <c r="P23" s="39"/>
      <c r="Q23" s="39"/>
    </row>
    <row r="24" spans="1:17" x14ac:dyDescent="0.2">
      <c r="A24" s="14">
        <v>43770</v>
      </c>
      <c r="B24" s="16">
        <f t="shared" si="0"/>
        <v>238989.9</v>
      </c>
      <c r="C24" s="16">
        <f t="shared" si="0"/>
        <v>238989.9</v>
      </c>
      <c r="D24" s="16">
        <f t="shared" si="1"/>
        <v>63730.640000000007</v>
      </c>
      <c r="E24" s="16">
        <f t="shared" si="2"/>
        <v>254922.56000000003</v>
      </c>
      <c r="F24" s="16">
        <f t="shared" si="3"/>
        <v>477979.8</v>
      </c>
      <c r="G24" s="16">
        <f t="shared" si="4"/>
        <v>318653.2</v>
      </c>
      <c r="H24" s="3">
        <v>796633</v>
      </c>
      <c r="I24" s="2">
        <v>178211</v>
      </c>
      <c r="J24" s="18">
        <f t="shared" si="10"/>
        <v>1.1373994825270352E-2</v>
      </c>
      <c r="K24" s="18">
        <f t="shared" si="5"/>
        <v>-7.8417582417582413E-2</v>
      </c>
      <c r="L24" s="11">
        <f t="shared" si="6"/>
        <v>0.22370526955323217</v>
      </c>
      <c r="M24" s="16">
        <f t="shared" si="7"/>
        <v>178211</v>
      </c>
      <c r="N24" s="16">
        <f t="shared" si="8"/>
        <v>12375.763888888889</v>
      </c>
      <c r="O24" s="16">
        <f t="shared" si="9"/>
        <v>77.348524305555557</v>
      </c>
      <c r="P24" s="39"/>
      <c r="Q24" s="39"/>
    </row>
    <row r="25" spans="1:17" x14ac:dyDescent="0.2">
      <c r="A25" s="14">
        <v>43800</v>
      </c>
      <c r="B25" s="16">
        <f t="shared" si="0"/>
        <v>241689.59999999998</v>
      </c>
      <c r="C25" s="16">
        <f t="shared" si="0"/>
        <v>241689.59999999998</v>
      </c>
      <c r="D25" s="16">
        <f t="shared" si="1"/>
        <v>64450.560000000012</v>
      </c>
      <c r="E25" s="16">
        <f t="shared" si="2"/>
        <v>257802.24000000005</v>
      </c>
      <c r="F25" s="16">
        <f t="shared" si="3"/>
        <v>483379.19999999995</v>
      </c>
      <c r="G25" s="16">
        <f t="shared" si="4"/>
        <v>322252.80000000005</v>
      </c>
      <c r="H25" s="3">
        <v>805632</v>
      </c>
      <c r="I25" s="2">
        <v>181582</v>
      </c>
      <c r="J25" s="18">
        <f t="shared" si="10"/>
        <v>1.1296293274318287E-2</v>
      </c>
      <c r="K25" s="18">
        <f t="shared" si="5"/>
        <v>1.8915779609563945E-2</v>
      </c>
      <c r="L25" s="11">
        <f>+I25/H25</f>
        <v>0.2253907491261519</v>
      </c>
      <c r="M25" s="16">
        <f t="shared" si="7"/>
        <v>181582</v>
      </c>
      <c r="N25" s="16">
        <f t="shared" si="8"/>
        <v>12609.861111111111</v>
      </c>
      <c r="O25" s="16">
        <f t="shared" si="9"/>
        <v>78.811631944444443</v>
      </c>
      <c r="P25" s="39"/>
      <c r="Q25" s="39"/>
    </row>
    <row r="26" spans="1:17" x14ac:dyDescent="0.2">
      <c r="A26" s="26">
        <v>43831</v>
      </c>
      <c r="B26" s="27">
        <f t="shared" si="0"/>
        <v>243457.8</v>
      </c>
      <c r="C26" s="27">
        <f t="shared" si="0"/>
        <v>243457.8</v>
      </c>
      <c r="D26" s="27">
        <f t="shared" si="1"/>
        <v>64922.080000000009</v>
      </c>
      <c r="E26" s="27">
        <f t="shared" si="2"/>
        <v>259688.32000000004</v>
      </c>
      <c r="F26" s="27">
        <f t="shared" si="3"/>
        <v>486915.6</v>
      </c>
      <c r="G26" s="27">
        <f t="shared" si="4"/>
        <v>324610.40000000002</v>
      </c>
      <c r="H26" s="28">
        <v>811526</v>
      </c>
      <c r="I26" s="29">
        <v>195190</v>
      </c>
      <c r="J26" s="30">
        <f t="shared" si="10"/>
        <v>7.315995392437242E-3</v>
      </c>
      <c r="K26" s="30">
        <f t="shared" si="5"/>
        <v>7.4941348812106928E-2</v>
      </c>
      <c r="L26" s="34">
        <f t="shared" si="6"/>
        <v>0.24052217673863807</v>
      </c>
      <c r="M26" s="27">
        <f t="shared" si="7"/>
        <v>195190</v>
      </c>
      <c r="N26" s="16">
        <f t="shared" si="8"/>
        <v>13554.861111111111</v>
      </c>
      <c r="O26" s="16">
        <f t="shared" si="9"/>
        <v>84.717881944444443</v>
      </c>
      <c r="P26" s="39"/>
      <c r="Q26" s="39"/>
    </row>
    <row r="27" spans="1:17" x14ac:dyDescent="0.2">
      <c r="A27" s="26">
        <v>43862</v>
      </c>
      <c r="B27" s="27">
        <f t="shared" si="0"/>
        <v>245465.09999999998</v>
      </c>
      <c r="C27" s="27">
        <f t="shared" si="0"/>
        <v>245465.09999999998</v>
      </c>
      <c r="D27" s="27">
        <f t="shared" si="1"/>
        <v>65457.360000000015</v>
      </c>
      <c r="E27" s="27">
        <f t="shared" si="2"/>
        <v>261829.44000000006</v>
      </c>
      <c r="F27" s="27">
        <f t="shared" si="3"/>
        <v>490930.19999999995</v>
      </c>
      <c r="G27" s="27">
        <f t="shared" si="4"/>
        <v>327286.80000000005</v>
      </c>
      <c r="H27" s="28">
        <v>818217</v>
      </c>
      <c r="I27" s="29">
        <v>164180</v>
      </c>
      <c r="J27" s="30">
        <f t="shared" si="10"/>
        <v>8.2449607283069173E-3</v>
      </c>
      <c r="K27" s="30">
        <f t="shared" si="5"/>
        <v>-0.15887084379322711</v>
      </c>
      <c r="L27" s="34">
        <f t="shared" si="6"/>
        <v>0.20065581624434595</v>
      </c>
      <c r="M27" s="27">
        <f t="shared" si="7"/>
        <v>164180</v>
      </c>
      <c r="N27" s="16">
        <f t="shared" si="8"/>
        <v>11401.388888888889</v>
      </c>
      <c r="O27" s="16">
        <f t="shared" si="9"/>
        <v>71.258680555555557</v>
      </c>
      <c r="P27" s="39"/>
      <c r="Q27" s="39"/>
    </row>
    <row r="28" spans="1:17" x14ac:dyDescent="0.2">
      <c r="A28" s="26">
        <v>43891</v>
      </c>
      <c r="B28" s="27">
        <f t="shared" si="0"/>
        <v>247514.69999999998</v>
      </c>
      <c r="C28" s="27">
        <f t="shared" si="0"/>
        <v>247514.69999999998</v>
      </c>
      <c r="D28" s="27">
        <f t="shared" si="1"/>
        <v>66003.920000000013</v>
      </c>
      <c r="E28" s="27">
        <f t="shared" si="2"/>
        <v>264015.68000000005</v>
      </c>
      <c r="F28" s="27">
        <f t="shared" si="3"/>
        <v>495029.39999999997</v>
      </c>
      <c r="G28" s="27">
        <f t="shared" si="4"/>
        <v>330019.60000000009</v>
      </c>
      <c r="H28" s="28">
        <v>825049</v>
      </c>
      <c r="I28" s="29">
        <v>148266</v>
      </c>
      <c r="J28" s="30">
        <f t="shared" si="10"/>
        <v>8.3498631781055641E-3</v>
      </c>
      <c r="K28" s="30">
        <f t="shared" si="5"/>
        <v>-9.6930198562553291E-2</v>
      </c>
      <c r="L28" s="34">
        <f t="shared" si="6"/>
        <v>0.17970569020749072</v>
      </c>
      <c r="M28" s="27">
        <f t="shared" si="7"/>
        <v>148266</v>
      </c>
      <c r="N28" s="16">
        <f t="shared" si="8"/>
        <v>10296.25</v>
      </c>
      <c r="O28" s="16">
        <f t="shared" si="9"/>
        <v>64.3515625</v>
      </c>
      <c r="P28" s="39"/>
      <c r="Q28" s="39"/>
    </row>
    <row r="29" spans="1:17" x14ac:dyDescent="0.2">
      <c r="A29" s="26">
        <v>43922</v>
      </c>
      <c r="B29" s="27">
        <f t="shared" si="0"/>
        <v>247849.19999999998</v>
      </c>
      <c r="C29" s="27">
        <f t="shared" si="0"/>
        <v>247849.19999999998</v>
      </c>
      <c r="D29" s="27">
        <f t="shared" si="1"/>
        <v>66093.12000000001</v>
      </c>
      <c r="E29" s="27">
        <f t="shared" si="2"/>
        <v>264372.48000000004</v>
      </c>
      <c r="F29" s="27">
        <f t="shared" si="3"/>
        <v>495698.39999999997</v>
      </c>
      <c r="G29" s="27">
        <f t="shared" si="4"/>
        <v>330465.60000000003</v>
      </c>
      <c r="H29" s="28">
        <v>826164</v>
      </c>
      <c r="I29" s="29">
        <v>101802</v>
      </c>
      <c r="J29" s="30">
        <f t="shared" si="10"/>
        <v>1.3514348844735282E-3</v>
      </c>
      <c r="K29" s="30">
        <f t="shared" si="5"/>
        <v>-0.3133827040589211</v>
      </c>
      <c r="L29" s="34">
        <f t="shared" si="6"/>
        <v>0.12322250787979142</v>
      </c>
      <c r="M29" s="27">
        <f t="shared" si="7"/>
        <v>101802</v>
      </c>
      <c r="N29" s="16">
        <f t="shared" si="8"/>
        <v>7069.583333333333</v>
      </c>
      <c r="O29" s="16">
        <f t="shared" si="9"/>
        <v>44.184895833333329</v>
      </c>
      <c r="P29" s="39"/>
      <c r="Q29" s="39"/>
    </row>
    <row r="30" spans="1:17" x14ac:dyDescent="0.2">
      <c r="A30" s="26">
        <v>43952</v>
      </c>
      <c r="B30" s="27">
        <f t="shared" si="0"/>
        <v>247058.4</v>
      </c>
      <c r="C30" s="27">
        <f t="shared" si="0"/>
        <v>247058.4</v>
      </c>
      <c r="D30" s="27">
        <f t="shared" si="1"/>
        <v>65882.240000000005</v>
      </c>
      <c r="E30" s="27">
        <f t="shared" si="2"/>
        <v>263528.96000000002</v>
      </c>
      <c r="F30" s="27">
        <f t="shared" si="3"/>
        <v>494116.8</v>
      </c>
      <c r="G30" s="27">
        <f t="shared" si="4"/>
        <v>329411.20000000001</v>
      </c>
      <c r="H30" s="28">
        <v>823528</v>
      </c>
      <c r="I30" s="29">
        <v>134515</v>
      </c>
      <c r="J30" s="30">
        <f t="shared" si="10"/>
        <v>-3.1906497983451229E-3</v>
      </c>
      <c r="K30" s="30">
        <f t="shared" si="5"/>
        <v>0.32133946287892184</v>
      </c>
      <c r="L30" s="34">
        <f t="shared" si="6"/>
        <v>0.16333992286843921</v>
      </c>
      <c r="M30" s="27">
        <f t="shared" si="7"/>
        <v>134515</v>
      </c>
      <c r="N30" s="16">
        <f t="shared" si="8"/>
        <v>9341.3194444444434</v>
      </c>
      <c r="O30" s="16">
        <f t="shared" si="9"/>
        <v>58.383246527777771</v>
      </c>
      <c r="P30" s="39"/>
      <c r="Q30" s="39"/>
    </row>
    <row r="31" spans="1:17" x14ac:dyDescent="0.2">
      <c r="A31" s="26">
        <v>43983</v>
      </c>
      <c r="B31" s="27">
        <f t="shared" si="0"/>
        <v>223801.8</v>
      </c>
      <c r="C31" s="27">
        <f t="shared" si="0"/>
        <v>223801.8</v>
      </c>
      <c r="D31" s="27">
        <f t="shared" si="1"/>
        <v>59680.48000000001</v>
      </c>
      <c r="E31" s="27">
        <f t="shared" si="2"/>
        <v>238721.92000000004</v>
      </c>
      <c r="F31" s="27">
        <f t="shared" si="3"/>
        <v>447603.6</v>
      </c>
      <c r="G31" s="27">
        <f t="shared" si="4"/>
        <v>298402.40000000002</v>
      </c>
      <c r="H31" s="28">
        <v>746006</v>
      </c>
      <c r="I31" s="29">
        <v>174728</v>
      </c>
      <c r="J31" s="30">
        <f t="shared" si="10"/>
        <v>-9.4134018515460313E-2</v>
      </c>
      <c r="K31" s="30">
        <f t="shared" si="5"/>
        <v>0.29894807270564622</v>
      </c>
      <c r="L31" s="34">
        <f>+I31/H31</f>
        <v>0.23421795535156553</v>
      </c>
      <c r="M31" s="27">
        <f t="shared" si="7"/>
        <v>174728</v>
      </c>
      <c r="N31" s="16">
        <f t="shared" si="8"/>
        <v>12133.888888888889</v>
      </c>
      <c r="O31" s="16">
        <f t="shared" si="9"/>
        <v>75.836805555555557</v>
      </c>
      <c r="P31" s="39"/>
      <c r="Q31" s="39"/>
    </row>
    <row r="32" spans="1:17" x14ac:dyDescent="0.2">
      <c r="A32" s="26">
        <v>44013</v>
      </c>
      <c r="B32" s="27">
        <f t="shared" si="0"/>
        <v>228554.4</v>
      </c>
      <c r="C32" s="27">
        <f t="shared" si="0"/>
        <v>228554.4</v>
      </c>
      <c r="D32" s="27">
        <f t="shared" si="1"/>
        <v>60947.840000000004</v>
      </c>
      <c r="E32" s="27">
        <f t="shared" si="2"/>
        <v>243791.36000000002</v>
      </c>
      <c r="F32" s="27">
        <f t="shared" si="3"/>
        <v>457108.8</v>
      </c>
      <c r="G32" s="27">
        <f t="shared" si="4"/>
        <v>304739.20000000001</v>
      </c>
      <c r="H32" s="28">
        <v>761848</v>
      </c>
      <c r="I32" s="29">
        <v>210466</v>
      </c>
      <c r="J32" s="30">
        <f t="shared" si="10"/>
        <v>2.1235754136025714E-2</v>
      </c>
      <c r="K32" s="30">
        <f t="shared" si="5"/>
        <v>0.20453504876150361</v>
      </c>
      <c r="L32" s="34">
        <f t="shared" si="6"/>
        <v>0.27625720616185906</v>
      </c>
      <c r="M32" s="27">
        <f t="shared" si="7"/>
        <v>210466</v>
      </c>
      <c r="N32" s="16">
        <f t="shared" si="8"/>
        <v>14615.694444444443</v>
      </c>
      <c r="O32" s="16">
        <f t="shared" si="9"/>
        <v>91.348090277777771</v>
      </c>
      <c r="P32" s="39"/>
      <c r="Q32" s="39"/>
    </row>
    <row r="33" spans="1:17" x14ac:dyDescent="0.2">
      <c r="A33" s="26">
        <v>44044</v>
      </c>
      <c r="B33" s="27">
        <f>+$H33*0.6*0.5</f>
        <v>233215.19999999998</v>
      </c>
      <c r="C33" s="27">
        <f>+$H33*0.6*0.5</f>
        <v>233215.19999999998</v>
      </c>
      <c r="D33" s="27">
        <f>+$H33*0.4*0.2</f>
        <v>62190.720000000008</v>
      </c>
      <c r="E33" s="27">
        <f t="shared" si="2"/>
        <v>248762.88000000003</v>
      </c>
      <c r="F33" s="27">
        <f t="shared" si="3"/>
        <v>466430.39999999997</v>
      </c>
      <c r="G33" s="27">
        <f t="shared" si="4"/>
        <v>310953.60000000003</v>
      </c>
      <c r="H33" s="28">
        <v>777384</v>
      </c>
      <c r="I33" s="29">
        <v>204118</v>
      </c>
      <c r="J33" s="30">
        <f t="shared" si="10"/>
        <v>2.0392519242683579E-2</v>
      </c>
      <c r="K33" s="30">
        <f t="shared" si="5"/>
        <v>-3.0161641310235382E-2</v>
      </c>
      <c r="L33" s="34">
        <f t="shared" si="6"/>
        <v>0.2625703641958157</v>
      </c>
      <c r="M33" s="27">
        <f t="shared" si="7"/>
        <v>204118</v>
      </c>
      <c r="N33" s="16">
        <f t="shared" si="8"/>
        <v>14174.861111111111</v>
      </c>
      <c r="O33" s="16">
        <f t="shared" si="9"/>
        <v>88.592881944444443</v>
      </c>
      <c r="P33" s="39"/>
      <c r="Q33" s="39"/>
    </row>
    <row r="34" spans="1:17" x14ac:dyDescent="0.2">
      <c r="A34" s="26">
        <v>44075</v>
      </c>
      <c r="B34" s="27">
        <f t="shared" si="0"/>
        <v>237415.8</v>
      </c>
      <c r="C34" s="27">
        <f t="shared" si="0"/>
        <v>237415.8</v>
      </c>
      <c r="D34" s="27">
        <f t="shared" si="1"/>
        <v>63310.880000000005</v>
      </c>
      <c r="E34" s="27">
        <f t="shared" si="2"/>
        <v>253243.52000000002</v>
      </c>
      <c r="F34" s="27">
        <f t="shared" si="3"/>
        <v>474831.6</v>
      </c>
      <c r="G34" s="27">
        <f t="shared" si="4"/>
        <v>316554.40000000002</v>
      </c>
      <c r="H34" s="28">
        <v>791386</v>
      </c>
      <c r="I34" s="29">
        <v>222554</v>
      </c>
      <c r="J34" s="30">
        <f t="shared" si="10"/>
        <v>1.8011690490156732E-2</v>
      </c>
      <c r="K34" s="30">
        <f t="shared" si="5"/>
        <v>9.0320304921662958E-2</v>
      </c>
      <c r="L34" s="34">
        <f t="shared" si="6"/>
        <v>0.2812205421880094</v>
      </c>
      <c r="M34" s="27">
        <f t="shared" si="7"/>
        <v>222554</v>
      </c>
      <c r="N34" s="16">
        <f t="shared" si="8"/>
        <v>15455.138888888889</v>
      </c>
      <c r="O34" s="16">
        <f t="shared" si="9"/>
        <v>96.594618055555557</v>
      </c>
      <c r="P34" s="39"/>
      <c r="Q34" s="39"/>
    </row>
    <row r="35" spans="1:17" x14ac:dyDescent="0.2">
      <c r="A35" s="26">
        <v>44105</v>
      </c>
      <c r="B35" s="27">
        <f t="shared" si="0"/>
        <v>241397.09999999998</v>
      </c>
      <c r="C35" s="27">
        <f t="shared" si="0"/>
        <v>241397.09999999998</v>
      </c>
      <c r="D35" s="27">
        <f t="shared" si="1"/>
        <v>64372.560000000012</v>
      </c>
      <c r="E35" s="27">
        <f t="shared" si="2"/>
        <v>257490.24000000005</v>
      </c>
      <c r="F35" s="27">
        <f t="shared" si="3"/>
        <v>482794.19999999995</v>
      </c>
      <c r="G35" s="27">
        <f t="shared" si="4"/>
        <v>321862.80000000005</v>
      </c>
      <c r="H35" s="28">
        <v>804657</v>
      </c>
      <c r="I35" s="29">
        <v>210631</v>
      </c>
      <c r="J35" s="30">
        <f t="shared" si="10"/>
        <v>1.6769313584015892E-2</v>
      </c>
      <c r="K35" s="30">
        <f t="shared" si="5"/>
        <v>-5.3573514742489461E-2</v>
      </c>
      <c r="L35" s="34">
        <f t="shared" si="6"/>
        <v>0.26176495078027034</v>
      </c>
      <c r="M35" s="27">
        <f t="shared" si="7"/>
        <v>210631</v>
      </c>
      <c r="N35" s="16">
        <f t="shared" si="8"/>
        <v>14627.152777777777</v>
      </c>
      <c r="O35" s="16">
        <f t="shared" si="9"/>
        <v>91.419704861111114</v>
      </c>
      <c r="P35" s="39"/>
      <c r="Q35" s="39"/>
    </row>
    <row r="36" spans="1:17" x14ac:dyDescent="0.2">
      <c r="A36" s="26">
        <v>44136</v>
      </c>
      <c r="B36" s="27">
        <f t="shared" si="0"/>
        <v>244624.5</v>
      </c>
      <c r="C36" s="27">
        <f t="shared" si="0"/>
        <v>244624.5</v>
      </c>
      <c r="D36" s="27">
        <f t="shared" si="1"/>
        <v>65233.200000000004</v>
      </c>
      <c r="E36" s="27">
        <f t="shared" si="2"/>
        <v>260932.80000000002</v>
      </c>
      <c r="F36" s="27">
        <f t="shared" si="3"/>
        <v>489249</v>
      </c>
      <c r="G36" s="27">
        <f t="shared" si="4"/>
        <v>326166</v>
      </c>
      <c r="H36" s="28">
        <v>815415</v>
      </c>
      <c r="I36" s="29">
        <v>200539</v>
      </c>
      <c r="J36" s="30">
        <f t="shared" si="10"/>
        <v>1.3369671798045627E-2</v>
      </c>
      <c r="K36" s="30">
        <f t="shared" si="5"/>
        <v>-4.7913175173644906E-2</v>
      </c>
      <c r="L36" s="34">
        <f t="shared" si="6"/>
        <v>0.24593489204883404</v>
      </c>
      <c r="M36" s="27">
        <f t="shared" si="7"/>
        <v>200539</v>
      </c>
      <c r="N36" s="16">
        <f t="shared" si="8"/>
        <v>13926.319444444443</v>
      </c>
      <c r="O36" s="16">
        <f t="shared" si="9"/>
        <v>87.039496527777771</v>
      </c>
      <c r="P36" s="39"/>
      <c r="Q36" s="39"/>
    </row>
    <row r="37" spans="1:17" x14ac:dyDescent="0.2">
      <c r="A37" s="26">
        <v>44166</v>
      </c>
      <c r="B37" s="27">
        <f t="shared" si="0"/>
        <v>247800</v>
      </c>
      <c r="C37" s="27">
        <f t="shared" si="0"/>
        <v>247800</v>
      </c>
      <c r="D37" s="27">
        <f t="shared" si="1"/>
        <v>66080</v>
      </c>
      <c r="E37" s="27">
        <f t="shared" si="2"/>
        <v>264320</v>
      </c>
      <c r="F37" s="27">
        <f t="shared" si="3"/>
        <v>495600</v>
      </c>
      <c r="G37" s="27">
        <f t="shared" si="4"/>
        <v>330400</v>
      </c>
      <c r="H37" s="28">
        <v>826000</v>
      </c>
      <c r="I37" s="29">
        <v>196072</v>
      </c>
      <c r="J37" s="30">
        <f t="shared" si="10"/>
        <v>1.2981120043168202E-2</v>
      </c>
      <c r="K37" s="30">
        <f t="shared" si="5"/>
        <v>-2.2274968958656421E-2</v>
      </c>
      <c r="L37" s="34">
        <f t="shared" si="6"/>
        <v>0.23737530266343826</v>
      </c>
      <c r="M37" s="27">
        <f t="shared" si="7"/>
        <v>196072</v>
      </c>
      <c r="N37" s="16">
        <f t="shared" si="8"/>
        <v>13616.111111111111</v>
      </c>
      <c r="O37" s="16">
        <f t="shared" si="9"/>
        <v>85.100694444444443</v>
      </c>
      <c r="P37" s="39"/>
      <c r="Q37" s="39"/>
    </row>
    <row r="38" spans="1:17" x14ac:dyDescent="0.2">
      <c r="A38" s="31">
        <v>44197</v>
      </c>
      <c r="B38" s="32">
        <f t="shared" si="0"/>
        <v>249245.5</v>
      </c>
      <c r="C38" s="32">
        <f t="shared" si="0"/>
        <v>249245.5</v>
      </c>
      <c r="D38" s="32">
        <f t="shared" si="1"/>
        <v>66465.466666666674</v>
      </c>
      <c r="E38" s="32">
        <f t="shared" si="2"/>
        <v>265861.8666666667</v>
      </c>
      <c r="F38" s="32">
        <f>+F37+((H38-H37)*5/7)</f>
        <v>499041.66666666669</v>
      </c>
      <c r="G38" s="32">
        <f>+G37+((H38-H37)*2/7)</f>
        <v>331776.66666666669</v>
      </c>
      <c r="H38" s="33">
        <f>+H37+($H$37*0.07/12)</f>
        <v>830818.33333333337</v>
      </c>
      <c r="I38" s="32">
        <f>+(F38*L38*1.04)+(G38*L38)</f>
        <v>215283.0102135317</v>
      </c>
      <c r="J38" s="35">
        <f>+(H38-H37)/H37</f>
        <v>5.8333333333333804E-3</v>
      </c>
      <c r="K38" s="35">
        <f t="shared" si="5"/>
        <v>9.7979365812210312E-2</v>
      </c>
      <c r="L38" s="35">
        <f>+(L2+L14+L26)/3</f>
        <v>0.25304192648338192</v>
      </c>
      <c r="M38" s="38">
        <f>+I38*1.2</f>
        <v>258339.61225623803</v>
      </c>
      <c r="N38" s="16">
        <f t="shared" si="8"/>
        <v>14950.20904260637</v>
      </c>
      <c r="O38" s="16">
        <f t="shared" si="9"/>
        <v>93.438806516289816</v>
      </c>
      <c r="P38" s="16">
        <f t="shared" ref="P38:P49" si="11">+I38*300/60/60</f>
        <v>17940.250851127643</v>
      </c>
      <c r="Q38" s="16">
        <f t="shared" ref="Q38:Q49" si="12">+P38/160</f>
        <v>112.12656781954777</v>
      </c>
    </row>
    <row r="39" spans="1:17" x14ac:dyDescent="0.2">
      <c r="A39" s="31">
        <v>44228</v>
      </c>
      <c r="B39" s="32">
        <f t="shared" ref="B39:C49" si="13">+$H39*0.6*0.5</f>
        <v>250691</v>
      </c>
      <c r="C39" s="32">
        <f t="shared" si="13"/>
        <v>250691</v>
      </c>
      <c r="D39" s="32">
        <f t="shared" si="1"/>
        <v>66850.933333333349</v>
      </c>
      <c r="E39" s="32">
        <f t="shared" si="2"/>
        <v>267403.7333333334</v>
      </c>
      <c r="F39" s="32">
        <f t="shared" ref="F39:F49" si="14">+F38+((H39-H38)*5/7)</f>
        <v>502483.33333333337</v>
      </c>
      <c r="G39" s="32">
        <f t="shared" ref="G39:G49" si="15">+G38+((H39-H38)*2/7)</f>
        <v>333153.33333333337</v>
      </c>
      <c r="H39" s="33">
        <f t="shared" ref="H39:H49" si="16">+H38+($H$37*0.07/12)</f>
        <v>835636.66666666674</v>
      </c>
      <c r="I39" s="32">
        <f t="shared" ref="I39:I49" si="17">+(F39*L39*1.04)+(G39*L39)</f>
        <v>186819.12356324762</v>
      </c>
      <c r="J39" s="35">
        <f t="shared" si="10"/>
        <v>5.7995028997514962E-3</v>
      </c>
      <c r="K39" s="35">
        <f t="shared" si="5"/>
        <v>-0.13221613085980055</v>
      </c>
      <c r="L39" s="35">
        <f t="shared" ref="L39:L49" si="18">+(L3+L15+L27)/3</f>
        <v>0.21831397015346743</v>
      </c>
      <c r="M39" s="38">
        <f t="shared" ref="M39:M49" si="19">+I39*1.2</f>
        <v>224182.94827589713</v>
      </c>
      <c r="N39" s="16">
        <f t="shared" si="8"/>
        <v>12973.550247447751</v>
      </c>
      <c r="O39" s="16">
        <f t="shared" si="9"/>
        <v>81.084689046548448</v>
      </c>
      <c r="P39" s="16">
        <f t="shared" si="11"/>
        <v>15568.260296937302</v>
      </c>
      <c r="Q39" s="16">
        <f t="shared" si="12"/>
        <v>97.301626855858132</v>
      </c>
    </row>
    <row r="40" spans="1:17" x14ac:dyDescent="0.2">
      <c r="A40" s="31">
        <v>44256</v>
      </c>
      <c r="B40" s="32">
        <f t="shared" si="13"/>
        <v>252136.50000000003</v>
      </c>
      <c r="C40" s="32">
        <f t="shared" si="13"/>
        <v>252136.50000000003</v>
      </c>
      <c r="D40" s="32">
        <f t="shared" si="1"/>
        <v>67236.400000000009</v>
      </c>
      <c r="E40" s="32">
        <f t="shared" si="2"/>
        <v>268945.60000000003</v>
      </c>
      <c r="F40" s="32">
        <f t="shared" si="14"/>
        <v>505925.00000000006</v>
      </c>
      <c r="G40" s="32">
        <f t="shared" si="15"/>
        <v>334530.00000000006</v>
      </c>
      <c r="H40" s="33">
        <f t="shared" si="16"/>
        <v>840455.00000000012</v>
      </c>
      <c r="I40" s="32">
        <f t="shared" si="17"/>
        <v>189505.86322387174</v>
      </c>
      <c r="J40" s="35">
        <f t="shared" si="10"/>
        <v>5.7660626029654499E-3</v>
      </c>
      <c r="K40" s="35">
        <f t="shared" si="5"/>
        <v>1.4381502328986828E-2</v>
      </c>
      <c r="L40" s="35">
        <f t="shared" si="18"/>
        <v>0.22017848803505982</v>
      </c>
      <c r="M40" s="38">
        <f t="shared" si="19"/>
        <v>227407.03586864608</v>
      </c>
      <c r="N40" s="16">
        <f t="shared" si="8"/>
        <v>13160.129390546648</v>
      </c>
      <c r="O40" s="16">
        <f t="shared" si="9"/>
        <v>82.250808690916557</v>
      </c>
      <c r="P40" s="16">
        <f t="shared" si="11"/>
        <v>15792.155268655977</v>
      </c>
      <c r="Q40" s="16">
        <f t="shared" si="12"/>
        <v>98.700970429099854</v>
      </c>
    </row>
    <row r="41" spans="1:17" x14ac:dyDescent="0.2">
      <c r="A41" s="31">
        <v>44287</v>
      </c>
      <c r="B41" s="32">
        <f t="shared" si="13"/>
        <v>253582.00000000003</v>
      </c>
      <c r="C41" s="32">
        <f t="shared" si="13"/>
        <v>253582.00000000003</v>
      </c>
      <c r="D41" s="32">
        <f t="shared" si="1"/>
        <v>67621.866666666683</v>
      </c>
      <c r="E41" s="32">
        <f t="shared" si="2"/>
        <v>270487.46666666673</v>
      </c>
      <c r="F41" s="32">
        <f t="shared" si="14"/>
        <v>509366.66666666674</v>
      </c>
      <c r="G41" s="32">
        <f t="shared" si="15"/>
        <v>335906.66666666674</v>
      </c>
      <c r="H41" s="33">
        <f t="shared" si="16"/>
        <v>845273.33333333349</v>
      </c>
      <c r="I41" s="32">
        <f t="shared" si="17"/>
        <v>176021.44717394523</v>
      </c>
      <c r="J41" s="35">
        <f>+(H41-H40)/H40</f>
        <v>5.7330057330057787E-3</v>
      </c>
      <c r="K41" s="35">
        <f t="shared" si="5"/>
        <v>-7.11556667457659E-2</v>
      </c>
      <c r="L41" s="35">
        <f t="shared" si="18"/>
        <v>0.20334067331518721</v>
      </c>
      <c r="M41" s="38">
        <f t="shared" si="19"/>
        <v>211225.73660873427</v>
      </c>
      <c r="N41" s="16">
        <f t="shared" si="8"/>
        <v>12223.71160930175</v>
      </c>
      <c r="O41" s="16">
        <f t="shared" si="9"/>
        <v>76.398197558135934</v>
      </c>
      <c r="P41" s="16">
        <f t="shared" si="11"/>
        <v>14668.453931162103</v>
      </c>
      <c r="Q41" s="16">
        <f t="shared" si="12"/>
        <v>91.677837069763143</v>
      </c>
    </row>
    <row r="42" spans="1:17" x14ac:dyDescent="0.2">
      <c r="A42" s="31">
        <v>44317</v>
      </c>
      <c r="B42" s="32">
        <f t="shared" si="13"/>
        <v>255027.50000000006</v>
      </c>
      <c r="C42" s="32">
        <f t="shared" si="13"/>
        <v>255027.50000000006</v>
      </c>
      <c r="D42" s="32">
        <f t="shared" si="1"/>
        <v>68007.333333333358</v>
      </c>
      <c r="E42" s="32">
        <f t="shared" si="2"/>
        <v>272029.33333333343</v>
      </c>
      <c r="F42" s="32">
        <f t="shared" si="14"/>
        <v>512808.33333333343</v>
      </c>
      <c r="G42" s="32">
        <f t="shared" si="15"/>
        <v>337283.33333333343</v>
      </c>
      <c r="H42" s="33">
        <f t="shared" si="16"/>
        <v>850091.66666666686</v>
      </c>
      <c r="I42" s="32">
        <f t="shared" si="17"/>
        <v>176087.3366542412</v>
      </c>
      <c r="J42" s="35">
        <f t="shared" si="10"/>
        <v>5.7003257328990678E-3</v>
      </c>
      <c r="K42" s="35">
        <f t="shared" si="5"/>
        <v>3.7432643211288402E-4</v>
      </c>
      <c r="L42" s="35">
        <f t="shared" si="18"/>
        <v>0.20225881876747767</v>
      </c>
      <c r="M42" s="38">
        <f t="shared" si="19"/>
        <v>211304.80398508944</v>
      </c>
      <c r="N42" s="16">
        <f t="shared" si="8"/>
        <v>12228.287267655638</v>
      </c>
      <c r="O42" s="16">
        <f t="shared" si="9"/>
        <v>76.426795422847732</v>
      </c>
      <c r="P42" s="16">
        <f t="shared" si="11"/>
        <v>14673.944721186765</v>
      </c>
      <c r="Q42" s="16">
        <f t="shared" si="12"/>
        <v>91.712154507417281</v>
      </c>
    </row>
    <row r="43" spans="1:17" x14ac:dyDescent="0.2">
      <c r="A43" s="31">
        <v>44348</v>
      </c>
      <c r="B43" s="32">
        <f t="shared" si="13"/>
        <v>256473.00000000006</v>
      </c>
      <c r="C43" s="32">
        <f t="shared" si="13"/>
        <v>256473.00000000006</v>
      </c>
      <c r="D43" s="32">
        <f t="shared" si="1"/>
        <v>68392.800000000032</v>
      </c>
      <c r="E43" s="32">
        <f t="shared" si="2"/>
        <v>273571.20000000013</v>
      </c>
      <c r="F43" s="32">
        <f t="shared" si="14"/>
        <v>516250.00000000012</v>
      </c>
      <c r="G43" s="32">
        <f t="shared" si="15"/>
        <v>338660.00000000012</v>
      </c>
      <c r="H43" s="33">
        <f t="shared" si="16"/>
        <v>854910.00000000023</v>
      </c>
      <c r="I43" s="32">
        <f t="shared" si="17"/>
        <v>207655.34144376748</v>
      </c>
      <c r="J43" s="35">
        <f t="shared" si="10"/>
        <v>5.6680161943320284E-3</v>
      </c>
      <c r="K43" s="35">
        <f t="shared" si="5"/>
        <v>0.17927470191403991</v>
      </c>
      <c r="L43" s="35">
        <f t="shared" si="18"/>
        <v>0.23716860231596626</v>
      </c>
      <c r="M43" s="38">
        <f t="shared" si="19"/>
        <v>249186.40973252096</v>
      </c>
      <c r="N43" s="16">
        <f t="shared" si="8"/>
        <v>14420.509822483853</v>
      </c>
      <c r="O43" s="16">
        <f t="shared" si="9"/>
        <v>90.128186390524078</v>
      </c>
      <c r="P43" s="16">
        <f t="shared" si="11"/>
        <v>17304.611786980622</v>
      </c>
      <c r="Q43" s="16">
        <f t="shared" si="12"/>
        <v>108.15382366862889</v>
      </c>
    </row>
    <row r="44" spans="1:17" x14ac:dyDescent="0.2">
      <c r="A44" s="31">
        <v>44378</v>
      </c>
      <c r="B44" s="32">
        <f t="shared" si="13"/>
        <v>257918.50000000006</v>
      </c>
      <c r="C44" s="32">
        <f t="shared" si="13"/>
        <v>257918.50000000006</v>
      </c>
      <c r="D44" s="32">
        <f t="shared" si="1"/>
        <v>68778.266666666706</v>
      </c>
      <c r="E44" s="32">
        <f t="shared" si="2"/>
        <v>275113.06666666683</v>
      </c>
      <c r="F44" s="32">
        <f t="shared" si="14"/>
        <v>519691.6666666668</v>
      </c>
      <c r="G44" s="32">
        <f t="shared" si="15"/>
        <v>340036.6666666668</v>
      </c>
      <c r="H44" s="33">
        <f t="shared" si="16"/>
        <v>859728.3333333336</v>
      </c>
      <c r="I44" s="32">
        <f t="shared" si="17"/>
        <v>230134.5482084403</v>
      </c>
      <c r="J44" s="35">
        <f t="shared" si="10"/>
        <v>5.6360708534622019E-3</v>
      </c>
      <c r="K44" s="35">
        <f t="shared" si="5"/>
        <v>0.10825248514380323</v>
      </c>
      <c r="L44" s="35">
        <f t="shared" si="18"/>
        <v>0.2613632781328678</v>
      </c>
      <c r="M44" s="38">
        <f t="shared" si="19"/>
        <v>276161.45785012835</v>
      </c>
      <c r="N44" s="16">
        <f t="shared" si="8"/>
        <v>15981.565847808353</v>
      </c>
      <c r="O44" s="16">
        <f t="shared" si="9"/>
        <v>99.884786548802211</v>
      </c>
      <c r="P44" s="16">
        <f t="shared" si="11"/>
        <v>19177.879017370022</v>
      </c>
      <c r="Q44" s="16">
        <f t="shared" si="12"/>
        <v>119.86174385856263</v>
      </c>
    </row>
    <row r="45" spans="1:17" x14ac:dyDescent="0.2">
      <c r="A45" s="31">
        <v>44409</v>
      </c>
      <c r="B45" s="32">
        <f t="shared" si="13"/>
        <v>259364.00000000009</v>
      </c>
      <c r="C45" s="32">
        <f t="shared" si="13"/>
        <v>259364.00000000009</v>
      </c>
      <c r="D45" s="32">
        <f t="shared" si="1"/>
        <v>69163.733333333366</v>
      </c>
      <c r="E45" s="32">
        <f t="shared" si="2"/>
        <v>276654.93333333347</v>
      </c>
      <c r="F45" s="32">
        <f t="shared" si="14"/>
        <v>523133.33333333349</v>
      </c>
      <c r="G45" s="32">
        <f t="shared" si="15"/>
        <v>341413.33333333349</v>
      </c>
      <c r="H45" s="33">
        <f t="shared" si="16"/>
        <v>864546.66666666698</v>
      </c>
      <c r="I45" s="32">
        <f t="shared" si="17"/>
        <v>215539.02662427549</v>
      </c>
      <c r="J45" s="35">
        <f t="shared" si="10"/>
        <v>5.6044835868695386E-3</v>
      </c>
      <c r="K45" s="35">
        <f t="shared" si="5"/>
        <v>-6.342168830272793E-2</v>
      </c>
      <c r="L45" s="35">
        <f t="shared" si="18"/>
        <v>0.24341710028580846</v>
      </c>
      <c r="M45" s="38">
        <f t="shared" si="19"/>
        <v>258646.83194913057</v>
      </c>
      <c r="N45" s="16">
        <f t="shared" si="8"/>
        <v>14967.987960019129</v>
      </c>
      <c r="O45" s="16">
        <f t="shared" si="9"/>
        <v>93.549924750119558</v>
      </c>
      <c r="P45" s="16">
        <f t="shared" si="11"/>
        <v>17961.58555202296</v>
      </c>
      <c r="Q45" s="16">
        <f t="shared" si="12"/>
        <v>112.2599097001435</v>
      </c>
    </row>
    <row r="46" spans="1:17" x14ac:dyDescent="0.2">
      <c r="A46" s="31">
        <v>44440</v>
      </c>
      <c r="B46" s="32">
        <f t="shared" si="13"/>
        <v>260809.50000000009</v>
      </c>
      <c r="C46" s="32">
        <f t="shared" si="13"/>
        <v>260809.50000000009</v>
      </c>
      <c r="D46" s="32">
        <f t="shared" si="1"/>
        <v>69549.200000000041</v>
      </c>
      <c r="E46" s="32">
        <f t="shared" si="2"/>
        <v>278196.80000000016</v>
      </c>
      <c r="F46" s="32">
        <f t="shared" si="14"/>
        <v>526575.00000000023</v>
      </c>
      <c r="G46" s="32">
        <f t="shared" si="15"/>
        <v>342790.00000000017</v>
      </c>
      <c r="H46" s="33">
        <f t="shared" si="16"/>
        <v>869365.00000000035</v>
      </c>
      <c r="I46" s="32">
        <f t="shared" si="17"/>
        <v>221466.81184346779</v>
      </c>
      <c r="J46" s="35">
        <f t="shared" si="10"/>
        <v>5.5732484076433551E-3</v>
      </c>
      <c r="K46" s="35">
        <f t="shared" si="5"/>
        <v>2.7502143403131955E-2</v>
      </c>
      <c r="L46" s="35">
        <f t="shared" si="18"/>
        <v>0.24871950550012767</v>
      </c>
      <c r="M46" s="38">
        <f t="shared" si="19"/>
        <v>265760.17421216134</v>
      </c>
      <c r="N46" s="16">
        <f t="shared" si="8"/>
        <v>15379.639711351931</v>
      </c>
      <c r="O46" s="16">
        <f t="shared" si="9"/>
        <v>96.122748195949569</v>
      </c>
      <c r="P46" s="16">
        <f t="shared" si="11"/>
        <v>18455.567653622315</v>
      </c>
      <c r="Q46" s="16">
        <f t="shared" si="12"/>
        <v>115.34729783513947</v>
      </c>
    </row>
    <row r="47" spans="1:17" x14ac:dyDescent="0.2">
      <c r="A47" s="31">
        <v>44470</v>
      </c>
      <c r="B47" s="32">
        <f t="shared" si="13"/>
        <v>262255.00000000012</v>
      </c>
      <c r="C47" s="32">
        <f t="shared" si="13"/>
        <v>262255.00000000012</v>
      </c>
      <c r="D47" s="32">
        <f t="shared" si="1"/>
        <v>69934.666666666701</v>
      </c>
      <c r="E47" s="32">
        <f t="shared" si="2"/>
        <v>279738.6666666668</v>
      </c>
      <c r="F47" s="32">
        <f t="shared" si="14"/>
        <v>530016.66666666698</v>
      </c>
      <c r="G47" s="32">
        <f t="shared" si="15"/>
        <v>344166.66666666686</v>
      </c>
      <c r="H47" s="33">
        <f t="shared" si="16"/>
        <v>874183.33333333372</v>
      </c>
      <c r="I47" s="32">
        <f t="shared" si="17"/>
        <v>225986.10939451685</v>
      </c>
      <c r="J47" s="35">
        <f t="shared" si="10"/>
        <v>5.542359461599409E-3</v>
      </c>
      <c r="K47" s="35">
        <f t="shared" si="5"/>
        <v>2.0406206751390335E-2</v>
      </c>
      <c r="L47" s="35">
        <f t="shared" si="18"/>
        <v>0.25239015818298821</v>
      </c>
      <c r="M47" s="38">
        <f t="shared" si="19"/>
        <v>271183.33127342019</v>
      </c>
      <c r="N47" s="16">
        <f t="shared" si="8"/>
        <v>15693.47981906367</v>
      </c>
      <c r="O47" s="16">
        <f t="shared" si="9"/>
        <v>98.084248869147942</v>
      </c>
      <c r="P47" s="16">
        <f t="shared" si="11"/>
        <v>18832.175782876402</v>
      </c>
      <c r="Q47" s="16">
        <f t="shared" si="12"/>
        <v>117.70109864297751</v>
      </c>
    </row>
    <row r="48" spans="1:17" x14ac:dyDescent="0.2">
      <c r="A48" s="31">
        <v>44501</v>
      </c>
      <c r="B48" s="32">
        <f t="shared" si="13"/>
        <v>263700.50000000012</v>
      </c>
      <c r="C48" s="32">
        <f t="shared" si="13"/>
        <v>263700.50000000012</v>
      </c>
      <c r="D48" s="32">
        <f t="shared" si="1"/>
        <v>70320.133333333375</v>
      </c>
      <c r="E48" s="32">
        <f t="shared" si="2"/>
        <v>281280.5333333335</v>
      </c>
      <c r="F48" s="32">
        <f t="shared" si="14"/>
        <v>533458.33333333372</v>
      </c>
      <c r="G48" s="32">
        <f t="shared" si="15"/>
        <v>345543.33333333355</v>
      </c>
      <c r="H48" s="33">
        <f t="shared" si="16"/>
        <v>879001.66666666709</v>
      </c>
      <c r="I48" s="32">
        <f t="shared" si="17"/>
        <v>210886.83773977571</v>
      </c>
      <c r="J48" s="35">
        <f t="shared" si="10"/>
        <v>5.5118110236220888E-3</v>
      </c>
      <c r="K48" s="35">
        <f t="shared" si="5"/>
        <v>-6.6815043168788224E-2</v>
      </c>
      <c r="L48" s="35">
        <f t="shared" si="18"/>
        <v>0.23423022162713594</v>
      </c>
      <c r="M48" s="38">
        <f t="shared" si="19"/>
        <v>253064.20528773085</v>
      </c>
      <c r="N48" s="16">
        <f t="shared" si="8"/>
        <v>14644.919287484425</v>
      </c>
      <c r="O48" s="16">
        <f t="shared" si="9"/>
        <v>91.530745546777652</v>
      </c>
      <c r="P48" s="16">
        <f t="shared" si="11"/>
        <v>17573.903144981308</v>
      </c>
      <c r="Q48" s="16">
        <f t="shared" si="12"/>
        <v>109.83689465613318</v>
      </c>
    </row>
    <row r="49" spans="1:17" x14ac:dyDescent="0.2">
      <c r="A49" s="31">
        <v>44531</v>
      </c>
      <c r="B49" s="32">
        <f t="shared" si="13"/>
        <v>265146.00000000012</v>
      </c>
      <c r="C49" s="32">
        <f t="shared" si="13"/>
        <v>265146.00000000012</v>
      </c>
      <c r="D49" s="32">
        <f t="shared" si="1"/>
        <v>70705.600000000049</v>
      </c>
      <c r="E49" s="32">
        <f t="shared" si="2"/>
        <v>282822.4000000002</v>
      </c>
      <c r="F49" s="32">
        <f t="shared" si="14"/>
        <v>536900.00000000047</v>
      </c>
      <c r="G49" s="32">
        <f t="shared" si="15"/>
        <v>346920.00000000023</v>
      </c>
      <c r="H49" s="33">
        <f t="shared" si="16"/>
        <v>883820.00000000047</v>
      </c>
      <c r="I49" s="32">
        <f t="shared" si="17"/>
        <v>204456.44959696592</v>
      </c>
      <c r="J49" s="35">
        <f t="shared" si="10"/>
        <v>5.4815974941269012E-3</v>
      </c>
      <c r="K49" s="35">
        <f t="shared" si="5"/>
        <v>-3.0492126543926783E-2</v>
      </c>
      <c r="L49" s="35">
        <f t="shared" si="18"/>
        <v>0.22584486134586448</v>
      </c>
      <c r="M49" s="38">
        <f t="shared" si="19"/>
        <v>245347.73951635908</v>
      </c>
      <c r="N49" s="16">
        <f t="shared" si="8"/>
        <v>14198.364555344855</v>
      </c>
      <c r="O49" s="16">
        <f t="shared" si="9"/>
        <v>88.73977847090535</v>
      </c>
      <c r="P49" s="16">
        <f t="shared" si="11"/>
        <v>17038.037466413825</v>
      </c>
      <c r="Q49" s="16">
        <f t="shared" si="12"/>
        <v>106.48773416508641</v>
      </c>
    </row>
    <row r="51" spans="1:17" x14ac:dyDescent="0.2">
      <c r="F51" s="25"/>
    </row>
  </sheetData>
  <autoFilter ref="A1:I49" xr:uid="{C20F7495-8404-B64C-957B-280C6B5F4BB8}"/>
  <pageMargins left="0.7" right="0.7" top="0.75" bottom="0.75" header="0.3" footer="0.3"/>
  <ignoredErrors>
    <ignoredError sqref="P38:P49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datos_enunciado</vt:lpstr>
      <vt:lpstr>distribucion_clientes</vt:lpstr>
      <vt:lpstr>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Seguias</dc:creator>
  <cp:lastModifiedBy>Fernando Seguias</cp:lastModifiedBy>
  <dcterms:created xsi:type="dcterms:W3CDTF">2022-11-14T11:46:38Z</dcterms:created>
  <dcterms:modified xsi:type="dcterms:W3CDTF">2022-11-18T09:01:57Z</dcterms:modified>
</cp:coreProperties>
</file>