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outputBuilder\testgen2\9-22\"/>
    </mc:Choice>
  </mc:AlternateContent>
  <xr:revisionPtr revIDLastSave="101" documentId="13_ncr:1_{580A540B-F050-4FB1-8E91-DEEA56E85ABF}" xr6:coauthVersionLast="41" xr6:coauthVersionMax="44" xr10:uidLastSave="{232EAB8F-CD5A-49D6-B07C-9AB0E35B461B}"/>
  <bookViews>
    <workbookView xWindow="18218" yWindow="4080" windowWidth="18224" windowHeight="11423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Z13" i="10"/>
  <c r="EJ536" i="10"/>
  <c r="EK536" i="10" s="1"/>
  <c r="FN419" i="16"/>
  <c r="FO419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BY434" i="10" l="1"/>
  <c r="BZ434" i="10" s="1"/>
  <c r="FN616" i="16"/>
  <c r="FO616" i="16" s="1"/>
  <c r="EJ352" i="15"/>
  <c r="EK352" i="15" s="1"/>
  <c r="AN584" i="16"/>
  <c r="AO584" i="16" s="1"/>
  <c r="AN368" i="15"/>
  <c r="AO368" i="15" s="1"/>
  <c r="B4" i="3"/>
  <c r="AN518" i="16"/>
  <c r="AO518" i="16" s="1"/>
  <c r="EJ336" i="15"/>
  <c r="EK336" i="15" s="1"/>
  <c r="BY640" i="16"/>
  <c r="BZ640" i="16" s="1"/>
  <c r="FN361" i="16"/>
  <c r="FO361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AB104" i="8" s="1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Z378" i="8" l="1"/>
  <c r="AB160" i="8"/>
  <c r="BZ374" i="8"/>
  <c r="P130" i="22"/>
  <c r="AB142" i="8"/>
  <c r="P111" i="22" s="1"/>
  <c r="BA248" i="8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F421" i="10" l="1"/>
  <c r="H421" i="10" s="1"/>
  <c r="GD12" i="8" s="1"/>
  <c r="CB300" i="8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N233" i="22" l="1"/>
  <c r="G270" i="8"/>
  <c r="K62" i="22" s="1"/>
  <c r="E62" i="22" s="1"/>
  <c r="AC217" i="8"/>
  <c r="AF217" i="8" s="1"/>
  <c r="K105" i="22" s="1"/>
  <c r="E105" i="22" s="1"/>
  <c r="FY55" i="8"/>
  <c r="O238" i="22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40" i="8" s="1"/>
  <c r="FJ27" i="8"/>
  <c r="P230" i="22"/>
  <c r="N238" i="22"/>
  <c r="P228" i="22"/>
  <c r="R228" i="22" s="1"/>
  <c r="S228" i="22" s="1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R256" i="22" l="1"/>
  <c r="CZ424" i="8"/>
  <c r="DC424" i="8" s="1"/>
  <c r="K195" i="22" s="1"/>
  <c r="E195" i="22" s="1"/>
  <c r="GB56" i="8"/>
  <c r="FJ41" i="8"/>
  <c r="FJ44" i="8"/>
  <c r="FJ39" i="8"/>
  <c r="R226" i="22"/>
  <c r="S226" i="22" s="1"/>
  <c r="L105" i="22"/>
  <c r="D105" i="22" s="1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D112" i="22" s="1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6" i="22"/>
  <c r="H89" i="22"/>
  <c r="H90" i="22"/>
  <c r="D116" i="22"/>
  <c r="D111" i="22"/>
  <c r="R80" i="22"/>
  <c r="S80" i="22" s="1"/>
  <c r="D119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O55" i="8" l="1"/>
  <c r="FP55" i="8" s="1"/>
  <c r="FR55" i="8" s="1"/>
  <c r="FT55" i="8" s="1"/>
  <c r="FJ60" i="8"/>
  <c r="FK60" i="8" s="1"/>
  <c r="FM60" i="8" s="1"/>
  <c r="FT60" i="8" s="1"/>
  <c r="GC61" i="8" s="1"/>
  <c r="GC69" i="8" s="1"/>
  <c r="FJ48" i="8"/>
  <c r="FJ42" i="8"/>
  <c r="FO56" i="8" s="1"/>
  <c r="FP56" i="8" s="1"/>
  <c r="FR56" i="8" s="1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<sst xmlns="http://schemas.openxmlformats.org/spreadsheetml/2006/main" count="27264" uniqueCount="691">
  <si>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</si>
  <si>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</si>
  <si>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</si>
  <si>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</si>
  <si>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</si>
  <si>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</si>
  <si>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</si>
  <si>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</si>
  <si>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</si>
  <si>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</si>
  <si>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</si>
  <si>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</si>
  <si>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</si>
  <si>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</si>
  <si>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</si>
  <si>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</si>
  <si>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</si>
  <si>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</si>
  <si>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</si>
  <si>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</si>
  <si>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</si>
  <si>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</si>
  <si>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</si>
  <si>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</si>
  <si>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</si>
  <si>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</si>
  <si>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</si>
  <si>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</si>
  <si>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</si>
  <si>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</si>
  <si>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</si>
  <si>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</si>
  <si>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</si>
  <si>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</si>
  <si>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</si>
  <si>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</si>
  <si>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</si>
  <si>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</si>
  <si>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</si>
  <si>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</si>
  <si>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</si>
  <si>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</si>
  <si>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</si>
  <si>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</si>
  <si>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</si>
  <si>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</si>
  <si>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</si>
  <si>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</si>
  <si>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</si>
  <si>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</si>
  <si>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</si>
  <si>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</si>
  <si>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</si>
  <si>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</si>
  <si>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</si>
  <si>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</si>
  <si>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</si>
  <si>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</si>
  <si>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</si>
  <si>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</si>
  <si>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</si>
  <si>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</si>
  <si>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</si>
  <si>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</si>
  <si>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</si>
  <si>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</si>
  <si>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</si>
  <si>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</si>
  <si>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</si>
  <si>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</si>
  <si>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</si>
  <si>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</si>
  <si>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</si>
  <si>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</si>
  <si>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</si>
  <si>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</si>
  <si>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</si>
  <si>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</si>
  <si>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</si>
  <si>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</si>
  <si>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</si>
  <si>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</si>
  <si>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</si>
  <si>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</si>
  <si>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</si>
  <si>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</si>
  <si>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</si>
  <si>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</si>
  <si>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</si>
  <si>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</si>
  <si>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</si>
  <si>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</si>
  <si>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</si>
  <si>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</si>
  <si>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</si>
  <si>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</si>
  <si>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</si>
  <si>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</si>
  <si>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</si>
  <si>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</si>
  <si>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</si>
  <si>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</si>
  <si>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</si>
  <si>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</si>
  <si>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</si>
  <si>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</si>
  <si>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</si>
  <si>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</si>
  <si>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</si>
  <si>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</si>
  <si>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</si>
  <si>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</si>
  <si>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</si>
  <si>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</si>
  <si>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</si>
  <si>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</si>
  <si>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</si>
  <si>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</si>
  <si>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</si>
  <si>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</si>
  <si>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</si>
  <si>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</si>
  <si>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</si>
  <si>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</si>
  <si>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</si>
  <si>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</si>
  <si>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</si>
  <si>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</si>
  <si>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</si>
  <si>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</si>
  <si>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</si>
  <si>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</si>
  <si>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</si>
  <si>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</si>
  <si>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</si>
  <si>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</si>
  <si>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</si>
  <si>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</si>
  <si>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</si>
  <si>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</si>
  <si>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</si>
  <si>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</si>
  <si>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</si>
  <si>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</si>
  <si>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</si>
  <si>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</si>
  <si>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</si>
  <si>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</si>
  <si>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</si>
  <si>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</si>
  <si>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</si>
  <si>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</si>
  <si>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</si>
  <si>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</si>
  <si>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</si>
  <si>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</si>
  <si>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</si>
  <si>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</si>
  <si>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</si>
  <si>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</si>
  <si>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</si>
  <si>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</si>
  <si>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</si>
  <si>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</si>
  <si>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</si>
  <si>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</si>
  <si>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</si>
  <si>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</si>
  <si>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</si>
  <si>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</si>
  <si>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</si>
  <si>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</si>
  <si>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</si>
  <si>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</si>
  <si>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</si>
  <si>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</si>
  <si>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</si>
  <si>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</si>
  <si>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</si>
  <si>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</si>
  <si>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</si>
  <si>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</si>
  <si>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</si>
  <si>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</si>
  <si>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</si>
  <si>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</si>
  <si>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</si>
  <si>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</si>
  <si>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</si>
  <si>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</si>
  <si>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</si>
  <si>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</si>
  <si>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</si>
  <si>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</si>
  <si>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</si>
  <si>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</si>
  <si>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</si>
  <si>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</si>
  <si>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</si>
  <si>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</si>
  <si>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</si>
  <si>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</si>
  <si>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</si>
  <si>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</si>
  <si>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</si>
  <si>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</si>
  <si>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</si>
  <si>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</si>
  <si>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</si>
  <si>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</si>
  <si>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</si>
  <si>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</si>
  <si>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</si>
  <si>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</si>
  <si>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</si>
  <si>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</si>
  <si>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</si>
  <si>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</si>
  <si>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</si>
  <si>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</si>
  <si>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</si>
  <si>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</si>
  <si>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</si>
  <si>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</si>
  <si>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</si>
  <si>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</si>
  <si>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</si>
  <si>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</si>
  <si>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</si>
  <si>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</si>
  <si>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</si>
  <si>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</si>
  <si>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</si>
  <si>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</si>
  <si>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</si>
  <si>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</si>
  <si>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</si>
  <si>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</si>
  <si>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</si>
  <si>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</si>
  <si>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</si>
  <si>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</si>
  <si>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</si>
  <si>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</si>
  <si>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</si>
  <si>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</si>
  <si>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</si>
  <si>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</si>
  <si>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</si>
  <si>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</si>
  <si>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</si>
  <si>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</si>
  <si>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</si>
  <si>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</si>
  <si>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</si>
  <si>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</si>
  <si>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</si>
  <si>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</si>
  <si>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</si>
  <si>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</si>
  <si>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</si>
  <si>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</si>
  <si>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</si>
  <si>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</si>
  <si>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</si>
  <si>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</si>
  <si>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</si>
  <si>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</si>
  <si>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</si>
  <si>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</si>
  <si>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</si>
  <si>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</si>
  <si>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</si>
  <si>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</si>
  <si>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</si>
  <si>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</si>
  <si>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</si>
  <si>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</si>
  <si>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</si>
  <si>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</si>
  <si>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</si>
  <si>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</si>
  <si>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</si>
  <si>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</si>
  <si>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</si>
  <si>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</si>
  <si>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</si>
  <si>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</si>
  <si>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</si>
  <si>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</si>
  <si>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</si>
  <si>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</si>
  <si>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</si>
  <si>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</si>
  <si>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</si>
  <si>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</si>
  <si>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</si>
  <si>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</si>
  <si>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</si>
  <si>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</si>
  <si>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</si>
  <si>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</si>
  <si>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</si>
  <si>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</si>
  <si>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</si>
  <si>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</si>
  <si>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</si>
  <si>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</si>
  <si>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</si>
  <si>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</si>
  <si>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</si>
  <si>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</si>
  <si>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</si>
  <si>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</si>
  <si>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</si>
  <si>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</si>
  <si>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</si>
  <si>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</si>
  <si>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</si>
  <si>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</si>
  <si>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</si>
  <si>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</si>
  <si>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</si>
  <si>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</si>
  <si>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</si>
  <si>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</si>
  <si>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</si>
  <si>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</si>
  <si>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</si>
  <si>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</si>
  <si>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</si>
  <si>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</si>
  <si>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</si>
  <si>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</si>
  <si>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</si>
  <si>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</si>
  <si>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</si>
  <si>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</si>
  <si>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</si>
  <si>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</si>
  <si>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</si>
  <si>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</si>
  <si>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</si>
  <si>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</si>
  <si>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</si>
  <si>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</si>
  <si>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</si>
  <si>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</si>
  <si>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</si>
  <si>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</si>
  <si>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</si>
  <si>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</si>
  <si>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</si>
  <si>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</si>
  <si>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</si>
  <si>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</si>
  <si>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</si>
  <si>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</si>
  <si>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</si>
  <si>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</si>
  <si>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</si>
  <si>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</si>
  <si>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</si>
  <si>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</si>
  <si>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</si>
  <si>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</si>
  <si>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</si>
  <si>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</si>
  <si>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</si>
  <si>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</si>
  <si>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</si>
  <si>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</si>
  <si>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</si>
  <si>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</si>
  <si>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</si>
  <si>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</si>
  <si>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</si>
  <si>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</si>
  <si>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</si>
  <si>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</si>
  <si>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</si>
  <si>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</si>
  <si>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</si>
  <si>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</si>
  <si>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</si>
  <si>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</si>
  <si>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</si>
  <si>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</si>
  <si>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</si>
  <si>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</si>
  <si>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</si>
  <si>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</si>
  <si>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</si>
  <si>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</si>
  <si>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</si>
  <si>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</si>
  <si>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</si>
  <si>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</si>
  <si>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</si>
  <si>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</si>
  <si>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</si>
  <si>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</si>
  <si>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</si>
  <si>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</si>
  <si>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</si>
  <si>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</si>
  <si>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</si>
  <si>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</si>
  <si>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</si>
  <si>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</si>
  <si>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</si>
  <si>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</si>
  <si>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</si>
  <si>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</si>
  <si>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</si>
  <si>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</si>
  <si>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</si>
  <si>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</si>
  <si>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</si>
  <si>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</si>
  <si>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</si>
  <si>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</si>
  <si>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</si>
  <si>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</si>
  <si>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</si>
  <si>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</si>
  <si>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</si>
  <si>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</si>
  <si>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</si>
  <si>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</si>
  <si>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</si>
  <si>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</si>
  <si>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</si>
  <si>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</si>
  <si>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</si>
  <si>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</si>
  <si>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</si>
  <si>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</si>
  <si>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</si>
  <si>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</si>
  <si>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</si>
  <si>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</si>
  <si>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</si>
  <si>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</si>
  <si>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</si>
  <si>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</si>
  <si>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</si>
  <si>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</si>
  <si>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</si>
  <si>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</si>
  <si>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</si>
  <si>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</si>
  <si>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</si>
  <si>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</si>
  <si>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</si>
  <si>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</si>
  <si>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</si>
  <si>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</si>
  <si>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</si>
  <si>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</si>
  <si>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</si>
  <si>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</si>
  <si>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</si>
  <si>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</si>
  <si>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</si>
  <si>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</si>
  <si>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</si>
  <si>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</si>
  <si>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</si>
  <si>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</si>
  <si>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</si>
  <si>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</si>
  <si>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</si>
  <si>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</si>
  <si>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</si>
  <si>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</si>
  <si>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</si>
  <si>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</si>
  <si>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</si>
  <si>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</si>
  <si>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</si>
  <si>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</si>
  <si>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</si>
  <si>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</si>
  <si>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</si>
  <si>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</si>
  <si>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</si>
  <si>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</si>
  <si>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</si>
  <si>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</si>
  <si>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</si>
  <si>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</si>
  <si>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</si>
  <si>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</si>
  <si>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</si>
  <si>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</si>
  <si>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</si>
  <si>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</si>
  <si>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</si>
  <si>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</si>
  <si>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</si>
  <si>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</si>
  <si>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</si>
  <si>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</si>
  <si>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</si>
  <si>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</si>
  <si>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</si>
  <si>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</si>
  <si>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</si>
  <si>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</si>
  <si>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</si>
  <si>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</si>
  <si>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</si>
  <si>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</si>
  <si>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</si>
  <si>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</si>
  <si>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</si>
  <si>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</si>
  <si>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</si>
  <si>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</si>
  <si>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</si>
  <si>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</si>
  <si>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</si>
  <si>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</si>
  <si>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</si>
  <si>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</si>
  <si>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</si>
  <si>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</si>
  <si>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</si>
  <si>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</si>
  <si>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</si>
  <si>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</si>
  <si>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</si>
  <si>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</si>
  <si>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</si>
  <si>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</si>
  <si>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</si>
  <si>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</si>
  <si>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</si>
  <si>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</si>
  <si>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</si>
  <si>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</si>
  <si>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</si>
  <si>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</si>
  <si>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</si>
  <si>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</si>
  <si>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</si>
  <si>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</si>
  <si>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</si>
  <si>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</si>
  <si>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</si>
  <si>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</si>
  <si>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</si>
  <si>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</si>
  <si>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</si>
  <si>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</si>
  <si>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</si>
  <si>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</si>
  <si>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</si>
  <si>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</si>
  <si>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</si>
  <si>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</si>
  <si>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</si>
  <si>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</si>
  <si>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</si>
  <si>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</si>
  <si>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</si>
  <si>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</si>
  <si>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</si>
  <si>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</si>
  <si>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</si>
  <si>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</si>
  <si>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</si>
  <si>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</si>
  <si>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</si>
  <si>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</si>
  <si>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</si>
  <si>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</si>
  <si>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</si>
  <si>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</si>
  <si>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</si>
  <si>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</si>
  <si>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</si>
  <si>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</si>
  <si>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</si>
  <si>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</si>
  <si>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</si>
  <si>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</si>
  <si>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</si>
  <si>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</si>
  <si>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</si>
  <si>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</si>
  <si>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</si>
  <si>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</si>
  <si>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</si>
  <si>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</si>
  <si>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</si>
  <si>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</si>
  <si>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</si>
  <si>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</si>
  <si>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</si>
  <si>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</si>
  <si>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</si>
  <si>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</si>
  <si>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</si>
  <si>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</si>
  <si>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</si>
  <si>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</si>
  <si>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</si>
  <si>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</si>
  <si>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</si>
  <si>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</si>
  <si>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</si>
  <si>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</si>
  <si>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</si>
  <si>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</si>
  <si>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</si>
  <si>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</si>
  <si>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</si>
  <si>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</si>
  <si>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</si>
  <si>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</si>
  <si>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</si>
  <si>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</si>
  <si>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</si>
  <si>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</si>
  <si>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</si>
  <si>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</si>
  <si>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</si>
  <si>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</si>
  <si>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</si>
  <si>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</si>
  <si>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</si>
  <si>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</si>
  <si>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</si>
  <si>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</si>
  <si>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</si>
  <si>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</si>
  <si>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</si>
  <si>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</si>
  <si>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</si>
  <si>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</si>
  <si>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</si>
  <si>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</si>
  <si>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</si>
  <si>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</si>
  <si>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</si>
  <si>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</si>
  <si>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</si>
  <si>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</si>
  <si>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</si>
  <si>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</si>
  <si>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</si>
  <si>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</si>
  <si>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</si>
  <si>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</si>
  <si>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</si>
  <si>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</si>
  <si>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</si>
  <si>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</si>
  <si>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</si>
  <si>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</si>
  <si>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</si>
  <si>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</si>
  <si>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</si>
  <si>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</si>
  <si>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</si>
  <si>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</si>
  <si>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</si>
  <si>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</si>
  <si>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</si>
  <si>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</si>
  <si>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</si>
  <si>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</si>
  <si>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</si>
  <si>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</si>
  <si>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</si>
  <si>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</si>
  <si>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</si>
  <si>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</si>
  <si>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</si>
  <si>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</si>
  <si>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</si>
  <si>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B?</t>
  </si>
  <si>
    <t>C?</t>
  </si>
  <si>
    <t>D?</t>
  </si>
  <si>
    <t>10?</t>
  </si>
  <si>
    <t>7.5?</t>
  </si>
  <si>
    <t>80?</t>
  </si>
  <si>
    <t>0.25?</t>
  </si>
  <si>
    <t>4?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</si>
</sst>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zoomScale="40" zoomScaleNormal="40" workbookViewId="0">
      <selection activeCell="C166" sqref="C166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198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43716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160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161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582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159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160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159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160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161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159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162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161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160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162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162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162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162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160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159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159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161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159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160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161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683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161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160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159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162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162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159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160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160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159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162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159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161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160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160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 t="s">
        <v>162</v>
      </c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 t="s">
        <v>160</v>
      </c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 t="s">
        <v>159</v>
      </c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 t="s">
        <v>161</v>
      </c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 t="s">
        <v>160</v>
      </c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 t="s">
        <v>161</v>
      </c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 t="s">
        <v>685</v>
      </c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 t="s">
        <v>159</v>
      </c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 t="s">
        <v>161</v>
      </c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 t="s">
        <v>160</v>
      </c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 t="s">
        <v>162</v>
      </c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 t="s">
        <v>159</v>
      </c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159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683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161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161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162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159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161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161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161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160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159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162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162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160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162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160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159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162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162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162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161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161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162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160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161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159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161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162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161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159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160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159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162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160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159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160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161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160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162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160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162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159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/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/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/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/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/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/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/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/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/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/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/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/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/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/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/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/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/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/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/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/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/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/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/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/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/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/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/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/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/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/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/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159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161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161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160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159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162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161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160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162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160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684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159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159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160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162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160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161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160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159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160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159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161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161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159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162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159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160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162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>
        <v>5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>
        <v>58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690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689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688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686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>
        <v>7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687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/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/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/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/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/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/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/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/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/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/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/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/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/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/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/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/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/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/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/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/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/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/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 t="s">
        <v>161</v>
      </c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 t="s">
        <v>162</v>
      </c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 t="s">
        <v>162</v>
      </c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 t="s">
        <v>160</v>
      </c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 t="s">
        <v>161</v>
      </c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 t="s">
        <v>161</v>
      </c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 t="s">
        <v>160</v>
      </c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 t="s">
        <v>159</v>
      </c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 t="s">
        <v>684</v>
      </c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 t="s">
        <v>683</v>
      </c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 t="s">
        <v>159</v>
      </c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 t="s">
        <v>685</v>
      </c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 t="s">
        <v>684</v>
      </c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 t="s">
        <v>683</v>
      </c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 t="s">
        <v>159</v>
      </c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>
        <v>2</v>
      </c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>
        <v>2</v>
      </c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>
        <v>105</v>
      </c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>
        <v>400</v>
      </c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>
        <v>4</v>
      </c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/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/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/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/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/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/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/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/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/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/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/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/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/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/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/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/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/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/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/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/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/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/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/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/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/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/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/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/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/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/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/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/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/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/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/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/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/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/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/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/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S03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971:AM971"/>
    <mergeCell ref="AK1024:AM1024"/>
    <mergeCell ref="AK1077:AM1077"/>
    <mergeCell ref="AK1130:AM1130"/>
    <mergeCell ref="AK1183:AM1183"/>
    <mergeCell ref="AK282:AM282"/>
    <mergeCell ref="AK547:AM547"/>
    <mergeCell ref="AK600:AM600"/>
    <mergeCell ref="AK653:AM653"/>
    <mergeCell ref="AK706:AM706"/>
    <mergeCell ref="AK17:AM17"/>
    <mergeCell ref="AK70:AM70"/>
    <mergeCell ref="AK123:AM123"/>
    <mergeCell ref="AK176:AM176"/>
    <mergeCell ref="AK229:AM229"/>
    <mergeCell ref="AK865:AM865"/>
    <mergeCell ref="AK918:AM918"/>
    <mergeCell ref="AK335:AM335"/>
    <mergeCell ref="AK388:AM388"/>
    <mergeCell ref="AK441:AM441"/>
    <mergeCell ref="AK494:AM494"/>
    <mergeCell ref="AK812:AM812"/>
    <mergeCell ref="AK759:AM759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S03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S03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S03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5" t="s">
        <v>265</v>
      </c>
      <c r="ET2" s="466"/>
      <c r="EU2" s="467"/>
      <c r="EW2" s="465" t="s">
        <v>266</v>
      </c>
      <c r="EX2" s="466"/>
      <c r="EY2" s="466"/>
      <c r="EZ2" s="466"/>
      <c r="FA2" s="467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2" t="s">
        <v>197</v>
      </c>
      <c r="EN85" s="463"/>
      <c r="EO85" s="463"/>
      <c r="EP85" s="464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2" t="s">
        <v>198</v>
      </c>
      <c r="EN168" s="463"/>
      <c r="EO168" s="463"/>
      <c r="EP168" s="464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>B</v>
      </c>
      <c r="AO169" s="8" t="b">
        <f>IF(AN169&lt;&gt;"",IF(ISNUMBER(SEARCH(AM169,AN169)),TRUE,FALSE),"")</f>
        <v>1</v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>A</v>
      </c>
      <c r="BZ169" s="8" t="b">
        <f>IF(BY169&lt;&gt;"",IF(ISNUMBER(SEARCH(BX169,BY169)),TRUE,FALSE),"")</f>
        <v>1</v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>C</v>
      </c>
      <c r="EK169" s="8" t="b">
        <f>IF(EJ169&lt;&gt;"",IF(ISNUMBER(SEARCH(EI169,EJ169)),TRUE,FALSE),"")</f>
        <v>1</v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>
        <f>IF(ISERROR(MATCH(EM$168,INPUT!C$4:Y$4,0))&lt;&gt;TRUE,MATCH(EM$168,INPUT!C$4:Y$4,0),"")</f>
        <v>1</v>
      </c>
    </row>
    <row r="170" spans="2:147" x14ac:dyDescent="0.45">
      <c r="B170" s="31" t="s">
        <v>181</v>
      </c>
      <c r="C170" s="55">
        <f>COUNTIF(AO169:AO220,"=TRUE")</f>
        <v>19</v>
      </c>
      <c r="D170" s="55">
        <v>52</v>
      </c>
      <c r="E170" s="41" t="str">
        <f>ROUND(C170/D170*100,0)&amp;"%"</f>
        <v>37%</v>
      </c>
      <c r="F170" s="23">
        <f>LOOKUP(COUNTIF(AO169:AO220,TRUE),EM170:EM222,EO170:EO222)*10</f>
        <v>220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>C</v>
      </c>
      <c r="AO170" s="8" t="b">
        <f t="shared" ref="AO170:AO220" si="8">IF(AN170&lt;&gt;"",IF(ISNUMBER(SEARCH(AM170,AN170)),TRUE,FALSE),"")</f>
        <v>1</v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>B?</v>
      </c>
      <c r="BZ170" s="8" t="b">
        <f t="shared" ref="BZ170:BZ212" si="9">IF(BY170&lt;&gt;"",IF(ISNUMBER(SEARCH(BX170,BY170)),TRUE,FALSE),"")</f>
        <v>1</v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>A</v>
      </c>
      <c r="EK170" s="8" t="b">
        <f t="shared" ref="EK170:EK233" si="10">IF(EJ170&lt;&gt;"",IF(ISNUMBER(SEARCH(EI170,EJ170)),TRUE,FALSE),"")</f>
        <v>0</v>
      </c>
      <c r="EM170" s="22">
        <v>0</v>
      </c>
      <c r="EN170" s="23">
        <v>200</v>
      </c>
      <c r="EO170" s="23">
        <v>10</v>
      </c>
      <c r="EP170" s="23">
        <v>10</v>
      </c>
      <c r="EQ170" s="8">
        <f>IF(ISERROR(MATCH(EM$168,INPUT!C$4:Y$4,0))&lt;&gt;TRUE,MATCH(EM$168,INPUT!C$4:Y$4,0),"")</f>
        <v>1</v>
      </c>
    </row>
    <row r="171" spans="2:147" x14ac:dyDescent="0.45">
      <c r="B171" s="32" t="s">
        <v>302</v>
      </c>
      <c r="C171" s="55">
        <f>COUNTIF(BZ169:BZ212,"=TRUE")</f>
        <v>19</v>
      </c>
      <c r="D171" s="55">
        <v>44</v>
      </c>
      <c r="E171" s="41" t="str">
        <f>ROUND(C171/D171*100,0)&amp;"%"</f>
        <v>43%</v>
      </c>
      <c r="F171" s="23">
        <f>LOOKUP(COUNTIF(BZ169:BZ212,TRUE),EM170:EM214,EP170:EP214)*10</f>
        <v>240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>A?</v>
      </c>
      <c r="AO171" s="8" t="b">
        <f t="shared" si="8"/>
        <v>1</v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>C</v>
      </c>
      <c r="BZ171" s="8" t="b">
        <f t="shared" si="9"/>
        <v>1</v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>C</v>
      </c>
      <c r="EK171" s="8" t="b">
        <f t="shared" si="10"/>
        <v>1</v>
      </c>
      <c r="EM171" s="22">
        <v>1</v>
      </c>
      <c r="EN171" s="23">
        <v>200</v>
      </c>
      <c r="EO171" s="23">
        <v>10</v>
      </c>
      <c r="EP171" s="23">
        <v>10</v>
      </c>
      <c r="EQ171" s="8">
        <f>IF(ISERROR(MATCH(EM$168,INPUT!C$4:Y$4,0))&lt;&gt;TRUE,MATCH(EM$168,INPUT!C$4:Y$4,0),"")</f>
        <v>1</v>
      </c>
    </row>
    <row r="172" spans="2:147" x14ac:dyDescent="0.45">
      <c r="B172" s="32" t="s">
        <v>303</v>
      </c>
      <c r="C172" s="55">
        <f>SUM(C170:C171)</f>
        <v>38</v>
      </c>
      <c r="D172" s="55">
        <f>SUM(D170:D171)</f>
        <v>96</v>
      </c>
      <c r="E172" s="41" t="str">
        <f>ROUND(C172/D172*100,0)&amp;"%"</f>
        <v>40%</v>
      </c>
      <c r="F172" s="23">
        <f>SUM(F170:F171)</f>
        <v>460</v>
      </c>
      <c r="G172" s="23">
        <f>SUM(G170:G171)</f>
        <v>800</v>
      </c>
      <c r="H172" s="25" t="str">
        <f>LOOKUP(F172,EW$4:EW$64,EY$4:EY$64) &amp; "%"</f>
        <v>22%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>A</v>
      </c>
      <c r="AO172" s="8" t="b">
        <f t="shared" si="8"/>
        <v>1</v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>C</v>
      </c>
      <c r="BZ172" s="8" t="b">
        <f t="shared" si="9"/>
        <v>1</v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>C</v>
      </c>
      <c r="EK172" s="8" t="b">
        <f t="shared" si="10"/>
        <v>1</v>
      </c>
      <c r="EM172" s="22">
        <v>2</v>
      </c>
      <c r="EN172" s="23">
        <v>210</v>
      </c>
      <c r="EO172" s="23">
        <v>10</v>
      </c>
      <c r="EP172" s="23">
        <v>10</v>
      </c>
      <c r="EQ172" s="8">
        <f>IF(ISERROR(MATCH(EM$168,INPUT!C$4:Y$4,0))&lt;&gt;TRUE,MATCH(EM$168,INPUT!C$4:Y$4,0),"")</f>
        <v>1</v>
      </c>
    </row>
    <row r="173" spans="2:147" ht="14.65" thickBot="1" x14ac:dyDescent="0.5">
      <c r="B173" s="33" t="s">
        <v>180</v>
      </c>
      <c r="C173" s="56">
        <f>COUNTIF(EK169:EK248,"=TRUE")</f>
        <v>28</v>
      </c>
      <c r="D173" s="56">
        <v>58</v>
      </c>
      <c r="E173" s="41" t="str">
        <f>ROUND(C173/D173*100,0)&amp;"%"</f>
        <v>48%</v>
      </c>
      <c r="F173" s="57">
        <f>LOOKUP(COUNTIF(EK169:EK248,TRUE),EM170:EM228,EN170:EN228)</f>
        <v>550</v>
      </c>
      <c r="G173" s="57">
        <v>800</v>
      </c>
      <c r="H173" s="34" t="str">
        <f>LOOKUP(F173,EW$4:EW$64,FA$4:FA$64) &amp; "%"</f>
        <v>57%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>B</v>
      </c>
      <c r="AO173" s="8" t="b">
        <f t="shared" si="8"/>
        <v>0</v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>D</v>
      </c>
      <c r="BZ173" s="8" t="b">
        <f t="shared" si="9"/>
        <v>0</v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>B</v>
      </c>
      <c r="EK173" s="8" t="b">
        <f t="shared" si="10"/>
        <v>1</v>
      </c>
      <c r="EM173" s="22">
        <v>3</v>
      </c>
      <c r="EN173" s="23">
        <v>230</v>
      </c>
      <c r="EO173" s="23">
        <v>11</v>
      </c>
      <c r="EP173" s="23">
        <v>11</v>
      </c>
      <c r="EQ173" s="8">
        <f>IF(ISERROR(MATCH(EM$168,INPUT!C$4:Y$4,0))&lt;&gt;TRUE,MATCH(EM$168,INPUT!C$4:Y$4,0),"")</f>
        <v>1</v>
      </c>
    </row>
    <row r="174" spans="2:147" ht="15" thickTop="1" thickBot="1" x14ac:dyDescent="0.5">
      <c r="B174" s="35" t="s">
        <v>257</v>
      </c>
      <c r="C174" s="36">
        <f>SUM(C170,C171,C173)</f>
        <v>66</v>
      </c>
      <c r="D174" s="36">
        <f>SUM(D170,D171,D173)</f>
        <v>154</v>
      </c>
      <c r="E174" s="41" t="str">
        <f>ROUND(C174/D174*100,0)&amp;"%"</f>
        <v>43%</v>
      </c>
      <c r="F174" s="37">
        <f>SUM(F170,F171,F173)</f>
        <v>1010</v>
      </c>
      <c r="G174" s="54">
        <f>SUM(G170,G171,G173)</f>
        <v>1600</v>
      </c>
      <c r="H174" s="38" t="str">
        <f>LOOKUP(F174,ES$4:ES$124,EU$4:EU$124) &amp; "%"</f>
        <v>36%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>A</v>
      </c>
      <c r="AO174" s="8" t="b">
        <f t="shared" si="8"/>
        <v>1</v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>A</v>
      </c>
      <c r="BZ174" s="8" t="b">
        <f t="shared" si="9"/>
        <v>0</v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>A</v>
      </c>
      <c r="EK174" s="8" t="b">
        <f t="shared" si="10"/>
        <v>1</v>
      </c>
      <c r="EM174" s="22">
        <v>4</v>
      </c>
      <c r="EN174" s="23">
        <v>250</v>
      </c>
      <c r="EO174" s="23">
        <v>12</v>
      </c>
      <c r="EP174" s="23">
        <v>12</v>
      </c>
      <c r="EQ174" s="8">
        <f>IF(ISERROR(MATCH(EM$168,INPUT!C$4:Y$4,0))&lt;&gt;TRUE,MATCH(EM$168,INPUT!C$4:Y$4,0),"")</f>
        <v>1</v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>B</v>
      </c>
      <c r="AO175" s="8" t="b">
        <f t="shared" si="8"/>
        <v>0</v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>B</v>
      </c>
      <c r="BZ175" s="8" t="b">
        <f t="shared" si="9"/>
        <v>0</v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>D</v>
      </c>
      <c r="EK175" s="8" t="b">
        <f t="shared" si="10"/>
        <v>1</v>
      </c>
      <c r="EM175" s="22">
        <v>5</v>
      </c>
      <c r="EN175" s="23">
        <v>270</v>
      </c>
      <c r="EO175" s="23">
        <v>13</v>
      </c>
      <c r="EP175" s="23">
        <v>13</v>
      </c>
      <c r="EQ175" s="8">
        <f>IF(ISERROR(MATCH(EM$168,INPUT!C$4:Y$4,0))&lt;&gt;TRUE,MATCH(EM$168,INPUT!C$4:Y$4,0),"")</f>
        <v>1</v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>C</v>
      </c>
      <c r="AO176" s="8" t="b">
        <f t="shared" si="8"/>
        <v>0</v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>C</v>
      </c>
      <c r="BZ176" s="8" t="b">
        <f t="shared" si="9"/>
        <v>0</v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>C</v>
      </c>
      <c r="EK176" s="8" t="b">
        <f t="shared" si="10"/>
        <v>1</v>
      </c>
      <c r="EM176" s="22">
        <v>6</v>
      </c>
      <c r="EN176" s="23">
        <v>290</v>
      </c>
      <c r="EO176" s="23">
        <v>14</v>
      </c>
      <c r="EP176" s="23">
        <v>14</v>
      </c>
      <c r="EQ176" s="8">
        <f>IF(ISERROR(MATCH(EM$168,INPUT!C$4:Y$4,0))&lt;&gt;TRUE,MATCH(EM$168,INPUT!C$4:Y$4,0),"")</f>
        <v>1</v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>A</v>
      </c>
      <c r="AO177" s="8" t="b">
        <f t="shared" si="8"/>
        <v>0</v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>C</v>
      </c>
      <c r="BZ177" s="8" t="b">
        <f t="shared" si="9"/>
        <v>1</v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>B</v>
      </c>
      <c r="EK177" s="8" t="b">
        <f t="shared" si="10"/>
        <v>1</v>
      </c>
      <c r="EM177" s="22">
        <v>7</v>
      </c>
      <c r="EN177" s="23">
        <v>300</v>
      </c>
      <c r="EO177" s="23">
        <v>14</v>
      </c>
      <c r="EP177" s="23">
        <v>15</v>
      </c>
      <c r="EQ177" s="8">
        <f>IF(ISERROR(MATCH(EM$168,INPUT!C$4:Y$4,0))&lt;&gt;TRUE,MATCH(EM$168,INPUT!C$4:Y$4,0),"")</f>
        <v>1</v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>D</v>
      </c>
      <c r="AO178" s="8" t="b">
        <f t="shared" si="8"/>
        <v>1</v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>C</v>
      </c>
      <c r="BZ178" s="8" t="b">
        <f t="shared" si="9"/>
        <v>1</v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>D</v>
      </c>
      <c r="EK178" s="8" t="b">
        <f t="shared" si="10"/>
        <v>1</v>
      </c>
      <c r="EM178" s="22">
        <v>8</v>
      </c>
      <c r="EN178" s="23">
        <v>320</v>
      </c>
      <c r="EO178" s="23">
        <v>15</v>
      </c>
      <c r="EP178" s="23">
        <v>15</v>
      </c>
      <c r="EQ178" s="8">
        <f>IF(ISERROR(MATCH(EM$168,INPUT!C$4:Y$4,0))&lt;&gt;TRUE,MATCH(EM$168,INPUT!C$4:Y$4,0),"")</f>
        <v>1</v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>C</v>
      </c>
      <c r="AO179" s="8" t="b">
        <f t="shared" si="8"/>
        <v>0</v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>B</v>
      </c>
      <c r="BZ179" s="8" t="b">
        <f t="shared" si="9"/>
        <v>1</v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>B</v>
      </c>
      <c r="EK179" s="8" t="b">
        <f t="shared" si="10"/>
        <v>1</v>
      </c>
      <c r="EM179" s="22">
        <v>9</v>
      </c>
      <c r="EN179" s="23">
        <v>330</v>
      </c>
      <c r="EO179" s="23">
        <v>16</v>
      </c>
      <c r="EP179" s="23">
        <v>16</v>
      </c>
      <c r="EQ179" s="8">
        <f>IF(ISERROR(MATCH(EM$168,INPUT!C$4:Y$4,0))&lt;&gt;TRUE,MATCH(EM$168,INPUT!C$4:Y$4,0),"")</f>
        <v>1</v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>B</v>
      </c>
      <c r="AO180" s="8" t="b">
        <f t="shared" si="8"/>
        <v>0</v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>A</v>
      </c>
      <c r="BZ180" s="8" t="b">
        <f t="shared" si="9"/>
        <v>1</v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>C?</v>
      </c>
      <c r="EK180" s="8" t="b">
        <f t="shared" si="10"/>
        <v>0</v>
      </c>
      <c r="EM180" s="22">
        <v>10</v>
      </c>
      <c r="EN180" s="23">
        <v>340</v>
      </c>
      <c r="EO180" s="23">
        <v>17</v>
      </c>
      <c r="EP180" s="23">
        <v>17</v>
      </c>
      <c r="EQ180" s="8">
        <f>IF(ISERROR(MATCH(EM$168,INPUT!C$4:Y$4,0))&lt;&gt;TRUE,MATCH(EM$168,INPUT!C$4:Y$4,0),"")</f>
        <v>1</v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>D</v>
      </c>
      <c r="AO181" s="8" t="b">
        <f t="shared" si="8"/>
        <v>1</v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>D</v>
      </c>
      <c r="BZ181" s="8" t="b">
        <f t="shared" si="9"/>
        <v>0</v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>A</v>
      </c>
      <c r="EK181" s="8" t="b">
        <f t="shared" si="10"/>
        <v>0</v>
      </c>
      <c r="EM181" s="22">
        <v>11</v>
      </c>
      <c r="EN181" s="23">
        <v>360</v>
      </c>
      <c r="EO181" s="23">
        <v>17</v>
      </c>
      <c r="EP181" s="23">
        <v>18</v>
      </c>
      <c r="EQ181" s="8">
        <f>IF(ISERROR(MATCH(EM$168,INPUT!C$4:Y$4,0))&lt;&gt;TRUE,MATCH(EM$168,INPUT!C$4:Y$4,0),"")</f>
        <v>1</v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>D</v>
      </c>
      <c r="AO182" s="8" t="b">
        <f t="shared" si="8"/>
        <v>0</v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>D</v>
      </c>
      <c r="BZ182" s="8" t="b">
        <f t="shared" si="9"/>
        <v>1</v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>A</v>
      </c>
      <c r="EK182" s="8" t="b">
        <f t="shared" si="10"/>
        <v>1</v>
      </c>
      <c r="EM182" s="22">
        <v>12</v>
      </c>
      <c r="EN182" s="23">
        <v>370</v>
      </c>
      <c r="EO182" s="23">
        <v>18</v>
      </c>
      <c r="EP182" s="23">
        <v>19</v>
      </c>
      <c r="EQ182" s="8">
        <f>IF(ISERROR(MATCH(EM$168,INPUT!C$4:Y$4,0))&lt;&gt;TRUE,MATCH(EM$168,INPUT!C$4:Y$4,0),"")</f>
        <v>1</v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>D</v>
      </c>
      <c r="AO183" s="8" t="b">
        <f t="shared" si="8"/>
        <v>0</v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>B</v>
      </c>
      <c r="BZ183" s="8" t="b">
        <f t="shared" si="9"/>
        <v>1</v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>B</v>
      </c>
      <c r="EK183" s="8" t="b">
        <f t="shared" si="10"/>
        <v>0</v>
      </c>
      <c r="EM183" s="22">
        <v>13</v>
      </c>
      <c r="EN183" s="23">
        <v>380</v>
      </c>
      <c r="EO183" s="23">
        <v>19</v>
      </c>
      <c r="EP183" s="23">
        <v>19</v>
      </c>
      <c r="EQ183" s="8">
        <f>IF(ISERROR(MATCH(EM$168,INPUT!C$4:Y$4,0))&lt;&gt;TRUE,MATCH(EM$168,INPUT!C$4:Y$4,0),"")</f>
        <v>1</v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>D</v>
      </c>
      <c r="AO184" s="8" t="b">
        <f t="shared" si="8"/>
        <v>0</v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>D</v>
      </c>
      <c r="BZ184" s="8" t="b">
        <f t="shared" si="9"/>
        <v>0</v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>B</v>
      </c>
      <c r="EK184" s="8" t="b">
        <f t="shared" si="10"/>
        <v>1</v>
      </c>
      <c r="EM184" s="22">
        <v>14</v>
      </c>
      <c r="EN184" s="23">
        <v>390</v>
      </c>
      <c r="EO184" s="23">
        <v>19</v>
      </c>
      <c r="EP184" s="24">
        <v>20</v>
      </c>
      <c r="EQ184" s="8">
        <f>IF(ISERROR(MATCH(EM$168,INPUT!C$4:Y$4,0))&lt;&gt;TRUE,MATCH(EM$168,INPUT!C$4:Y$4,0),"")</f>
        <v>1</v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>B</v>
      </c>
      <c r="AO185" s="8" t="b">
        <f t="shared" si="8"/>
        <v>1</v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>B</v>
      </c>
      <c r="BZ185" s="8" t="b">
        <f t="shared" si="9"/>
        <v>0</v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>D</v>
      </c>
      <c r="EK185" s="8" t="b">
        <f t="shared" si="10"/>
        <v>0</v>
      </c>
      <c r="EM185" s="22">
        <v>15</v>
      </c>
      <c r="EN185" s="23">
        <v>400</v>
      </c>
      <c r="EO185" s="23">
        <v>20</v>
      </c>
      <c r="EP185" s="23">
        <v>21</v>
      </c>
      <c r="EQ185" s="8">
        <f>IF(ISERROR(MATCH(EM$168,INPUT!C$4:Y$4,0))&lt;&gt;TRUE,MATCH(EM$168,INPUT!C$4:Y$4,0),"")</f>
        <v>1</v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>B</v>
      </c>
      <c r="AO186" s="8" t="b">
        <f t="shared" si="8"/>
        <v>1</v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>A</v>
      </c>
      <c r="BZ186" s="8" t="b">
        <f t="shared" si="9"/>
        <v>0</v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>B</v>
      </c>
      <c r="EK186" s="8" t="b">
        <f t="shared" si="10"/>
        <v>1</v>
      </c>
      <c r="EM186" s="22">
        <v>16</v>
      </c>
      <c r="EN186" s="23">
        <v>420</v>
      </c>
      <c r="EO186" s="23">
        <v>21</v>
      </c>
      <c r="EP186" s="23">
        <v>22</v>
      </c>
      <c r="EQ186" s="8">
        <f>IF(ISERROR(MATCH(EM$168,INPUT!C$4:Y$4,0))&lt;&gt;TRUE,MATCH(EM$168,INPUT!C$4:Y$4,0),"")</f>
        <v>1</v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>A</v>
      </c>
      <c r="AO187" s="8" t="b">
        <f t="shared" si="8"/>
        <v>1</v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>D</v>
      </c>
      <c r="BZ187" s="8" t="b">
        <f t="shared" si="9"/>
        <v>1</v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>C</v>
      </c>
      <c r="EK187" s="8" t="b">
        <f t="shared" si="10"/>
        <v>1</v>
      </c>
      <c r="EM187" s="22">
        <v>17</v>
      </c>
      <c r="EN187" s="23">
        <v>430</v>
      </c>
      <c r="EO187" s="23">
        <v>21</v>
      </c>
      <c r="EP187" s="23">
        <v>22</v>
      </c>
      <c r="EQ187" s="8">
        <f>IF(ISERROR(MATCH(EM$168,INPUT!C$4:Y$4,0))&lt;&gt;TRUE,MATCH(EM$168,INPUT!C$4:Y$4,0),"")</f>
        <v>1</v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>A</v>
      </c>
      <c r="AO188" s="8" t="b">
        <f t="shared" si="8"/>
        <v>1</v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>D</v>
      </c>
      <c r="BZ188" s="8" t="b">
        <f t="shared" si="9"/>
        <v>0</v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>B</v>
      </c>
      <c r="EK188" s="8" t="b">
        <f t="shared" si="10"/>
        <v>1</v>
      </c>
      <c r="EM188" s="22">
        <v>18</v>
      </c>
      <c r="EN188" s="23">
        <v>440</v>
      </c>
      <c r="EO188" s="23">
        <v>22</v>
      </c>
      <c r="EP188" s="23">
        <v>23</v>
      </c>
      <c r="EQ188" s="8">
        <f>IF(ISERROR(MATCH(EM$168,INPUT!C$4:Y$4,0))&lt;&gt;TRUE,MATCH(EM$168,INPUT!C$4:Y$4,0),"")</f>
        <v>1</v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>C</v>
      </c>
      <c r="AO189" s="8" t="b">
        <f t="shared" si="8"/>
        <v>0</v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>D</v>
      </c>
      <c r="BZ189" s="8" t="b">
        <f t="shared" si="9"/>
        <v>1</v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>A</v>
      </c>
      <c r="EK189" s="8" t="b">
        <f t="shared" si="10"/>
        <v>0</v>
      </c>
      <c r="EM189" s="22">
        <v>19</v>
      </c>
      <c r="EN189" s="23">
        <v>450</v>
      </c>
      <c r="EO189" s="23">
        <v>22</v>
      </c>
      <c r="EP189" s="23">
        <v>24</v>
      </c>
      <c r="EQ189" s="8">
        <f>IF(ISERROR(MATCH(EM$168,INPUT!C$4:Y$4,0))&lt;&gt;TRUE,MATCH(EM$168,INPUT!C$4:Y$4,0),"")</f>
        <v>1</v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>A</v>
      </c>
      <c r="AO190" s="8" t="b">
        <f t="shared" si="8"/>
        <v>1</v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>C</v>
      </c>
      <c r="BZ190" s="8" t="b">
        <f t="shared" si="9"/>
        <v>0</v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>B</v>
      </c>
      <c r="EK190" s="8" t="b">
        <f t="shared" si="10"/>
        <v>1</v>
      </c>
      <c r="EM190" s="22">
        <v>20</v>
      </c>
      <c r="EN190" s="23">
        <v>460</v>
      </c>
      <c r="EO190" s="23">
        <v>23</v>
      </c>
      <c r="EP190" s="23">
        <v>24</v>
      </c>
      <c r="EQ190" s="8">
        <f>IF(ISERROR(MATCH(EM$168,INPUT!C$4:Y$4,0))&lt;&gt;TRUE,MATCH(EM$168,INPUT!C$4:Y$4,0),"")</f>
        <v>1</v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>B</v>
      </c>
      <c r="AO191" s="8" t="b">
        <f t="shared" si="8"/>
        <v>0</v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>C</v>
      </c>
      <c r="BZ191" s="8" t="b">
        <f t="shared" si="9"/>
        <v>0</v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>A</v>
      </c>
      <c r="EK191" s="8" t="b">
        <f t="shared" si="10"/>
        <v>0</v>
      </c>
      <c r="EM191" s="22">
        <v>21</v>
      </c>
      <c r="EN191" s="23">
        <v>470</v>
      </c>
      <c r="EO191" s="23">
        <v>24</v>
      </c>
      <c r="EP191" s="23">
        <v>25</v>
      </c>
      <c r="EQ191" s="8">
        <f>IF(ISERROR(MATCH(EM$168,INPUT!C$4:Y$4,0))&lt;&gt;TRUE,MATCH(EM$168,INPUT!C$4:Y$4,0),"")</f>
        <v>1</v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>C</v>
      </c>
      <c r="AO192" s="8" t="b">
        <f t="shared" si="8"/>
        <v>0</v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>D</v>
      </c>
      <c r="BZ192" s="8" t="b">
        <f t="shared" si="9"/>
        <v>1</v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>C</v>
      </c>
      <c r="EK192" s="8" t="b">
        <f t="shared" si="10"/>
        <v>0</v>
      </c>
      <c r="EM192" s="22">
        <v>22</v>
      </c>
      <c r="EN192" s="23">
        <v>480</v>
      </c>
      <c r="EO192" s="23">
        <v>24</v>
      </c>
      <c r="EP192" s="23">
        <v>25</v>
      </c>
      <c r="EQ192" s="8">
        <f>IF(ISERROR(MATCH(EM$168,INPUT!C$4:Y$4,0))&lt;&gt;TRUE,MATCH(EM$168,INPUT!C$4:Y$4,0),"")</f>
        <v>1</v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>B?</v>
      </c>
      <c r="AO193" s="8" t="b">
        <f t="shared" si="8"/>
        <v>0</v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>B</v>
      </c>
      <c r="BZ193" s="8" t="b">
        <f t="shared" si="9"/>
        <v>1</v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>C</v>
      </c>
      <c r="EK193" s="8" t="b">
        <f t="shared" si="10"/>
        <v>0</v>
      </c>
      <c r="EM193" s="22">
        <v>23</v>
      </c>
      <c r="EN193" s="23">
        <v>490</v>
      </c>
      <c r="EO193" s="23">
        <v>25</v>
      </c>
      <c r="EP193" s="23">
        <v>26</v>
      </c>
      <c r="EQ193" s="8">
        <f>IF(ISERROR(MATCH(EM$168,INPUT!C$4:Y$4,0))&lt;&gt;TRUE,MATCH(EM$168,INPUT!C$4:Y$4,0),"")</f>
        <v>1</v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>C</v>
      </c>
      <c r="AO194" s="8" t="b">
        <f t="shared" si="8"/>
        <v>1</v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>C</v>
      </c>
      <c r="BZ194" s="8" t="b">
        <f t="shared" si="9"/>
        <v>0</v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>A</v>
      </c>
      <c r="EK194" s="8" t="b">
        <f t="shared" si="10"/>
        <v>0</v>
      </c>
      <c r="EM194" s="22">
        <v>24</v>
      </c>
      <c r="EN194" s="23">
        <v>500</v>
      </c>
      <c r="EO194" s="23">
        <v>25</v>
      </c>
      <c r="EP194" s="23">
        <v>26</v>
      </c>
      <c r="EQ194" s="8">
        <f>IF(ISERROR(MATCH(EM$168,INPUT!C$4:Y$4,0))&lt;&gt;TRUE,MATCH(EM$168,INPUT!C$4:Y$4,0),"")</f>
        <v>1</v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>C</v>
      </c>
      <c r="AO195" s="8" t="b">
        <f t="shared" si="8"/>
        <v>0</v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>A</v>
      </c>
      <c r="BZ195" s="8" t="b">
        <f t="shared" si="9"/>
        <v>0</v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>D</v>
      </c>
      <c r="EK195" s="8" t="b">
        <f t="shared" si="10"/>
        <v>0</v>
      </c>
      <c r="EM195" s="22">
        <v>25</v>
      </c>
      <c r="EN195" s="23">
        <v>510</v>
      </c>
      <c r="EO195" s="23">
        <v>26</v>
      </c>
      <c r="EP195" s="23">
        <v>27</v>
      </c>
      <c r="EQ195" s="8">
        <f>IF(ISERROR(MATCH(EM$168,INPUT!C$4:Y$4,0))&lt;&gt;TRUE,MATCH(EM$168,INPUT!C$4:Y$4,0),"")</f>
        <v>1</v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>B</v>
      </c>
      <c r="AO196" s="8" t="b">
        <f t="shared" si="8"/>
        <v>1</v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>C</v>
      </c>
      <c r="BZ196" s="8" t="b">
        <f t="shared" si="9"/>
        <v>0</v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>A</v>
      </c>
      <c r="EK196" s="8" t="b">
        <f t="shared" si="10"/>
        <v>0</v>
      </c>
      <c r="EM196" s="22">
        <v>26</v>
      </c>
      <c r="EN196" s="23">
        <v>530</v>
      </c>
      <c r="EO196" s="23">
        <v>26</v>
      </c>
      <c r="EP196" s="23">
        <v>27</v>
      </c>
      <c r="EQ196" s="8">
        <f>IF(ISERROR(MATCH(EM$168,INPUT!C$4:Y$4,0))&lt;&gt;TRUE,MATCH(EM$168,INPUT!C$4:Y$4,0),"")</f>
        <v>1</v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>A</v>
      </c>
      <c r="AO197" s="8" t="b">
        <f t="shared" si="8"/>
        <v>0</v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>D</v>
      </c>
      <c r="BZ197" s="8" t="b">
        <f t="shared" si="9"/>
        <v>0</v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>B</v>
      </c>
      <c r="EK197" s="8" t="b">
        <f t="shared" si="10"/>
        <v>0</v>
      </c>
      <c r="EM197" s="22">
        <v>27</v>
      </c>
      <c r="EN197" s="23">
        <v>540</v>
      </c>
      <c r="EO197" s="23">
        <v>27</v>
      </c>
      <c r="EP197" s="23">
        <v>28</v>
      </c>
      <c r="EQ197" s="8">
        <f>IF(ISERROR(MATCH(EM$168,INPUT!C$4:Y$4,0))&lt;&gt;TRUE,MATCH(EM$168,INPUT!C$4:Y$4,0),"")</f>
        <v>1</v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>D</v>
      </c>
      <c r="AO198" s="8" t="b">
        <f t="shared" si="8"/>
        <v>1</v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>C</v>
      </c>
      <c r="BZ198" s="8" t="b">
        <f t="shared" si="9"/>
        <v>0</v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>D</v>
      </c>
      <c r="EK198" s="8" t="b">
        <f t="shared" si="10"/>
        <v>0</v>
      </c>
      <c r="EM198" s="22">
        <v>28</v>
      </c>
      <c r="EN198" s="23">
        <v>550</v>
      </c>
      <c r="EO198" s="23">
        <v>27</v>
      </c>
      <c r="EP198" s="23">
        <v>29</v>
      </c>
      <c r="EQ198" s="8">
        <f>IF(ISERROR(MATCH(EM$168,INPUT!C$4:Y$4,0))&lt;&gt;TRUE,MATCH(EM$168,INPUT!C$4:Y$4,0),"")</f>
        <v>1</v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>D</v>
      </c>
      <c r="AO199" s="8" t="b">
        <f t="shared" si="8"/>
        <v>0</v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>A</v>
      </c>
      <c r="BZ199" s="8" t="b">
        <f t="shared" si="9"/>
        <v>0</v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>
        <f>IF(SAT!$EQ199&lt;&gt;"",IF(INDEX(INPUT!C164:Y164,SAT!$EQ199)&lt;&gt;"",INDEX(INPUT!C164:Y164,SAT!$EQ199),""),"")</f>
        <v>5</v>
      </c>
      <c r="EK199" s="8" t="b">
        <f>IF(EJ199&lt;&gt;"",
  IF(ISNUMBER(VALUE(SUBSTITUTE(EJ199,CHAR(63),""))),
  IF(OR(VALUE(SUBSTITUTE(EJ199,CHAR(63),""))=4,VALUE(SUBSTITUTE(EJ199,CHAR(63),""))=5),TRUE,FALSE),FALSE),"")</f>
        <v>1</v>
      </c>
      <c r="EM199" s="22">
        <v>29</v>
      </c>
      <c r="EN199" s="23">
        <v>560</v>
      </c>
      <c r="EO199" s="23">
        <v>28</v>
      </c>
      <c r="EP199" s="23">
        <v>29</v>
      </c>
      <c r="EQ199" s="8">
        <f>IF(ISERROR(MATCH(EM$168,INPUT!C$4:Y$4,0))&lt;&gt;TRUE,MATCH(EM$168,INPUT!C$4:Y$4,0),"")</f>
        <v>1</v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>A</v>
      </c>
      <c r="AO200" s="8" t="b">
        <f t="shared" si="8"/>
        <v>0</v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>B</v>
      </c>
      <c r="BZ200" s="8" t="b">
        <f t="shared" si="9"/>
        <v>1</v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>
        <f>IF(SAT!$EQ200&lt;&gt;"",IF(INDEX(INPUT!C165:Y165,SAT!$EQ200)&lt;&gt;"",INDEX(INPUT!C165:Y165,SAT!$EQ200),""),"")</f>
        <v>58</v>
      </c>
      <c r="EK200" s="8" t="b">
        <f>IF(EJ200&lt;&gt;"",
  IF(ISNUMBER(VALUE(SUBSTITUTE(EJ200,CHAR(63),""))),
  IF(VALUE(SUBSTITUTE(EJ200,CHAR(63),""))=59,TRUE,FALSE),FALSE),"")</f>
        <v>0</v>
      </c>
      <c r="EM200" s="22">
        <v>30</v>
      </c>
      <c r="EN200" s="23">
        <v>570</v>
      </c>
      <c r="EO200" s="23">
        <v>28</v>
      </c>
      <c r="EP200" s="23">
        <v>30</v>
      </c>
      <c r="EQ200" s="8">
        <f>IF(ISERROR(MATCH(EM$168,INPUT!C$4:Y$4,0))&lt;&gt;TRUE,MATCH(EM$168,INPUT!C$4:Y$4,0),"")</f>
        <v>1</v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>B</v>
      </c>
      <c r="AO201" s="8" t="b">
        <f t="shared" si="8"/>
        <v>0</v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>B</v>
      </c>
      <c r="BZ201" s="8" t="b">
        <f t="shared" si="9"/>
        <v>0</v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>4?</v>
      </c>
      <c r="EK201" s="8" t="b">
        <f>IF(EJ201&lt;&gt;"",
  IF(ISNUMBER(VALUE(SUBSTITUTE(EJ201,CHAR(63),""))),
  IF(VALUE(SUBSTITUTE(EJ201,CHAR(63),""))=9,TRUE,FALSE),FALSE),"")</f>
        <v>0</v>
      </c>
      <c r="EM201" s="22">
        <v>31</v>
      </c>
      <c r="EN201" s="23">
        <v>580</v>
      </c>
      <c r="EO201" s="23">
        <v>29</v>
      </c>
      <c r="EP201" s="23">
        <v>30</v>
      </c>
      <c r="EQ201" s="8">
        <f>IF(ISERROR(MATCH(EM$168,INPUT!C$4:Y$4,0))&lt;&gt;TRUE,MATCH(EM$168,INPUT!C$4:Y$4,0),"")</f>
        <v>1</v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>B</v>
      </c>
      <c r="AO202" s="8" t="b">
        <f t="shared" si="8"/>
        <v>0</v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>A</v>
      </c>
      <c r="BZ202" s="8" t="b">
        <f t="shared" si="9"/>
        <v>0</v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>0.25?</v>
      </c>
      <c r="EK202" s="8" t="b">
        <f>IF(EJ202&lt;&gt;"",
  IF(ISNUMBER(VALUE(SUBSTITUTE(EJ202,CHAR(63),""))),
  IF(VALUE(SUBSTITUTE(EJ202,CHAR(63),""))=0.6,TRUE,FALSE),FALSE),"")</f>
        <v>0</v>
      </c>
      <c r="EM202" s="22">
        <v>32</v>
      </c>
      <c r="EN202" s="23">
        <v>580</v>
      </c>
      <c r="EO202" s="23">
        <v>29</v>
      </c>
      <c r="EP202" s="23">
        <v>31</v>
      </c>
      <c r="EQ202" s="8">
        <f>IF(ISERROR(MATCH(EM$168,INPUT!C$4:Y$4,0))&lt;&gt;TRUE,MATCH(EM$168,INPUT!C$4:Y$4,0),"")</f>
        <v>1</v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>A</v>
      </c>
      <c r="AO203" s="8" t="b">
        <f t="shared" si="8"/>
        <v>0</v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>D</v>
      </c>
      <c r="BZ203" s="8" t="b">
        <f t="shared" si="9"/>
        <v>0</v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>80?</v>
      </c>
      <c r="EK203" s="8" t="b">
        <f>IF(EJ203&lt;&gt;"",
  IF(ISNUMBER(VALUE(SUBSTITUTE(EJ203,CHAR(63),""))),
  IF(VALUE(SUBSTITUTE(EJ203,CHAR(63),""))=50,TRUE,FALSE),FALSE),"")</f>
        <v>0</v>
      </c>
      <c r="EM203" s="22">
        <v>33</v>
      </c>
      <c r="EN203" s="23">
        <v>590</v>
      </c>
      <c r="EO203" s="23">
        <v>29</v>
      </c>
      <c r="EP203" s="23">
        <v>32</v>
      </c>
      <c r="EQ203" s="8">
        <f>IF(ISERROR(MATCH(EM$168,INPUT!C$4:Y$4,0))&lt;&gt;TRUE,MATCH(EM$168,INPUT!C$4:Y$4,0),"")</f>
        <v>1</v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>D</v>
      </c>
      <c r="AO204" s="8" t="b">
        <f t="shared" si="8"/>
        <v>0</v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>B</v>
      </c>
      <c r="BZ204" s="8" t="b">
        <f t="shared" si="9"/>
        <v>0</v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>10?</v>
      </c>
      <c r="EK204" s="8" t="b">
        <f>IF(EJ204&lt;&gt;"",
  IF(ISNUMBER(VALUE(SUBSTITUTE(EJ204,CHAR(63),""))),
  IF(VALUE(SUBSTITUTE(EJ204,CHAR(63),""))=750,TRUE,FALSE),FALSE),"")</f>
        <v>0</v>
      </c>
      <c r="EM204" s="22">
        <v>34</v>
      </c>
      <c r="EN204" s="23">
        <v>600</v>
      </c>
      <c r="EO204" s="23">
        <v>30</v>
      </c>
      <c r="EP204" s="23">
        <v>33</v>
      </c>
      <c r="EQ204" s="8">
        <f>IF(ISERROR(MATCH(EM$168,INPUT!C$4:Y$4,0))&lt;&gt;TRUE,MATCH(EM$168,INPUT!C$4:Y$4,0),"")</f>
        <v>1</v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>A</v>
      </c>
      <c r="AO205" s="8" t="b">
        <f t="shared" si="8"/>
        <v>0</v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>A</v>
      </c>
      <c r="BZ205" s="8" t="b">
        <f t="shared" si="9"/>
        <v>0</v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>
        <f>IF(SAT!$EQ205&lt;&gt;"",IF(INDEX(INPUT!C170:Y170,SAT!$EQ205)&lt;&gt;"",INDEX(INPUT!C170:Y170,SAT!$EQ205),""),"")</f>
        <v>7</v>
      </c>
      <c r="EK205" s="8" t="b">
        <f>IF(EJ205&lt;&gt;"",
  IF(ISNUMBER(VALUE(SUBSTITUTE(EJ205,CHAR(63),""))),
  IF(VALUE(SUBSTITUTE(EJ205,CHAR(63),""))=7,TRUE,FALSE),FALSE),"")</f>
        <v>1</v>
      </c>
      <c r="EM205" s="22">
        <v>35</v>
      </c>
      <c r="EN205" s="23">
        <v>610</v>
      </c>
      <c r="EO205" s="24">
        <v>30</v>
      </c>
      <c r="EP205" s="23">
        <v>33</v>
      </c>
      <c r="EQ205" s="8">
        <f>IF(ISERROR(MATCH(EM$168,INPUT!C$4:Y$4,0))&lt;&gt;TRUE,MATCH(EM$168,INPUT!C$4:Y$4,0),"")</f>
        <v>1</v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>C</v>
      </c>
      <c r="AO206" s="8" t="b">
        <f t="shared" si="8"/>
        <v>1</v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>B</v>
      </c>
      <c r="BZ206" s="8" t="b">
        <f t="shared" si="9"/>
        <v>0</v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>7.5?</v>
      </c>
      <c r="EK206" s="8" t="b">
        <f>IF(EJ206&lt;&gt;"",
  IF(ISNUMBER(VALUE(SUBSTITUTE(EJ206,CHAR(63),""))),
  IF(VALUE(SUBSTITUTE(EJ206,CHAR(63),""))=60,TRUE,FALSE),FALSE),"")</f>
        <v>0</v>
      </c>
      <c r="EM206" s="22">
        <v>36</v>
      </c>
      <c r="EN206" s="23">
        <v>620</v>
      </c>
      <c r="EO206" s="23">
        <v>31</v>
      </c>
      <c r="EP206" s="23">
        <v>34</v>
      </c>
      <c r="EQ206" s="8">
        <f>IF(ISERROR(MATCH(EM$168,INPUT!C$4:Y$4,0))&lt;&gt;TRUE,MATCH(EM$168,INPUT!C$4:Y$4,0),"")</f>
        <v>1</v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>B</v>
      </c>
      <c r="AO207" s="8" t="b">
        <f t="shared" si="8"/>
        <v>0</v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>C</v>
      </c>
      <c r="BZ207" s="8" t="b">
        <f t="shared" si="9"/>
        <v>1</v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>
        <f>IF(ISERROR(MATCH(EM$168,INPUT!C$4:Y$4,0))&lt;&gt;TRUE,MATCH(EM$168,INPUT!C$4:Y$4,0),"")</f>
        <v>1</v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>B</v>
      </c>
      <c r="AO208" s="8" t="b">
        <f t="shared" si="8"/>
        <v>0</v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>B</v>
      </c>
      <c r="BZ208" s="8" t="b">
        <f t="shared" si="9"/>
        <v>1</v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>
        <f>IF(ISERROR(MATCH(EM$168,INPUT!C$4:Y$4,0))&lt;&gt;TRUE,MATCH(EM$168,INPUT!C$4:Y$4,0),"")</f>
        <v>1</v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>D</v>
      </c>
      <c r="AO209" s="8" t="b">
        <f t="shared" si="8"/>
        <v>0</v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>D</v>
      </c>
      <c r="BZ209" s="8" t="b">
        <f t="shared" si="9"/>
        <v>1</v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>
        <f>IF(ISERROR(MATCH(EM$168,INPUT!C$4:Y$4,0))&lt;&gt;TRUE,MATCH(EM$168,INPUT!C$4:Y$4,0),"")</f>
        <v>1</v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>B</v>
      </c>
      <c r="AO210" s="8" t="b">
        <f t="shared" si="8"/>
        <v>0</v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>B</v>
      </c>
      <c r="BZ210" s="8" t="b">
        <f t="shared" si="9"/>
        <v>0</v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>
        <f>IF(ISERROR(MATCH(EM$168,INPUT!C$4:Y$4,0))&lt;&gt;TRUE,MATCH(EM$168,INPUT!C$4:Y$4,0),"")</f>
        <v>1</v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>A</v>
      </c>
      <c r="AO211" s="8" t="b">
        <f t="shared" si="8"/>
        <v>0</v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>D</v>
      </c>
      <c r="BZ211" s="8" t="b">
        <f t="shared" si="9"/>
        <v>1</v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>
        <f>IF(ISERROR(MATCH(EM$168,INPUT!C$4:Y$4,0))&lt;&gt;TRUE,MATCH(EM$168,INPUT!C$4:Y$4,0),"")</f>
        <v>1</v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>C</v>
      </c>
      <c r="AO212" s="8" t="b">
        <f t="shared" si="8"/>
        <v>0</v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>A</v>
      </c>
      <c r="BZ212" s="8" t="b">
        <f t="shared" si="9"/>
        <v>0</v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>
        <f>IF(ISERROR(MATCH(EM$168,INPUT!C$4:Y$4,0))&lt;&gt;TRUE,MATCH(EM$168,INPUT!C$4:Y$4,0),"")</f>
        <v>1</v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>B</v>
      </c>
      <c r="AO213" s="8" t="b">
        <f t="shared" si="8"/>
        <v>0</v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>
        <f>IF(ISERROR(MATCH(EM$168,INPUT!C$4:Y$4,0))&lt;&gt;TRUE,MATCH(EM$168,INPUT!C$4:Y$4,0),"")</f>
        <v>1</v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>C</v>
      </c>
      <c r="AO214" s="8" t="b">
        <f t="shared" si="8"/>
        <v>1</v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>
        <f>IF(ISERROR(MATCH(EM$168,INPUT!C$4:Y$4,0))&lt;&gt;TRUE,MATCH(EM$168,INPUT!C$4:Y$4,0),"")</f>
        <v>1</v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>D?</v>
      </c>
      <c r="AO215" s="8" t="b">
        <f t="shared" si="8"/>
        <v>0</v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>
        <f>IF(ISERROR(MATCH(EM$168,INPUT!C$4:Y$4,0))&lt;&gt;TRUE,MATCH(EM$168,INPUT!C$4:Y$4,0),"")</f>
        <v>1</v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>A</v>
      </c>
      <c r="AO216" s="8" t="b">
        <f t="shared" si="8"/>
        <v>0</v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>
        <f>IF(ISERROR(MATCH(EM$168,INPUT!C$4:Y$4,0))&lt;&gt;TRUE,MATCH(EM$168,INPUT!C$4:Y$4,0),"")</f>
        <v>1</v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>C</v>
      </c>
      <c r="AO217" s="8" t="b">
        <f t="shared" si="8"/>
        <v>0</v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>
        <f>IF(ISERROR(MATCH(EM$168,INPUT!C$4:Y$4,0))&lt;&gt;TRUE,MATCH(EM$168,INPUT!C$4:Y$4,0),"")</f>
        <v>1</v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>B</v>
      </c>
      <c r="AO218" s="8" t="b">
        <f t="shared" si="8"/>
        <v>1</v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>
        <f>IF(ISERROR(MATCH(EM$168,INPUT!C$4:Y$4,0))&lt;&gt;TRUE,MATCH(EM$168,INPUT!C$4:Y$4,0),"")</f>
        <v>1</v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>D</v>
      </c>
      <c r="AO219" s="8" t="b">
        <f t="shared" si="8"/>
        <v>1</v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>
        <f>IF(ISERROR(MATCH(EM$168,INPUT!C$4:Y$4,0))&lt;&gt;TRUE,MATCH(EM$168,INPUT!C$4:Y$4,0),"")</f>
        <v>1</v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>A</v>
      </c>
      <c r="AO220" s="8" t="b">
        <f t="shared" si="8"/>
        <v>0</v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>
        <f>IF(ISERROR(MATCH(EM$168,INPUT!C$4:Y$4,0))&lt;&gt;TRUE,MATCH(EM$168,INPUT!C$4:Y$4,0),"")</f>
        <v>1</v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>
        <f>IF(ISERROR(MATCH(EM$168,INPUT!C$4:Y$4,0))&lt;&gt;TRUE,MATCH(EM$168,INPUT!C$4:Y$4,0),"")</f>
        <v>1</v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>
        <f>IF(ISERROR(MATCH(EM$168,INPUT!C$4:Y$4,0))&lt;&gt;TRUE,MATCH(EM$168,INPUT!C$4:Y$4,0),"")</f>
        <v>1</v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>
        <f>IF(ISERROR(MATCH(EM$168,INPUT!C$4:Y$4,0))&lt;&gt;TRUE,MATCH(EM$168,INPUT!C$4:Y$4,0),"")</f>
        <v>1</v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>
        <f>IF(ISERROR(MATCH(EM$168,INPUT!C$4:Y$4,0))&lt;&gt;TRUE,MATCH(EM$168,INPUT!C$4:Y$4,0),"")</f>
        <v>1</v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>
        <f>IF(ISERROR(MATCH(EM$168,INPUT!C$4:Y$4,0))&lt;&gt;TRUE,MATCH(EM$168,INPUT!C$4:Y$4,0),"")</f>
        <v>1</v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>
        <f>IF(ISERROR(MATCH(EM$168,INPUT!C$4:Y$4,0))&lt;&gt;TRUE,MATCH(EM$168,INPUT!C$4:Y$4,0),"")</f>
        <v>1</v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>
        <f>IF(ISERROR(MATCH(EM$168,INPUT!C$4:Y$4,0))&lt;&gt;TRUE,MATCH(EM$168,INPUT!C$4:Y$4,0),"")</f>
        <v>1</v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>
        <f>IF(ISERROR(MATCH(EM$168,INPUT!C$4:Y$4,0))&lt;&gt;TRUE,MATCH(EM$168,INPUT!C$4:Y$4,0),"")</f>
        <v>1</v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>C</v>
      </c>
      <c r="EK229" s="8" t="b">
        <f t="shared" si="10"/>
        <v>1</v>
      </c>
      <c r="EQ229" s="8">
        <f>IF(ISERROR(MATCH(EM$168,INPUT!C$4:Y$4,0))&lt;&gt;TRUE,MATCH(EM$168,INPUT!C$4:Y$4,0),"")</f>
        <v>1</v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>D</v>
      </c>
      <c r="EK230" s="8" t="b">
        <f t="shared" si="10"/>
        <v>1</v>
      </c>
      <c r="EQ230" s="8">
        <f>IF(ISERROR(MATCH(EM$168,INPUT!C$4:Y$4,0))&lt;&gt;TRUE,MATCH(EM$168,INPUT!C$4:Y$4,0),"")</f>
        <v>1</v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>D</v>
      </c>
      <c r="EK231" s="8" t="b">
        <f t="shared" si="10"/>
        <v>1</v>
      </c>
      <c r="EQ231" s="8">
        <f>IF(ISERROR(MATCH(EM$168,INPUT!C$4:Y$4,0))&lt;&gt;TRUE,MATCH(EM$168,INPUT!C$4:Y$4,0),"")</f>
        <v>1</v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>B</v>
      </c>
      <c r="EK232" s="8" t="b">
        <f t="shared" si="10"/>
        <v>1</v>
      </c>
      <c r="EQ232" s="8">
        <f>IF(ISERROR(MATCH(EM$168,INPUT!C$4:Y$4,0))&lt;&gt;TRUE,MATCH(EM$168,INPUT!C$4:Y$4,0),"")</f>
        <v>1</v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>C</v>
      </c>
      <c r="EK233" s="8" t="b">
        <f t="shared" si="10"/>
        <v>1</v>
      </c>
      <c r="EQ233" s="8">
        <f>IF(ISERROR(MATCH(EM$168,INPUT!C$4:Y$4,0))&lt;&gt;TRUE,MATCH(EM$168,INPUT!C$4:Y$4,0),"")</f>
        <v>1</v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>C</v>
      </c>
      <c r="EK234" s="8" t="b">
        <f t="shared" ref="EK234:EK243" si="11">IF(EJ234&lt;&gt;"",IF(ISNUMBER(SEARCH(EI234,EJ234)),TRUE,FALSE),"")</f>
        <v>1</v>
      </c>
      <c r="EQ234" s="8">
        <f>IF(ISERROR(MATCH(EM$168,INPUT!C$4:Y$4,0))&lt;&gt;TRUE,MATCH(EM$168,INPUT!C$4:Y$4,0),"")</f>
        <v>1</v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>B</v>
      </c>
      <c r="EK235" s="8" t="b">
        <f t="shared" si="11"/>
        <v>0</v>
      </c>
      <c r="EQ235" s="8">
        <f>IF(ISERROR(MATCH(EM$168,INPUT!C$4:Y$4,0))&lt;&gt;TRUE,MATCH(EM$168,INPUT!C$4:Y$4,0),"")</f>
        <v>1</v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>A</v>
      </c>
      <c r="EK236" s="8" t="b">
        <f t="shared" si="11"/>
        <v>1</v>
      </c>
      <c r="EQ236" s="8">
        <f>IF(ISERROR(MATCH(EM$168,INPUT!C$4:Y$4,0))&lt;&gt;TRUE,MATCH(EM$168,INPUT!C$4:Y$4,0),"")</f>
        <v>1</v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>C?</v>
      </c>
      <c r="EK237" s="8" t="b">
        <f t="shared" si="11"/>
        <v>0</v>
      </c>
      <c r="EQ237" s="8">
        <f>IF(ISERROR(MATCH(EM$168,INPUT!C$4:Y$4,0))&lt;&gt;TRUE,MATCH(EM$168,INPUT!C$4:Y$4,0),"")</f>
        <v>1</v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>B?</v>
      </c>
      <c r="EK238" s="8" t="b">
        <f t="shared" si="11"/>
        <v>0</v>
      </c>
      <c r="EQ238" s="8">
        <f>IF(ISERROR(MATCH(EM$168,INPUT!C$4:Y$4,0))&lt;&gt;TRUE,MATCH(EM$168,INPUT!C$4:Y$4,0),"")</f>
        <v>1</v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>A</v>
      </c>
      <c r="EK239" s="8" t="b">
        <f t="shared" si="11"/>
        <v>0</v>
      </c>
      <c r="EQ239" s="8">
        <f>IF(ISERROR(MATCH(EM$168,INPUT!C$4:Y$4,0))&lt;&gt;TRUE,MATCH(EM$168,INPUT!C$4:Y$4,0),"")</f>
        <v>1</v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>D?</v>
      </c>
      <c r="EK240" s="8" t="b">
        <f t="shared" si="11"/>
        <v>0</v>
      </c>
      <c r="EQ240" s="8">
        <f>IF(ISERROR(MATCH(EM$168,INPUT!C$4:Y$4,0))&lt;&gt;TRUE,MATCH(EM$168,INPUT!C$4:Y$4,0),"")</f>
        <v>1</v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>C?</v>
      </c>
      <c r="EK241" s="8" t="b">
        <f t="shared" si="11"/>
        <v>0</v>
      </c>
      <c r="EQ241" s="8">
        <f>IF(ISERROR(MATCH(EM$168,INPUT!C$4:Y$4,0))&lt;&gt;TRUE,MATCH(EM$168,INPUT!C$4:Y$4,0),"")</f>
        <v>1</v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>B?</v>
      </c>
      <c r="EK242" s="8" t="b">
        <f t="shared" si="11"/>
        <v>0</v>
      </c>
      <c r="EQ242" s="8">
        <f>IF(ISERROR(MATCH(EM$168,INPUT!C$4:Y$4,0))&lt;&gt;TRUE,MATCH(EM$168,INPUT!C$4:Y$4,0),"")</f>
        <v>1</v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>A</v>
      </c>
      <c r="EK243" s="8" t="b">
        <f t="shared" si="11"/>
        <v>0</v>
      </c>
      <c r="EQ243" s="8">
        <f>IF(ISERROR(MATCH(EM$168,INPUT!C$4:Y$4,0))&lt;&gt;TRUE,MATCH(EM$168,INPUT!C$4:Y$4,0),"")</f>
        <v>1</v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>
        <f>IF(SAT!$EQ244&lt;&gt;"",IF(INDEX(INPUT!C209:Y209,SAT!$EQ244)&lt;&gt;"",INDEX(INPUT!C209:Y209,SAT!$EQ244),""),"")</f>
        <v>2</v>
      </c>
      <c r="EK244" s="8" t="b">
        <f>IF(EJ244&lt;&gt;"",
  IF(ISNUMBER(VALUE(SUBSTITUTE(EJ244,CHAR(63),""))),
  IF(OR(VALUE(SUBSTITUTE(EJ244,CHAR(63),""))=1,VALUE(SUBSTITUTE(EJ244,CHAR(63),""))=2),TRUE,FALSE),FALSE),"")</f>
        <v>1</v>
      </c>
      <c r="EQ244" s="8">
        <f>IF(ISERROR(MATCH(EM$168,INPUT!C$4:Y$4,0))&lt;&gt;TRUE,MATCH(EM$168,INPUT!C$4:Y$4,0),"")</f>
        <v>1</v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>
        <f>IF(SAT!$EQ245&lt;&gt;"",IF(INDEX(INPUT!C210:Y210,SAT!$EQ245)&lt;&gt;"",INDEX(INPUT!C210:Y210,SAT!$EQ245),""),"")</f>
        <v>2</v>
      </c>
      <c r="EK245" s="8" t="b">
        <f>IF(EJ245&lt;&gt;"",
  IF(ISNUMBER(VALUE(SUBSTITUTE(EJ245,CHAR(63),""))),
  IF(VALUE(SUBSTITUTE(EJ245,CHAR(63),""))=2,TRUE,FALSE),FALSE),"")</f>
        <v>1</v>
      </c>
      <c r="EQ245" s="8">
        <f>IF(ISERROR(MATCH(EM$168,INPUT!C$4:Y$4,0))&lt;&gt;TRUE,MATCH(EM$168,INPUT!C$4:Y$4,0),"")</f>
        <v>1</v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>
        <f>IF(SAT!$EQ246&lt;&gt;"",IF(INDEX(INPUT!C211:Y211,SAT!$EQ246)&lt;&gt;"",INDEX(INPUT!C211:Y211,SAT!$EQ246),""),"")</f>
        <v>105</v>
      </c>
      <c r="EK246" s="8" t="b">
        <f>IF(EJ246&lt;&gt;"",
  IF(ISNUMBER(VALUE(SUBSTITUTE(EJ246,CHAR(63),""))),
  IF(VALUE(SUBSTITUTE(EJ246,CHAR(63),""))=105,TRUE,FALSE),FALSE),"")</f>
        <v>1</v>
      </c>
      <c r="EQ246" s="8">
        <f>IF(ISERROR(MATCH(EM$168,INPUT!C$4:Y$4,0))&lt;&gt;TRUE,MATCH(EM$168,INPUT!C$4:Y$4,0),"")</f>
        <v>1</v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>
        <f>IF(SAT!$EQ247&lt;&gt;"",IF(INDEX(INPUT!C212:Y212,SAT!$EQ247)&lt;&gt;"",INDEX(INPUT!C212:Y212,SAT!$EQ247),""),"")</f>
        <v>400</v>
      </c>
      <c r="EK247" s="8" t="b">
        <f>IF(EJ247&lt;&gt;"",
  IF(ISNUMBER(VALUE(SUBSTITUTE(EJ247,CHAR(63),""))),
  IF(VALUE(SUBSTITUTE(EJ247,CHAR(63),""))=370,TRUE,FALSE),FLASE),"")</f>
        <v>0</v>
      </c>
      <c r="EQ247" s="8">
        <f>IF(ISERROR(MATCH(EM$168,INPUT!C$4:Y$4,0))&lt;&gt;TRUE,MATCH(EM$168,INPUT!C$4:Y$4,0),"")</f>
        <v>1</v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>
        <f>IF(SAT!$EQ248&lt;&gt;"",IF(INDEX(INPUT!C213:Y213,SAT!$EQ248)&lt;&gt;"",INDEX(INPUT!C213:Y213,SAT!$EQ248),""),"")</f>
        <v>4</v>
      </c>
      <c r="EK248" s="8" t="b">
        <f>IF(EJ248&lt;&gt;"",
  IF(ISNUMBER(VALUE(SUBSTITUTE(EJ248,CHAR(63),""))),
  IF(VALUE(SUBSTITUTE(EJ248,CHAR(63),""))=0.6,TRUE,FALSE),FALSE),"")</f>
        <v>0</v>
      </c>
      <c r="EQ248" s="8">
        <f>IF(ISERROR(MATCH(EM$168,INPUT!C$4:Y$4,0))&lt;&gt;TRUE,MATCH(EM$168,INPUT!C$4:Y$4,0),"")</f>
        <v>1</v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2" t="s">
        <v>199</v>
      </c>
      <c r="EN251" s="463"/>
      <c r="EO251" s="463"/>
      <c r="EP251" s="464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2" t="s">
        <v>206</v>
      </c>
      <c r="EN334" s="463"/>
      <c r="EO334" s="463"/>
      <c r="EP334" s="464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1"/>
      <c r="EN416" s="461"/>
      <c r="EO416" s="461"/>
      <c r="EP416" s="461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2" t="s">
        <v>207</v>
      </c>
      <c r="EN417" s="463"/>
      <c r="EO417" s="463"/>
      <c r="EP417" s="464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1"/>
      <c r="EN499" s="461"/>
      <c r="EO499" s="461"/>
      <c r="EP499" s="461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2" t="s">
        <v>209</v>
      </c>
      <c r="EN500" s="463"/>
      <c r="EO500" s="463"/>
      <c r="EP500" s="464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1"/>
      <c r="EN582" s="461"/>
      <c r="EO582" s="461"/>
      <c r="EP582" s="461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2" t="s">
        <v>202</v>
      </c>
      <c r="EN583" s="463"/>
      <c r="EO583" s="463"/>
      <c r="EP583" s="464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69" t="s">
        <v>263</v>
      </c>
      <c r="ET2" s="469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70" t="s">
        <v>203</v>
      </c>
      <c r="EN85" s="471"/>
      <c r="EO85" s="471"/>
      <c r="EP85" s="472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70" t="s">
        <v>211</v>
      </c>
      <c r="EN168" s="471"/>
      <c r="EO168" s="471"/>
      <c r="EP168" s="472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70" t="s">
        <v>212</v>
      </c>
      <c r="EN251" s="471"/>
      <c r="EO251" s="471"/>
      <c r="EP251" s="472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70" t="s">
        <v>218</v>
      </c>
      <c r="EN334" s="471"/>
      <c r="EO334" s="471"/>
      <c r="EP334" s="472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70" t="s">
        <v>201</v>
      </c>
      <c r="FR2" s="471"/>
      <c r="FS2" s="471"/>
      <c r="FT2" s="471"/>
      <c r="FU2" s="472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1"/>
      <c r="FS84" s="461"/>
      <c r="FT84" s="461"/>
      <c r="FU84" s="461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70" t="s">
        <v>200</v>
      </c>
      <c r="FR85" s="471"/>
      <c r="FS85" s="471"/>
      <c r="FT85" s="471"/>
      <c r="FU85" s="472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1"/>
      <c r="FS167" s="461"/>
      <c r="FT167" s="461"/>
      <c r="FU167" s="461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70" t="s">
        <v>208</v>
      </c>
      <c r="FR168" s="471"/>
      <c r="FS168" s="471"/>
      <c r="FT168" s="471"/>
      <c r="FU168" s="472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1"/>
      <c r="FS250" s="461"/>
      <c r="FT250" s="461"/>
      <c r="FU250" s="461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70" t="s">
        <v>210</v>
      </c>
      <c r="FR251" s="471"/>
      <c r="FS251" s="471"/>
      <c r="FT251" s="471"/>
      <c r="FU251" s="472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1"/>
      <c r="FS333" s="461"/>
      <c r="FT333" s="461"/>
      <c r="FU333" s="461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70" t="s">
        <v>213</v>
      </c>
      <c r="FR334" s="471"/>
      <c r="FS334" s="471"/>
      <c r="FT334" s="471"/>
      <c r="FU334" s="472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1"/>
      <c r="FS416" s="461"/>
      <c r="FT416" s="461"/>
      <c r="FU416" s="461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70" t="s">
        <v>214</v>
      </c>
      <c r="FR417" s="471"/>
      <c r="FS417" s="471"/>
      <c r="FT417" s="471"/>
      <c r="FU417" s="472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1"/>
      <c r="FS499" s="461"/>
      <c r="FT499" s="461"/>
      <c r="FU499" s="461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70" t="s">
        <v>215</v>
      </c>
      <c r="FR500" s="471"/>
      <c r="FS500" s="471"/>
      <c r="FT500" s="471"/>
      <c r="FU500" s="472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1"/>
      <c r="FS582" s="461"/>
      <c r="FT582" s="461"/>
      <c r="FU582" s="461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70" t="s">
        <v>216</v>
      </c>
      <c r="FR583" s="471"/>
      <c r="FS583" s="471"/>
      <c r="FT583" s="471"/>
      <c r="FU583" s="472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1"/>
      <c r="FS665" s="461"/>
      <c r="FT665" s="461"/>
      <c r="FU665" s="461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70" t="s">
        <v>217</v>
      </c>
      <c r="FR666" s="471"/>
      <c r="FS666" s="471"/>
      <c r="FT666" s="471"/>
      <c r="FU666" s="472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1"/>
      <c r="FS748" s="461"/>
      <c r="FT748" s="461"/>
      <c r="FU748" s="461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70" t="s">
        <v>196</v>
      </c>
      <c r="FR749" s="471"/>
      <c r="FS749" s="471"/>
      <c r="FT749" s="471"/>
      <c r="FU749" s="472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SAT #3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220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S03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0" t="s">
        <v>279</v>
      </c>
      <c r="AA4" s="42" t="str">
        <f t="shared" ref="AA4:AX4" si="5">B4</f>
        <v>Type</v>
      </c>
      <c r="AB4" s="23" t="str">
        <f>C4</f>
        <v>S03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0" t="s">
        <v>279</v>
      </c>
      <c r="AZ4" s="42" t="str">
        <f t="shared" ref="AZ4:AZ9" si="6">AA4</f>
        <v>Type</v>
      </c>
      <c r="BA4" s="23" t="str">
        <f>C4</f>
        <v>S03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0" t="s">
        <v>279</v>
      </c>
      <c r="BY4" s="42" t="str">
        <f t="shared" ref="BY4:BY9" si="8">AZ4</f>
        <v>Type</v>
      </c>
      <c r="BZ4" s="23" t="str">
        <f>C4</f>
        <v>S03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0" t="s">
        <v>279</v>
      </c>
      <c r="CX4" s="42" t="str">
        <f t="shared" ref="CX4:CX9" si="10">BY4</f>
        <v>Type</v>
      </c>
      <c r="CY4" s="23" t="str">
        <f>C4</f>
        <v>S03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0" t="s">
        <v>279</v>
      </c>
      <c r="DW4" s="42" t="str">
        <f t="shared" ref="DW4:DW9" si="12">CX4</f>
        <v>Type</v>
      </c>
      <c r="DX4" s="23" t="str">
        <f t="shared" ref="DX4:ET4" si="13">C4</f>
        <v>S03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0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2" t="s">
        <v>242</v>
      </c>
      <c r="FF4" s="483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240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0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0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0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0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0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0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19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52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37%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220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400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0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0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0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0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0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0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19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43%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240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400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550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0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0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0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0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0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0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38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96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40%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460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800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22%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1010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0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0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0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0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0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4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28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58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48%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550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800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57%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0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66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154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43%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1010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1600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36%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0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0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0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0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0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0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0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0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0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0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0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22%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0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0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0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0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0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0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2" t="s">
        <v>242</v>
      </c>
      <c r="FF13" s="483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57%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0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0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0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0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0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0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36%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0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0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0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0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0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0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0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0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0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0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0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0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0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0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0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0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0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0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S03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0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0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0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0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0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0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SAT #3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0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0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0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0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0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0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0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0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0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0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0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0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220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0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0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0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0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0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0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240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0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0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0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0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0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0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2" t="s">
        <v>242</v>
      </c>
      <c r="FF22" s="483"/>
      <c r="FG22" s="30" t="s">
        <v>254</v>
      </c>
      <c r="FJ22" s="23">
        <f>IF(FJ$17&lt;&gt;0,LOOKUP(FJ$17,$FJ$2:$GF$2,$FJ5:$GF5),0)*FJ$19</f>
        <v>0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0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0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0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0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0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0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550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0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0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0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0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0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0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1010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0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0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0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0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0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0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0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0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0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0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0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0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-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0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0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0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0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0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-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0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0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0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0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0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0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22%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0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0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0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0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0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0"/>
      <c r="FA29" s="16" t="s">
        <v>317</v>
      </c>
      <c r="FJ29" s="41" t="str">
        <f>IF(FJ$17&lt;&gt;0,LOOKUP(FJ$17,$FJ$9:$GF$9,$FJ13:$GF13),0)</f>
        <v>57%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0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0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0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0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0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0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36%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0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0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0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0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0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0"/>
      <c r="FA31" s="30"/>
      <c r="FB31" s="458" t="s">
        <v>240</v>
      </c>
      <c r="FC31" s="459"/>
      <c r="FD31" s="460"/>
      <c r="FE31" s="482" t="s">
        <v>242</v>
      </c>
      <c r="FF31" s="483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0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0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0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0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0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0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0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0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0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0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0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0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0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0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0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0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0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0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>
        <f t="shared" ref="FJ34:GF34" si="49">IF(ISNUMBER(SEARCH("S*",FJ$17)),FJ20,"")</f>
        <v>220</v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0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0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0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0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0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0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>
        <f t="shared" ref="FJ35:GF35" si="50">IF(ISNUMBER(SEARCH("S*",FJ$17)),FJ21,"")</f>
        <v>240</v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0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0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0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0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0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0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>
        <f>IF(ISNUMBER(SEARCH("S*",FJ$17)),FJ23,"")</f>
        <v>550</v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0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0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0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0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0"/>
      <c r="FB37" s="66"/>
      <c r="FC37" s="66"/>
      <c r="FD37" s="66"/>
      <c r="FE37" s="68"/>
      <c r="FF37" s="69"/>
      <c r="FG37" s="18"/>
      <c r="FJ37" s="23">
        <f>IF(ISNUMBER(SEARCH("S*",FJ$17)),FJ24,"")</f>
        <v>1010</v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0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0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0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0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0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0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0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0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0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0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0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0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0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0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0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0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0"/>
      <c r="FA40" s="30"/>
      <c r="FB40" s="458" t="s">
        <v>240</v>
      </c>
      <c r="FC40" s="459"/>
      <c r="FD40" s="460"/>
      <c r="FE40" s="482" t="s">
        <v>242</v>
      </c>
      <c r="FF40" s="483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0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0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0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0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0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0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0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0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0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0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0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0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0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0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0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0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0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0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0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0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0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0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0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 t="str">
        <f>IF(ISNUMBER(SEARCH("A*",FJ$17)),FJ20,"")</f>
        <v/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0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0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0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0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0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0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 t="str">
        <f>IF(ISNUMBER(SEARCH("A*",FJ$17)),FJ21,"")</f>
        <v/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0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0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0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0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0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0"/>
      <c r="FB46" s="66"/>
      <c r="FC46" s="66"/>
      <c r="FD46" s="66"/>
      <c r="FE46" s="68"/>
      <c r="FF46" s="69"/>
      <c r="FG46" s="18"/>
      <c r="FJ46" s="23" t="str">
        <f>IF(ISNUMBER(SEARCH("A*",FJ$17)),FJ22,"")</f>
        <v/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0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0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0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0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0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0"/>
      <c r="FA47" s="16" t="s">
        <v>319</v>
      </c>
      <c r="FJ47" s="23" t="str">
        <f>IF(ISNUMBER(SEARCH("A*",FJ$17)),FJ23,"")</f>
        <v/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0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0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0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0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0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0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 t="str">
        <f>IF(ISNUMBER(SEARCH("A*",FJ$17)),FJ24,"")</f>
        <v/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0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0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0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0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0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0"/>
      <c r="FA49" s="30"/>
      <c r="FB49" s="458" t="s">
        <v>240</v>
      </c>
      <c r="FC49" s="459"/>
      <c r="FD49" s="460"/>
      <c r="FE49" s="482" t="s">
        <v>242</v>
      </c>
      <c r="FF49" s="483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0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0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0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0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0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0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0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0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0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0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0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1</v>
      </c>
      <c r="FK52" s="23">
        <f>IF(FJ52&lt;&gt;0,AVERAGE(FJ34:GF34),"")</f>
        <v>220</v>
      </c>
      <c r="FL52" s="23">
        <v>400</v>
      </c>
      <c r="FM52" s="89">
        <f>IF(FJ52&lt;&gt;0,FJ52*FK52/FL52,"")</f>
        <v>0.55000000000000004</v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>
        <f>ROUND(AVERAGE(FM52,FR52)*100,0)</f>
        <v>55</v>
      </c>
      <c r="FU52" s="99" t="e">
        <f>IF(FV52&lt;&gt;"",FT52,"")</f>
        <v>#VALUE!</v>
      </c>
      <c r="FV52" s="23" t="e">
        <f>IF(FT52&gt;FT59,"SAT","")&amp;IF(FT52=FM59,"EQUAL","")</f>
        <v>#VALUE!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0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0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0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0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1</v>
      </c>
      <c r="FK53" s="23">
        <f>IF(FJ53&lt;&gt;0,AVERAGE(FJ35:GF35),"")</f>
        <v>240</v>
      </c>
      <c r="FL53" s="23">
        <v>400</v>
      </c>
      <c r="FM53" s="89">
        <f>IF(FJ53&lt;&gt;0,FJ53*FK53/FL53,"")</f>
        <v>0.6</v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>
        <f>ROUND(AVERAGE(FM53,FR53)*100,0)</f>
        <v>60</v>
      </c>
      <c r="FU53" s="99" t="e">
        <f>IF(FV53&lt;&gt;"",FT53,"")</f>
        <v>#VALUE!</v>
      </c>
      <c r="FV53" s="23" t="e">
        <f>IF(FT53&gt;FT60,"SAT","")&amp;IF(FT53=FM60,"EQUAL","")</f>
        <v>#VALUE!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220</v>
      </c>
      <c r="GC53" s="8">
        <f>IF(ISNUMBER(SEARCH("S*",_xlfn.CONCAT(FJ17:GF17))),400,0)+
  IF(ISNUMBER(SEARCH("P*",_xlfn.CONCAT(FJ17:GF17))),380,0)+
  IF(ISNUMBER(SEARCH("A*",_xlfn.CONCAT(FJ17:GF17))),36,0)</f>
        <v>400</v>
      </c>
      <c r="GD53" s="103" t="str">
        <f>INDEX(FJ26:GF26,,MATCH(1,FJ$19:GF$19,0))</f>
        <v>-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0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0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0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0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240</v>
      </c>
      <c r="GC54" s="94">
        <f>IF(ISNUMBER(SEARCH("S*",_xlfn.CONCAT(FJ17:GF17))),400,0)+
  IF(ISNUMBER(SEARCH("P*",_xlfn.CONCAT(FJ17:GF17))),380,0)+
  IF(ISNUMBER(SEARCH("A*",_xlfn.CONCAT(FJ17:GF17))),36,0)</f>
        <v>400</v>
      </c>
      <c r="GD54" s="103" t="str">
        <f>INDEX(FJ27:GF27,,MATCH(1,FJ$19:GF$19,0))</f>
        <v>-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0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0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0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0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0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0"/>
      <c r="FB55" s="66"/>
      <c r="FC55" s="66"/>
      <c r="FD55" s="66"/>
      <c r="FE55" s="68"/>
      <c r="FF55" s="69"/>
      <c r="FG55" s="18"/>
      <c r="FJ55" s="23">
        <f>COLUMNS(FJ36:GF36)-COUNTBLANK(FJ36:GF36)</f>
        <v>1</v>
      </c>
      <c r="FK55" s="23">
        <f>IF(FJ55&lt;&gt;0,AVERAGE(FJ36:GF36),"")</f>
        <v>550</v>
      </c>
      <c r="FL55" s="23">
        <v>800</v>
      </c>
      <c r="FM55" s="89">
        <f>IF(FJ55&lt;&gt;0,FJ55*FK55/FL55,"")</f>
        <v>0.6875</v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>
        <f>ROUND(AVERAGE(FM55,FR55)*100,0)</f>
        <v>69</v>
      </c>
      <c r="FU55" s="99" t="e">
        <f>IF(FV55&lt;&gt;"",FT55,"")</f>
        <v>#VALUE!</v>
      </c>
      <c r="FV55" s="23" t="e">
        <f>IF(FT55&gt;FT61,"SAT","")&amp;IF(FT55=FM61,"EQUAL","")</f>
        <v>#VALUE!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460</v>
      </c>
      <c r="GC55" s="94">
        <f>IF(ISNUMBER(SEARCH("S*",_xlfn.CONCAT(FJ17:GF17))),800,0)+
  IF(ISNUMBER(SEARCH("P*",_xlfn.CONCAT(FJ17:GF17))),760,0)+
  IF(ISNUMBER(SEARCH("A*",_xlfn.CONCAT(FJ17:GF17))),36,0)</f>
        <v>800</v>
      </c>
      <c r="GD55" s="103" t="str">
        <f>INDEX(FJ28:GF28,,MATCH(1,FJ$19:GF$19,0))</f>
        <v>22%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0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0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0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0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0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0"/>
      <c r="FA56" s="16" t="s">
        <v>320</v>
      </c>
      <c r="FJ56" s="23">
        <f>COLUMNS(FJ37:GF37)-COUNTBLANK(FJ37:GF37)</f>
        <v>1</v>
      </c>
      <c r="FK56" s="23">
        <f>IF(FJ56&lt;&gt;0,AVERAGE(FJ37:GF37),"")</f>
        <v>1010</v>
      </c>
      <c r="FL56" s="23">
        <v>1600</v>
      </c>
      <c r="FM56" s="89">
        <f>IF(FJ56&lt;&gt;0,FJ56*FK56/FL56,"")</f>
        <v>0.63124999999999998</v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>
        <f>ROUND(AVERAGE(FM56,FR56)*100,0)</f>
        <v>63</v>
      </c>
      <c r="FU56" s="99" t="e">
        <f>IF(FV56&lt;&gt;"",FT56,"")</f>
        <v>#VALUE!</v>
      </c>
      <c r="FV56" s="23" t="e">
        <f>IF(FT56&gt;FT62,"SAT","")&amp;IF(FT56=FM62,"EQUAL","")</f>
        <v>#VALUE!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550</v>
      </c>
      <c r="GC56" s="94">
        <f>IF(ISNUMBER(SEARCH("S*",_xlfn.CONCAT(FJ17:GF17))),800,0)+
  IF(ISNUMBER(SEARCH("P*",_xlfn.CONCAT(FJ17:GF17))),760,0)+
  IF(ISNUMBER(SEARCH("A*",_xlfn.CONCAT(FJ17:GF17))),36,0)</f>
        <v>800</v>
      </c>
      <c r="GD56" s="103" t="str">
        <f>INDEX(FJ29:GF29,,MATCH(1,FJ$19:GF$19,0))</f>
        <v>57%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0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0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0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0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0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0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1010</v>
      </c>
      <c r="GC57" s="94">
        <f>IF(ISNUMBER(SEARCH("S*",_xlfn.CONCAT(FJ17:GF17))),1600,0)+
  IF(ISNUMBER(SEARCH("P*",_xlfn.CONCAT(FJ17:GF17))),1520,0)+
  IF(ISNUMBER(SEARCH("A*",_xlfn.CONCAT(FJ17:GF17))),36,0)</f>
        <v>1600</v>
      </c>
      <c r="GD57" s="103" t="str">
        <f>INDEX(FJ30:GF30,,MATCH(1,FJ$19:GF$19,0))</f>
        <v>36%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0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0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0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0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0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0"/>
      <c r="FA58" s="30"/>
      <c r="FB58" s="458" t="s">
        <v>240</v>
      </c>
      <c r="FC58" s="459"/>
      <c r="FD58" s="460"/>
      <c r="FE58" s="482" t="s">
        <v>242</v>
      </c>
      <c r="FF58" s="483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0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0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0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0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0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0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0</v>
      </c>
      <c r="FK59" s="23" t="str">
        <f>IF(FJ59&lt;&gt;0,AVERAGE(FJ44:GF44),"")</f>
        <v/>
      </c>
      <c r="FL59" s="23">
        <v>36</v>
      </c>
      <c r="FM59" s="98" t="str">
        <f>IF(FJ59&lt;&gt;0,FJ59*FK59/FL59,"")</f>
        <v/>
      </c>
      <c r="FT59" s="25" t="e">
        <f>ROUND(FM59*100,0)</f>
        <v>#VALUE!</v>
      </c>
      <c r="FU59" s="99" t="e">
        <f>IF(FV59&lt;&gt;"",FT59,"")</f>
        <v>#VALUE!</v>
      </c>
      <c r="FV59" s="23" t="e">
        <f>IF(FT59&gt;FT52,"ACT","")</f>
        <v>#VALUE!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0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0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0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0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0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0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0</v>
      </c>
      <c r="FK60" s="23" t="str">
        <f>IF(FJ60&lt;&gt;0,AVERAGE(FJ45:GF45),"")</f>
        <v/>
      </c>
      <c r="FL60" s="23">
        <v>36</v>
      </c>
      <c r="FM60" s="98" t="str">
        <f>IF(FJ60&lt;&gt;0,FJ60*FK60/FL60,"")</f>
        <v/>
      </c>
      <c r="FT60" s="25" t="e">
        <f>ROUND(FM60*100,0)</f>
        <v>#VALUE!</v>
      </c>
      <c r="FU60" s="99" t="e">
        <f>IF(FV60&lt;&gt;"",FT60,"")</f>
        <v>#VALUE!</v>
      </c>
      <c r="FV60" s="23" t="e">
        <f>IF(FT60&gt;FT53,"ACT","")</f>
        <v>#VALUE!</v>
      </c>
      <c r="GB60" s="99">
        <f>FT52</f>
        <v>55</v>
      </c>
      <c r="GC60" s="23" t="e">
        <f>FT59</f>
        <v>#VALUE!</v>
      </c>
      <c r="GD60" s="23" t="e">
        <f>_xlfn.CONCAT(FV52,FV59)</f>
        <v>#VALUE!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0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0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0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0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0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0</v>
      </c>
      <c r="FK61" s="23" t="str">
        <f>IF(FJ61&lt;&gt;0,AVERAGE(FJ46:GF46),"")</f>
        <v/>
      </c>
      <c r="FL61" s="23">
        <v>36</v>
      </c>
      <c r="FM61" s="98" t="str">
        <f>IF(FJ61&lt;&gt;0,FJ61*FK61/FL61,"")</f>
        <v/>
      </c>
      <c r="FT61" s="25" t="e">
        <f>ROUND(FM61*100,0)</f>
        <v>#VALUE!</v>
      </c>
      <c r="FU61" s="99" t="e">
        <f>IF(FV61&lt;&gt;"",FT61,"")</f>
        <v>#VALUE!</v>
      </c>
      <c r="FV61" s="23" t="e">
        <f>IF(FT61&gt;FT55,"ACT","")</f>
        <v>#VALUE!</v>
      </c>
      <c r="GB61" s="99">
        <f>FT53</f>
        <v>60</v>
      </c>
      <c r="GC61" s="23" t="e">
        <f>FT60</f>
        <v>#VALUE!</v>
      </c>
      <c r="GD61" s="23" t="e">
        <f>_xlfn.CONCAT(FV53,FV60)</f>
        <v>#VALUE!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0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0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0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0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0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0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0</v>
      </c>
      <c r="FK62" s="23" t="str">
        <f>IF(FJ62&lt;&gt;0,AVERAGE(FJ47:GF47),"")</f>
        <v/>
      </c>
      <c r="FL62" s="23">
        <v>36</v>
      </c>
      <c r="FM62" s="98" t="str">
        <f>IF(FJ62&lt;&gt;0,FJ62*FK62/FL62,"")</f>
        <v/>
      </c>
      <c r="FT62" s="25" t="e">
        <f>ROUND(FM62*100,0)</f>
        <v>#VALUE!</v>
      </c>
      <c r="FU62" s="99" t="e">
        <f>IF(FV62&lt;&gt;"",FT62,"")</f>
        <v>#VALUE!</v>
      </c>
      <c r="FV62" s="23" t="e">
        <f>IF(FT62&gt;FT56,"ACT","")</f>
        <v>#VALUE!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 t="e">
        <f>FT62</f>
        <v>#VALUE!</v>
      </c>
      <c r="GD62" s="23" t="e">
        <f>_xlfn.CONCAT(FV56,FV62)</f>
        <v>#VALUE!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0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0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0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0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0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0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0</v>
      </c>
      <c r="FK63" s="23" t="str">
        <f>IF(FJ63&lt;&gt;0,AVERAGE(FJ48:GF48),"")</f>
        <v/>
      </c>
      <c r="FL63" s="23">
        <v>36</v>
      </c>
      <c r="FM63" s="98" t="str">
        <f>IF(FJ63&lt;&gt;0,FJ63*FK63/FL63,"")</f>
        <v/>
      </c>
      <c r="FT63" s="25" t="e">
        <f>ROUND(FM63*100,0)</f>
        <v>#VALUE!</v>
      </c>
      <c r="FU63" s="99" t="e">
        <f>IF(FV63&lt;&gt;"",FT63,"")</f>
        <v>#VALUE!</v>
      </c>
      <c r="FV63" s="23" t="e">
        <f>IF(FT63&gt;FT57,"ACT","")</f>
        <v>#VALUE!</v>
      </c>
      <c r="GB63" s="99">
        <f>FT55</f>
        <v>69</v>
      </c>
      <c r="GC63" s="23" t="e">
        <f>FT61</f>
        <v>#VALUE!</v>
      </c>
      <c r="GD63" s="23" t="e">
        <f>_xlfn.CONCAT(FV55,FV61)</f>
        <v>#VALUE!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0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0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0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0"/>
      <c r="DW64" s="2" t="str">
        <f t="shared" si="55"/>
        <v>ACT First 10</v>
      </c>
      <c r="DX64" s="23">
        <f>IF(ISNUMBER(SEARCH("A",DX$4)),10,0)</f>
        <v>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0"/>
      <c r="FB64" s="66"/>
      <c r="FC64" s="66"/>
      <c r="FD64" s="66"/>
      <c r="FE64" s="68"/>
      <c r="FF64" s="69"/>
      <c r="FG64" s="18"/>
      <c r="GB64" s="99">
        <f>FT56</f>
        <v>63</v>
      </c>
      <c r="GC64" s="23" t="e">
        <f>FT63</f>
        <v>#VALUE!</v>
      </c>
      <c r="GD64" s="23" t="e">
        <f>_xlfn.CONCAT(FV57,FV63)</f>
        <v>#VALUE!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0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0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0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0"/>
      <c r="DW65" s="2" t="str">
        <f t="shared" si="55"/>
        <v>ACT Last 10</v>
      </c>
      <c r="DX65" s="23">
        <f>IF(ISNUMBER(SEARCH("A",DX$4)),10,0)</f>
        <v>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0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0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0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0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0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0"/>
      <c r="DW66" s="2" t="str">
        <f t="shared" si="55"/>
        <v>ACT Rest</v>
      </c>
      <c r="DX66" s="23">
        <f>IF(ISNUMBER(SEARCH("A",DX$4)),20,0)</f>
        <v>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0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SAT #3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0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0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0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0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0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0"/>
      <c r="FA67" s="30"/>
      <c r="FB67" s="458" t="s">
        <v>240</v>
      </c>
      <c r="FC67" s="459"/>
      <c r="FD67" s="460"/>
      <c r="FE67" s="482" t="s">
        <v>242</v>
      </c>
      <c r="FF67" s="483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0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0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0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0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0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0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220</v>
      </c>
      <c r="GC68" s="8" t="str">
        <f>IF(SUM($FJ$19:$GF$19)=1,"/"&amp;GC53,GC60)</f>
        <v>/400</v>
      </c>
      <c r="GD68" s="76" t="str">
        <f>IF(SUM($FJ$19:$GF$19)=1,GD53,GD60)</f>
        <v>-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0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0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0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0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0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0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240</v>
      </c>
      <c r="GC69" s="94" t="str">
        <f>IF(SUM($FJ$19:$GF$19)=1,"/"&amp;GC54,GC61)</f>
        <v>/400</v>
      </c>
      <c r="GD69" s="76" t="str">
        <f>IF(SUM($FJ$19:$GF$19)=1,GD54,GD61)</f>
        <v>-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0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0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0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0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0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0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R/W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#DIV/0!</v>
      </c>
      <c r="GB70" s="94">
        <f>IF(SUM($FJ$19:$GF$19)=1,GB55,GB62)</f>
        <v>460</v>
      </c>
      <c r="GC70" s="94" t="str">
        <f>IF(SUM($FJ$19:$GF$19)=1,"/"&amp;GC55,GC62)</f>
        <v>/800</v>
      </c>
      <c r="GD70" s="76" t="str">
        <f>IF(SUM($FJ$19:$GF$19)=1,GD55,GD62)</f>
        <v>22%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0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0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0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0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0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0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550</v>
      </c>
      <c r="GC71" s="94" t="str">
        <f>IF(SUM($FJ$19:$GF$19)=1,"/"&amp;GC56,GC63)</f>
        <v>/800</v>
      </c>
      <c r="GD71" s="76" t="str">
        <f>IF(SUM($FJ$19:$GF$19)=1,GD56,GD63)</f>
        <v>57%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0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0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0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0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0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0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1010</v>
      </c>
      <c r="GC72" s="94" t="str">
        <f>IF(SUM($FJ$19:$GF$19)=1,"/"&amp;GC57,GC64)</f>
        <v>/1600</v>
      </c>
      <c r="GD72" s="76" t="str">
        <f>IF(SUM($FJ$19:$GF$19)=1,GD57,GD64)</f>
        <v>36%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0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0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0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0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0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0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0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0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0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0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0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0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0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0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0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0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0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0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0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0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0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0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0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0"/>
      <c r="FA76" s="30"/>
      <c r="FB76" s="458" t="s">
        <v>240</v>
      </c>
      <c r="FC76" s="459"/>
      <c r="FD76" s="460"/>
      <c r="FE76" s="482" t="s">
        <v>242</v>
      </c>
      <c r="FF76" s="483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0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0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0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0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0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0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0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0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0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0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0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0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0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0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0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0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0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0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0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0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0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0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0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0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0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0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0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0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0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0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0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0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0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0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0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0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0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0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0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0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0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0"/>
      <c r="AA84" t="str">
        <f t="shared" si="64"/>
        <v>SAT First 10</v>
      </c>
      <c r="AB84" s="23">
        <f>IF(ISNUMBER(SEARCH("S",AB$4)),10,0)</f>
        <v>10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0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0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0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0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0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0"/>
      <c r="AA85" t="str">
        <f t="shared" si="64"/>
        <v>SAT Last 10</v>
      </c>
      <c r="AB85" s="23">
        <f>IF(ISNUMBER(SEARCH("S",AB$4)),10,0)</f>
        <v>10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0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0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0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0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0"/>
      <c r="FA85" s="30"/>
      <c r="FB85" s="458" t="s">
        <v>240</v>
      </c>
      <c r="FC85" s="459"/>
      <c r="FD85" s="460"/>
      <c r="FE85" s="482" t="s">
        <v>242</v>
      </c>
      <c r="FF85" s="483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10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0"/>
      <c r="AA86" t="str">
        <f t="shared" si="64"/>
        <v>SAT Rest</v>
      </c>
      <c r="AB86" s="23">
        <f>IF(ISNUMBER(SEARCH("S",AB$4)),24,0)</f>
        <v>24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0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0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0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0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0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10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0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0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0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0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0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0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32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0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0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0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0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0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0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0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0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0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0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0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0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0"/>
      <c r="AA90" t="str">
        <f t="shared" si="64"/>
        <v>ACT First 10</v>
      </c>
      <c r="AB90" s="23">
        <f>IF(ISNUMBER(SEARCH("A",AB$4)),10,0)</f>
        <v>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0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0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0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0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0"/>
      <c r="AA91" t="str">
        <f t="shared" si="64"/>
        <v>ACT Last 10</v>
      </c>
      <c r="AB91" s="23">
        <f>IF(ISNUMBER(SEARCH("A",AB$4)),10,0)</f>
        <v>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0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0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0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0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0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0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0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0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0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0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0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0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0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0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0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0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0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0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0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0"/>
      <c r="FA94" s="30"/>
      <c r="FB94" s="458" t="s">
        <v>240</v>
      </c>
      <c r="FC94" s="459"/>
      <c r="FD94" s="460"/>
      <c r="FE94" s="482" t="s">
        <v>242</v>
      </c>
      <c r="FF94" s="483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0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0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0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0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0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0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0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0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0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0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0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0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0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0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0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0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0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0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0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0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0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0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0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0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0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0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0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0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0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0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0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0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0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0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0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0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0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0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0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0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0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0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0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0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0"/>
      <c r="FA103" s="30"/>
      <c r="FB103" s="458" t="s">
        <v>240</v>
      </c>
      <c r="FC103" s="459"/>
      <c r="FD103" s="460"/>
      <c r="FE103" s="482" t="s">
        <v>242</v>
      </c>
      <c r="FF103" s="483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0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0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0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0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0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0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0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0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0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0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0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0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0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0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0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0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0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0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0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0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0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0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0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0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0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0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0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0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0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0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0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0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0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0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0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0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0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0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0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0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0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0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0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0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0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0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0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0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0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0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0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0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0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2" t="s">
        <v>242</v>
      </c>
      <c r="FF112" s="483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0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0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0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0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0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0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0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0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0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0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0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0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0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0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0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0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0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0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0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0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0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0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0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0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0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0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0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0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0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0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0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0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0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0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0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0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0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0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0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0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0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0"/>
      <c r="DW120" s="2" t="str">
        <f t="shared" si="152"/>
        <v>ACT First 10</v>
      </c>
      <c r="DX120" s="43">
        <f t="shared" si="148"/>
        <v>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0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0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0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0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0"/>
      <c r="DW121" s="2" t="str">
        <f t="shared" si="152"/>
        <v>ACT Last 10</v>
      </c>
      <c r="DX121" s="43">
        <f t="shared" si="148"/>
        <v>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2" t="s">
        <v>242</v>
      </c>
      <c r="FF121" s="483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0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0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0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0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0"/>
      <c r="DW122" s="2" t="str">
        <f t="shared" si="152"/>
        <v>ACT Rest</v>
      </c>
      <c r="DX122" s="43">
        <f t="shared" si="148"/>
        <v>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0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0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0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0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0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0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0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0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0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0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0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0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0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0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0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4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0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0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0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0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4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0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0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0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0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4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0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0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0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0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4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0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0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0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0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4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0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0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0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2" t="s">
        <v>242</v>
      </c>
      <c r="FF130" s="483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4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0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0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0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0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4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0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0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0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0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4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0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0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0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0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4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0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0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0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0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4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0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0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0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0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4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0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0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0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0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0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0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0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0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0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0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0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0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0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0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2" t="s">
        <v>242</v>
      </c>
      <c r="FF139" s="483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0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0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0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0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0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0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0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0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0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0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0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0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0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0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0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0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0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10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0"/>
      <c r="BY145" t="str">
        <f t="shared" si="110"/>
        <v>SAT First 10</v>
      </c>
      <c r="BZ145" s="23">
        <f>IF(ISNUMBER(SEARCH("S",BZ$4)),10,0)</f>
        <v>10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0"/>
      <c r="CX145" t="str">
        <f t="shared" si="111"/>
        <v>SAT First 10</v>
      </c>
      <c r="CY145" s="23">
        <f t="shared" si="112"/>
        <v>20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0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0" t="s">
        <v>286</v>
      </c>
      <c r="AZ146" t="str">
        <f t="shared" si="109"/>
        <v>SAT Last 10</v>
      </c>
      <c r="BA146" s="23">
        <f>IF(ISNUMBER(SEARCH("S",BA$4)),10,0)</f>
        <v>10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0"/>
      <c r="BY146" t="str">
        <f t="shared" si="110"/>
        <v>SAT Last 10</v>
      </c>
      <c r="BZ146" s="23">
        <f>IF(ISNUMBER(SEARCH("S",BZ$4)),10,0)</f>
        <v>10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0"/>
      <c r="CX146" t="str">
        <f t="shared" si="111"/>
        <v>SAT Last 10</v>
      </c>
      <c r="CY146" s="23">
        <f t="shared" si="112"/>
        <v>20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0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0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0"/>
      <c r="BY147" t="str">
        <f t="shared" si="110"/>
        <v>SAT Rest</v>
      </c>
      <c r="BZ147" s="23">
        <f>IF(ISNUMBER(SEARCH("S",BZ$4)),18,0)</f>
        <v>18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0"/>
      <c r="CX147" t="str">
        <f t="shared" si="111"/>
        <v>SAT Rest</v>
      </c>
      <c r="CY147" s="23">
        <f>BA147+BZ147</f>
        <v>18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0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0"/>
      <c r="AZ148" t="str">
        <f t="shared" si="109"/>
        <v>SAT Easy</v>
      </c>
      <c r="BA148" s="23">
        <f>IF(ISNUMBER(SEARCH("S",BA$4)),5,0)</f>
        <v>5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0"/>
      <c r="BY148" t="str">
        <f t="shared" si="110"/>
        <v>SAT Easy</v>
      </c>
      <c r="BZ148" s="23">
        <f>IF(ISNUMBER(SEARCH("S",BZ$4)),14,0)</f>
        <v>14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0"/>
      <c r="CX148" t="str">
        <f t="shared" si="111"/>
        <v>SAT Easy</v>
      </c>
      <c r="CY148" s="23">
        <f t="shared" si="112"/>
        <v>19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0"/>
      <c r="FA148" s="30"/>
      <c r="FB148" s="458" t="s">
        <v>240</v>
      </c>
      <c r="FC148" s="459"/>
      <c r="FD148" s="460"/>
      <c r="FE148" s="482" t="s">
        <v>242</v>
      </c>
      <c r="FF148" s="483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0"/>
      <c r="AZ149" t="str">
        <f t="shared" si="109"/>
        <v>SAT Medium</v>
      </c>
      <c r="BA149" s="23">
        <f>IF(ISNUMBER(SEARCH("S",BA$4)),7,0)</f>
        <v>7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0"/>
      <c r="BY149" t="str">
        <f t="shared" si="110"/>
        <v>SAT Medium</v>
      </c>
      <c r="BZ149" s="23">
        <f>IF(ISNUMBER(SEARCH("S",BZ$4)),10,0)</f>
        <v>10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0"/>
      <c r="CX149" t="str">
        <f t="shared" si="111"/>
        <v>SAT Medium</v>
      </c>
      <c r="CY149" s="23">
        <f t="shared" si="112"/>
        <v>17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0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0"/>
      <c r="AZ150" t="str">
        <f t="shared" si="109"/>
        <v>SAT Hard</v>
      </c>
      <c r="BA150" s="23">
        <f>IF(ISNUMBER(SEARCH("S",BA$4)),8,0)</f>
        <v>8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0"/>
      <c r="BY150" t="str">
        <f t="shared" si="110"/>
        <v>SAT Hard</v>
      </c>
      <c r="BZ150" s="23">
        <f>IF(ISNUMBER(SEARCH("S",BZ$4)),14,0)</f>
        <v>14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0"/>
      <c r="CX150" t="str">
        <f t="shared" si="111"/>
        <v>SAT Hard</v>
      </c>
      <c r="CY150" s="23">
        <f t="shared" si="112"/>
        <v>22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0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0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0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0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0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0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0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0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0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0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0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0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0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0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0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0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0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0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0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0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0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0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0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0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0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1" t="s">
        <v>262</v>
      </c>
      <c r="EF156" s="481"/>
      <c r="EG156" s="481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0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0"/>
      <c r="BY157" t="str">
        <f t="shared" si="290"/>
        <v>ACT First 10</v>
      </c>
      <c r="BZ157" s="23">
        <f>IF(ISNUMBER(SEARCH("A",BZ$4)),10,0)</f>
        <v>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0"/>
      <c r="CX157" t="str">
        <f t="shared" si="292"/>
        <v>ACT First 10</v>
      </c>
      <c r="CY157" s="23">
        <f t="shared" si="293"/>
        <v>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0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2" t="s">
        <v>242</v>
      </c>
      <c r="FF157" s="483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0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0"/>
      <c r="BY158" t="str">
        <f t="shared" si="290"/>
        <v>ACT Last 10</v>
      </c>
      <c r="BZ158" s="23">
        <f>IF(ISNUMBER(SEARCH("A",BZ$4)),10,0)</f>
        <v>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0"/>
      <c r="CX158" t="str">
        <f t="shared" si="292"/>
        <v>ACT Last 10</v>
      </c>
      <c r="CY158" s="23">
        <f t="shared" si="293"/>
        <v>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0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0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0"/>
      <c r="BY159" t="str">
        <f t="shared" si="290"/>
        <v>ACT Rest</v>
      </c>
      <c r="BZ159" s="23">
        <f>IF(ISNUMBER(SEARCH("A",BZ$4)),40,0)</f>
        <v>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0"/>
      <c r="CX159" t="str">
        <f t="shared" si="292"/>
        <v>ACT Rest</v>
      </c>
      <c r="CY159" s="23">
        <f t="shared" si="293"/>
        <v>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0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0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0"/>
      <c r="BY160" t="str">
        <f t="shared" si="290"/>
        <v>ACT Easy</v>
      </c>
      <c r="BZ160" s="23">
        <f>IF(ISNUMBER(SEARCH("A",BZ$4)),20,0)</f>
        <v>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0"/>
      <c r="CX160" t="str">
        <f t="shared" si="292"/>
        <v>ACT Easy</v>
      </c>
      <c r="CY160" s="23">
        <f t="shared" si="293"/>
        <v>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0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0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0"/>
      <c r="BY161" t="str">
        <f t="shared" si="290"/>
        <v>ACT Medium</v>
      </c>
      <c r="BZ161" s="23">
        <f>IF(ISNUMBER(SEARCH("A",BZ$4)),20,0)</f>
        <v>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0"/>
      <c r="CX161" t="str">
        <f t="shared" si="292"/>
        <v>ACT Medium</v>
      </c>
      <c r="CY161" s="23">
        <f t="shared" si="293"/>
        <v>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0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0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0"/>
      <c r="BY162" t="str">
        <f t="shared" si="290"/>
        <v>ACT Hard</v>
      </c>
      <c r="BZ162" s="23">
        <f>IF(ISNUMBER(SEARCH("A",BZ$4)),20,0)</f>
        <v>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0"/>
      <c r="CX162" t="str">
        <f t="shared" si="292"/>
        <v>ACT Hard</v>
      </c>
      <c r="CY162" s="23">
        <f t="shared" si="293"/>
        <v>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0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0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0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0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0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0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0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0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0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0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0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0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0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10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0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0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0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0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2" t="s">
        <v>242</v>
      </c>
      <c r="FF166" s="483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10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0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0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0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0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24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0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0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0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0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0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0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0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0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10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0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0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0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10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0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0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0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0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32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0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0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0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0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0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0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0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0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0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0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0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0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0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0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0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0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2" t="s">
        <v>242</v>
      </c>
      <c r="FF175" s="483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0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0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0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0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0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0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0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0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0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0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0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0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0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0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0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0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0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0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0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0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0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0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2" t="s">
        <v>242</v>
      </c>
      <c r="FF184" s="483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0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0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0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0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0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0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0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0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0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0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0"/>
      <c r="DW189" s="111" t="s">
        <v>342</v>
      </c>
      <c r="DX189" s="25">
        <f>SUM(DX93:ET93)</f>
        <v>0</v>
      </c>
      <c r="DY189" s="25">
        <f>DZ189-DX189</f>
        <v>0</v>
      </c>
      <c r="DZ189" s="25">
        <f>SUM(DX121:ET121)</f>
        <v>0</v>
      </c>
      <c r="EA189" s="25" t="str">
        <f>IF(DZ189&lt;&gt;0,DY189&amp;" / "&amp;DZ189,"")</f>
        <v/>
      </c>
      <c r="EB189" s="108" t="str">
        <f>IF(DZ189&lt;&gt;0,DY189/DZ189,"")</f>
        <v/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0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0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0"/>
      <c r="DW190" s="111" t="s">
        <v>395</v>
      </c>
      <c r="DX190" s="25">
        <f>SUM(DX92:ET92)</f>
        <v>0</v>
      </c>
      <c r="DY190" s="25">
        <f>DZ190-DX190</f>
        <v>0</v>
      </c>
      <c r="DZ190" s="25">
        <f>SUM(DX120:ET120)</f>
        <v>0</v>
      </c>
      <c r="EA190" s="25" t="str">
        <f>IF(DZ190&lt;&gt;0,DY190&amp;" / "&amp;DZ190,"")</f>
        <v/>
      </c>
      <c r="EB190" s="108" t="str">
        <f>IF(DZ190&lt;&gt;0,DY190/DZ190,"")</f>
        <v/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0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0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0"/>
      <c r="DW191" s="111" t="s">
        <v>396</v>
      </c>
      <c r="DX191" s="25">
        <f>SUM(DX94:ET94)</f>
        <v>0</v>
      </c>
      <c r="DY191" s="25">
        <f>DZ191-DX191</f>
        <v>0</v>
      </c>
      <c r="DZ191" s="25">
        <f>SUM(DX122:ET122)</f>
        <v>0</v>
      </c>
      <c r="EA191" s="25" t="str">
        <f>IF(DZ191&lt;&gt;0,DY191&amp;" / "&amp;DZ191,"")</f>
        <v/>
      </c>
      <c r="EB191" s="108" t="str">
        <f>IF(DZ191&lt;&gt;0,DY191/DZ191,"")</f>
        <v/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0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0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0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0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0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0"/>
      <c r="FA193" s="30"/>
      <c r="FB193" s="458" t="s">
        <v>240</v>
      </c>
      <c r="FC193" s="459"/>
      <c r="FD193" s="460"/>
      <c r="FE193" s="482" t="s">
        <v>242</v>
      </c>
      <c r="FF193" s="483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0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0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0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0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0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0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0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0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0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0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0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0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0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0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0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0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0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0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0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0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0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0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0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0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0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0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0"/>
      <c r="FA202" s="30"/>
      <c r="FB202" s="458" t="s">
        <v>240</v>
      </c>
      <c r="FC202" s="459"/>
      <c r="FD202" s="460"/>
      <c r="FE202" s="482" t="s">
        <v>242</v>
      </c>
      <c r="FF202" s="483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0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0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0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0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0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0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0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0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0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0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0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0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0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0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0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0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0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0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0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0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0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0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0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0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0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0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0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0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0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0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0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0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0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0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0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1" t="s">
        <v>262</v>
      </c>
      <c r="AJ215" s="481"/>
      <c r="AK215" s="481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0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0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0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0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0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0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0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0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0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0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0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0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0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0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0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1" t="s">
        <v>262</v>
      </c>
      <c r="K220" s="481"/>
      <c r="L220" s="481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0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0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0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0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0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0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0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0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0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0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0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0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0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0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0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0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0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0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0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0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0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0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0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0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0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0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0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0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0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0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0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0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0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0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0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0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0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0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0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0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0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0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0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0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0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0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0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0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0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0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0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0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0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0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0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0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0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0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0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0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0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0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0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0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0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0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0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0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0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0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0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0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0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0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0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0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0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0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0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0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0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0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0</v>
      </c>
      <c r="AD251" s="25">
        <f>SUM(AB173:AX173)</f>
        <v>0</v>
      </c>
      <c r="AE251" s="25" t="str">
        <f>IF(AD251&lt;&gt;0,AC251&amp;" / "&amp;AD251,"")</f>
        <v/>
      </c>
      <c r="AF251" s="108" t="str">
        <f>IF(AD251&lt;&gt;0,AC251/AD251,"")</f>
        <v/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0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0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0</v>
      </c>
      <c r="AD252" s="25">
        <f>SUM(AB172:AX172)</f>
        <v>0</v>
      </c>
      <c r="AE252" s="25" t="str">
        <f>IF(AD252&lt;&gt;0,AC252&amp;" / "&amp;AD252,"")</f>
        <v/>
      </c>
      <c r="AF252" s="108" t="str">
        <f>IF(AD252&lt;&gt;0,AC252/AD252,"")</f>
        <v/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0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0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0</v>
      </c>
      <c r="AD253" s="25">
        <f>SUM(AB174:AX174)</f>
        <v>0</v>
      </c>
      <c r="AE253" s="25" t="str">
        <f>IF(AD253&lt;&gt;0,AC253&amp;" / "&amp;AD253,"")</f>
        <v/>
      </c>
      <c r="AF253" s="108" t="str">
        <f>IF(AD253&lt;&gt;0,AC253/AD253,"")</f>
        <v/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0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0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0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0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10</v>
      </c>
      <c r="AD255" s="25">
        <f>SUM(AB167:AX167)</f>
        <v>10</v>
      </c>
      <c r="AE255" s="25" t="str">
        <f>IF(AD255&lt;&gt;0,AC255&amp;" / "&amp;AD255,"")</f>
        <v>10 / 10</v>
      </c>
      <c r="AF255" s="108">
        <f>IF(AD255&lt;&gt;0,AC255/AD255,"")</f>
        <v>1</v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0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0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10</v>
      </c>
      <c r="AD256" s="25">
        <f>SUM(AB166:AX166)</f>
        <v>10</v>
      </c>
      <c r="AE256" s="25" t="str">
        <f>IF(AD256&lt;&gt;0,AC256&amp;" / "&amp;AD256,"")</f>
        <v>10 / 10</v>
      </c>
      <c r="AF256" s="108">
        <f>IF(AD256&lt;&gt;0,AC256/AD256,"")</f>
        <v>1</v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0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0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24</v>
      </c>
      <c r="AD257" s="25">
        <f>SUM(AB168:AX168)</f>
        <v>24</v>
      </c>
      <c r="AE257" s="25" t="str">
        <f>IF(AD257&lt;&gt;0,AC257&amp;" / "&amp;AD257,"")</f>
        <v>24 / 24</v>
      </c>
      <c r="AF257" s="108">
        <f>IF(AD257&lt;&gt;0,AC257/AD257,"")</f>
        <v>1</v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0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0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0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0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0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0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0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0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0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0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0</v>
      </c>
      <c r="E262" s="25">
        <f>SUM(C177:Y177)</f>
        <v>0</v>
      </c>
      <c r="F262" s="25" t="str">
        <f t="shared" ref="F262:F272" si="713">IF(E262&lt;&gt;0,D262&amp;" / "&amp;E262,"")</f>
        <v/>
      </c>
      <c r="G262" s="108" t="str">
        <f t="shared" ref="G262:G272" si="714">IF(E262&lt;&gt;0,D262/E262,"")</f>
        <v/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0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0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0</v>
      </c>
      <c r="E263" s="25">
        <f>SUM(C176:Y176)</f>
        <v>0</v>
      </c>
      <c r="F263" s="25" t="str">
        <f t="shared" si="713"/>
        <v/>
      </c>
      <c r="G263" s="108" t="str">
        <f t="shared" si="714"/>
        <v/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0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0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0</v>
      </c>
      <c r="E264" s="25">
        <f>SUM(C178:Y178)</f>
        <v>0</v>
      </c>
      <c r="F264" s="25" t="str">
        <f t="shared" si="713"/>
        <v/>
      </c>
      <c r="G264" s="108" t="str">
        <f t="shared" si="714"/>
        <v/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0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0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0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0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10</v>
      </c>
      <c r="E266" s="25">
        <f>SUM(C171:Y171)</f>
        <v>10</v>
      </c>
      <c r="F266" s="25" t="str">
        <f t="shared" si="713"/>
        <v>10 / 10</v>
      </c>
      <c r="G266" s="108">
        <f t="shared" si="714"/>
        <v>1</v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0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0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10</v>
      </c>
      <c r="E267" s="25">
        <f>SUM(C170:Y170)</f>
        <v>10</v>
      </c>
      <c r="F267" s="25" t="str">
        <f t="shared" si="713"/>
        <v>10 / 10</v>
      </c>
      <c r="G267" s="108">
        <f t="shared" si="714"/>
        <v>1</v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0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0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32</v>
      </c>
      <c r="E268" s="25">
        <f>SUM(C172:Y172)</f>
        <v>32</v>
      </c>
      <c r="F268" s="25" t="str">
        <f t="shared" si="713"/>
        <v>32 / 32</v>
      </c>
      <c r="G268" s="108">
        <f t="shared" si="714"/>
        <v>1</v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0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0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0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0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10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10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20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10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10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20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18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18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5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14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19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7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10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17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8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14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22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1" t="s">
        <v>262</v>
      </c>
      <c r="BF381" s="481"/>
      <c r="BG381" s="481"/>
      <c r="CD381" s="481" t="s">
        <v>262</v>
      </c>
      <c r="CE381" s="481"/>
      <c r="CF381" s="481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1" t="s">
        <v>262</v>
      </c>
      <c r="DG381" s="481"/>
      <c r="DH381" s="481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0</v>
      </c>
      <c r="DA453" s="25">
        <f>SUM(CY312:DU312)</f>
        <v>0</v>
      </c>
      <c r="DB453" s="25" t="str">
        <f>IF(DA453&lt;&gt;0,CZ453&amp;" / "&amp;DA453,"")</f>
        <v/>
      </c>
      <c r="DC453" s="108" t="str">
        <f>IF(DA453&lt;&gt;0,CZ453/DA453,"")</f>
        <v/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0</v>
      </c>
      <c r="DA454" s="25">
        <f>SUM(CY313:DU313)</f>
        <v>0</v>
      </c>
      <c r="DB454" s="25" t="str">
        <f>IF(DA454&lt;&gt;0,CZ454&amp;" / "&amp;DA454,"")</f>
        <v/>
      </c>
      <c r="DC454" s="108" t="str">
        <f>IF(DA454&lt;&gt;0,CZ454/DA454,"")</f>
        <v/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0</v>
      </c>
      <c r="DA455" s="25">
        <f>SUM(CY314:DU314)</f>
        <v>0</v>
      </c>
      <c r="DB455" s="25" t="str">
        <f>IF(DA455&lt;&gt;0,CZ455&amp;" / "&amp;DA455,"")</f>
        <v/>
      </c>
      <c r="DC455" s="108" t="str">
        <f>IF(DA455&lt;&gt;0,CZ455/DA455,"")</f>
        <v/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19</v>
      </c>
      <c r="DA457" s="25">
        <f>SUM(CY300:DU300)</f>
        <v>19</v>
      </c>
      <c r="DB457" s="25" t="str">
        <f>IF(DA457&lt;&gt;0,CZ457&amp;" / "&amp;DA457,"")</f>
        <v>19 / 19</v>
      </c>
      <c r="DC457" s="108">
        <f>IF(DA457&lt;&gt;0,CZ457/DA457,"")</f>
        <v>1</v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17</v>
      </c>
      <c r="DA458" s="25">
        <f>SUM(CY301:DU301)</f>
        <v>17</v>
      </c>
      <c r="DB458" s="25" t="str">
        <f>IF(DA458&lt;&gt;0,CZ458&amp;" / "&amp;DA458,"")</f>
        <v>17 / 17</v>
      </c>
      <c r="DC458" s="108">
        <f>IF(DA458&lt;&gt;0,CZ458/DA458,"")</f>
        <v>1</v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22</v>
      </c>
      <c r="DA459" s="25">
        <f>SUM(CY302:DU302)</f>
        <v>22</v>
      </c>
      <c r="DB459" s="25" t="str">
        <f>IF(DA459&lt;&gt;0,CZ459&amp;" / "&amp;DA459,"")</f>
        <v>22 / 22</v>
      </c>
      <c r="DC459" s="108">
        <f>IF(DA459&lt;&gt;0,CZ459/DA459,"")</f>
        <v>1</v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0</v>
      </c>
      <c r="DA467" s="25">
        <f>SUM(CY310:DU310)</f>
        <v>0</v>
      </c>
      <c r="DB467" s="25" t="str">
        <f>IF(DA467&lt;&gt;0,CZ467&amp;" / "&amp;DA467,"")</f>
        <v/>
      </c>
      <c r="DC467" s="108" t="str">
        <f>IF(DA467&lt;&gt;0,CZ467/DA467,"")</f>
        <v/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0</v>
      </c>
      <c r="DA468" s="25">
        <f>SUM(CY309:DU309)</f>
        <v>0</v>
      </c>
      <c r="DB468" s="25" t="str">
        <f>IF(DA468&lt;&gt;0,CZ468&amp;" / "&amp;DA468,"")</f>
        <v/>
      </c>
      <c r="DC468" s="108" t="str">
        <f>IF(DA468&lt;&gt;0,CZ468/DA468,"")</f>
        <v/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0</v>
      </c>
      <c r="DA469" s="25">
        <f>SUM(CY311:DU311)</f>
        <v>0</v>
      </c>
      <c r="DB469" s="25" t="str">
        <f>IF(DA469&lt;&gt;0,CZ469&amp;" / "&amp;DA469,"")</f>
        <v/>
      </c>
      <c r="DC469" s="108" t="str">
        <f>IF(DA469&lt;&gt;0,CZ469/DA469,"")</f>
        <v/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20</v>
      </c>
      <c r="DA471" s="25">
        <f>SUM(CY298:DU298)</f>
        <v>20</v>
      </c>
      <c r="DB471" s="25" t="str">
        <f>IF(DA471&lt;&gt;0,CZ471&amp;" / "&amp;DA471,"")</f>
        <v>20 / 20</v>
      </c>
      <c r="DC471" s="108">
        <f>IF(DA471&lt;&gt;0,CZ471/DA471,"")</f>
        <v>1</v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20</v>
      </c>
      <c r="DA472" s="25">
        <f>SUM(CY297:DU297)</f>
        <v>20</v>
      </c>
      <c r="DB472" s="25" t="str">
        <f>IF(DA472&lt;&gt;0,CZ472&amp;" / "&amp;DA472,"")</f>
        <v>20 / 20</v>
      </c>
      <c r="DC472" s="108">
        <f>IF(DA472&lt;&gt;0,CZ472/DA472,"")</f>
        <v>1</v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18</v>
      </c>
      <c r="DA473" s="25">
        <f>SUM(CY299:DU299)</f>
        <v>18</v>
      </c>
      <c r="DB473" s="25" t="str">
        <f>IF(DA473&lt;&gt;0,CZ473&amp;" / "&amp;DA473,"")</f>
        <v>18 / 18</v>
      </c>
      <c r="DC473" s="108">
        <f>IF(DA473&lt;&gt;0,CZ473/DA473,"")</f>
        <v>1</v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FA129:FG129"/>
    <mergeCell ref="FB130:FD130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AA249:AG249"/>
    <mergeCell ref="BX231:BX269"/>
    <mergeCell ref="CW231:CW269"/>
    <mergeCell ref="AI215:AK215"/>
    <mergeCell ref="Z120:Z136"/>
    <mergeCell ref="Z93:Z118"/>
    <mergeCell ref="Z66:Z91"/>
    <mergeCell ref="Z39:Z64"/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E381:BG381"/>
    <mergeCell ref="CD381:CF381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SAT #3</v>
      </c>
      <c r="O1" s="162" t="str">
        <f>IF(V15&lt;&gt;"",V15,"Test 2")</f>
        <v>Test 2</v>
      </c>
      <c r="P1" s="162" t="str">
        <f>N1</f>
        <v>SAT #3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SAT #3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2" t="str">
        <f>META!FE4</f>
        <v>Score</v>
      </c>
      <c r="AA7" s="483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Reading</v>
      </c>
      <c r="W8" s="212" t="str">
        <f>META!FB5</f>
        <v>19</v>
      </c>
      <c r="X8" s="212" t="str">
        <f>META!FC5</f>
        <v>52</v>
      </c>
      <c r="Y8" s="213" t="str">
        <f>META!FD5</f>
        <v>37%</v>
      </c>
      <c r="Z8" s="214" t="str">
        <f>META!FE5</f>
        <v>220</v>
      </c>
      <c r="AA8" s="215" t="str">
        <f>META!FF5</f>
        <v>400</v>
      </c>
      <c r="AB8" s="216" t="str">
        <f>META!FG5</f>
        <v/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Writing</v>
      </c>
      <c r="W9" s="125" t="str">
        <f>META!FB6</f>
        <v>19</v>
      </c>
      <c r="X9" s="125" t="str">
        <f>META!FC6</f>
        <v>44</v>
      </c>
      <c r="Y9" s="127" t="str">
        <f>META!FD6</f>
        <v>43%</v>
      </c>
      <c r="Z9" s="101" t="str">
        <f>META!FE6</f>
        <v>240</v>
      </c>
      <c r="AA9" s="94" t="str">
        <f>META!FF6</f>
        <v>400</v>
      </c>
      <c r="AB9" s="76" t="str">
        <f>META!FG6</f>
        <v/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R&amp;W</v>
      </c>
      <c r="W10" s="212" t="str">
        <f>META!FB7</f>
        <v>38</v>
      </c>
      <c r="X10" s="212" t="str">
        <f>META!FC7</f>
        <v>96</v>
      </c>
      <c r="Y10" s="218" t="str">
        <f>META!FD7</f>
        <v>40%</v>
      </c>
      <c r="Z10" s="214" t="str">
        <f>META!FE7</f>
        <v>460</v>
      </c>
      <c r="AA10" s="215" t="str">
        <f>META!FF7</f>
        <v>800</v>
      </c>
      <c r="AB10" s="216" t="str">
        <f>META!FG7</f>
        <v>22%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Math</v>
      </c>
      <c r="W11" s="128" t="str">
        <f>META!FB8</f>
        <v>28</v>
      </c>
      <c r="X11" s="128" t="str">
        <f>META!FC8</f>
        <v>58</v>
      </c>
      <c r="Y11" s="129" t="str">
        <f>META!FD8</f>
        <v>48%</v>
      </c>
      <c r="Z11" s="130" t="str">
        <f>META!FE8</f>
        <v>550</v>
      </c>
      <c r="AA11" s="131" t="str">
        <f>META!FF8</f>
        <v>800</v>
      </c>
      <c r="AB11" s="79" t="str">
        <f>META!FG8</f>
        <v>57%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66</v>
      </c>
      <c r="X12" s="221" t="str">
        <f>META!FC9</f>
        <v>154</v>
      </c>
      <c r="Y12" s="222" t="str">
        <f>META!FD9</f>
        <v>43%</v>
      </c>
      <c r="Z12" s="223" t="str">
        <f>META!FE9</f>
        <v>1010</v>
      </c>
      <c r="AA12" s="224" t="str">
        <f>META!FF9</f>
        <v>1600</v>
      </c>
      <c r="AB12" s="225" t="str">
        <f>META!FG9</f>
        <v>36%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2" t="str">
        <f>META!FE22</f>
        <v>Score</v>
      </c>
      <c r="AA25" s="483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 t="str">
        <f t="shared" si="2"/>
        <v/>
      </c>
      <c r="F52" s="205" t="s">
        <v>395</v>
      </c>
      <c r="G52" s="206" t="str">
        <f>IF(META!E263&lt;&gt;0,META!E263,"")</f>
        <v/>
      </c>
      <c r="H52" s="207" t="str">
        <f>IF(SUM(META!C$213:Y$213)&lt;&gt;0,G52/SUM(META!C$213:Y$213),"")</f>
        <v/>
      </c>
      <c r="I52" s="208" t="str">
        <f>IF(G52&lt;&gt;"",META!C263&amp;" / "&amp;G52,"")</f>
        <v/>
      </c>
      <c r="J52" s="206" t="str">
        <f>META!F263</f>
        <v/>
      </c>
      <c r="K52" s="242" t="str">
        <f>META!G263</f>
        <v/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/>
      </c>
      <c r="O52" s="206" t="str">
        <f>IF(META!D176&lt;&gt;0,META!D134&amp;" / "&amp;META!D176,"")</f>
        <v/>
      </c>
      <c r="P52" s="207" t="str">
        <f>IF(META!C176&lt;&gt;0,META!C134/META!C176,"")</f>
        <v/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 t="str">
        <f t="shared" si="2"/>
        <v/>
      </c>
      <c r="F53" s="280" t="s">
        <v>599</v>
      </c>
      <c r="G53" s="149" t="str">
        <f>IF(META!E264&lt;&gt;0,META!E264,"")</f>
        <v/>
      </c>
      <c r="H53" s="150" t="str">
        <f>IF(SUM(META!C$213:Y$213)&lt;&gt;0,G53/SUM(META!C$213:Y$213),"")</f>
        <v/>
      </c>
      <c r="I53" s="151" t="str">
        <f>IF(G53&lt;&gt;"",META!C264&amp;" / "&amp;G53,"")</f>
        <v/>
      </c>
      <c r="J53" s="149" t="str">
        <f>META!F264</f>
        <v/>
      </c>
      <c r="K53" s="243" t="str">
        <f>META!G264</f>
        <v/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/>
      </c>
      <c r="O53" s="149" t="str">
        <f>IF(META!D177&lt;&gt;0,META!D135&amp;" / "&amp;META!D177,"")</f>
        <v/>
      </c>
      <c r="P53" s="150" t="str">
        <f>IF(META!C177&lt;&gt;0,META!C135/META!C177,"")</f>
        <v/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 t="str">
        <f t="shared" si="2"/>
        <v/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/>
      </c>
      <c r="K54" s="242" t="str">
        <f>META!G262</f>
        <v/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/>
      </c>
      <c r="O54" s="206" t="str">
        <f>IF(META!D178&lt;&gt;0,META!D136&amp;" / "&amp;META!D178,"")</f>
        <v/>
      </c>
      <c r="P54" s="207" t="str">
        <f>IF(META!C178&lt;&gt;0,META!C136/META!C178,"")</f>
        <v/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>
        <f t="shared" si="2"/>
        <v>1</v>
      </c>
      <c r="F56" s="205" t="s">
        <v>395</v>
      </c>
      <c r="G56" s="206">
        <f>IF(META!E267&lt;&gt;0,META!E267,"")</f>
        <v>10</v>
      </c>
      <c r="H56" s="207" t="str">
        <f>IF(SUM(META!C$213:Y$213)&lt;&gt;0,G56/SUM(META!C$213:Y$213),"")</f>
        <v/>
      </c>
      <c r="I56" s="208" t="str">
        <f>IF(G56&lt;&gt;"",META!C267&amp;" / "&amp;G56,"")</f>
        <v>0 / 10</v>
      </c>
      <c r="J56" s="206" t="str">
        <f>META!F267</f>
        <v>10 / 10</v>
      </c>
      <c r="K56" s="242">
        <f>META!G267</f>
        <v>1</v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>0 / 10</v>
      </c>
      <c r="O56" s="206" t="str">
        <f>IF(META!D170&lt;&gt;0,META!D128&amp;" / "&amp;META!D170,"")</f>
        <v/>
      </c>
      <c r="P56" s="207">
        <f>IF(META!C170&lt;&gt;0,META!C128/META!C170,"")</f>
        <v>0</v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>
        <f t="shared" si="2"/>
        <v>1</v>
      </c>
      <c r="F57" s="280" t="s">
        <v>599</v>
      </c>
      <c r="G57" s="149">
        <f>IF(META!E268&lt;&gt;0,META!E268,"")</f>
        <v>32</v>
      </c>
      <c r="H57" s="150" t="str">
        <f>IF(SUM(META!C$213:Y$213)&lt;&gt;0,G57/SUM(META!C$213:Y$213),"")</f>
        <v/>
      </c>
      <c r="I57" s="151" t="str">
        <f>IF(G57&lt;&gt;"",META!C268&amp;" / "&amp;G57,"")</f>
        <v>0 / 32</v>
      </c>
      <c r="J57" s="149" t="str">
        <f>META!F268</f>
        <v>32 / 32</v>
      </c>
      <c r="K57" s="243">
        <f>META!G268</f>
        <v>1</v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>0 / 10</v>
      </c>
      <c r="O57" s="149" t="str">
        <f>IF(META!D171&lt;&gt;0,META!D129&amp;" / "&amp;META!D171,"")</f>
        <v/>
      </c>
      <c r="P57" s="150">
        <f>IF(META!C171&lt;&gt;0,META!C129/META!C171,"")</f>
        <v>0</v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>
        <f t="shared" si="2"/>
        <v>1</v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>10 / 10</v>
      </c>
      <c r="K58" s="242">
        <f>META!G266</f>
        <v>1</v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>0 / 32</v>
      </c>
      <c r="O58" s="206" t="str">
        <f>IF(META!D172&lt;&gt;0,META!D130&amp;" / "&amp;META!D172,"")</f>
        <v/>
      </c>
      <c r="P58" s="207">
        <f>IF(META!C172&lt;&gt;0,META!C130/META!C172,"")</f>
        <v>0</v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2" t="str">
        <f>META!FE67</f>
        <v>Score</v>
      </c>
      <c r="AA76" s="483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2" t="str">
        <f>META!FE85</f>
        <v>Score</v>
      </c>
      <c r="AA94" s="483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 t="str">
        <f>IF(META!DZ190&lt;&gt;0,META!DZ190,"")</f>
        <v/>
      </c>
      <c r="H98" s="155" t="str">
        <f>IF(SUM(META!DX$149:ET$149)&lt;&gt;0,G98/SUM(META!DX$149:ET$149),"")</f>
        <v/>
      </c>
      <c r="I98" s="151" t="str">
        <f>IF(G98&lt;&gt;"",META!DX190&amp;" / "&amp;G98,"")</f>
        <v/>
      </c>
      <c r="J98" s="154" t="str">
        <f>META!EA190</f>
        <v/>
      </c>
      <c r="K98" s="155" t="str">
        <f>META!EB190</f>
        <v/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/>
      </c>
      <c r="O98" s="312" t="str">
        <f>IF(META!DY120&lt;&gt;0,META!DY92&amp;" / "&amp;META!DY120,"")</f>
        <v/>
      </c>
      <c r="P98" s="312" t="str">
        <f>IF(META!DX120&lt;&gt;0,META!DX92/META!DX120,"")</f>
        <v/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 t="str">
        <f>IF(META!DZ191&lt;&gt;0,META!DZ191,"")</f>
        <v/>
      </c>
      <c r="H99" s="253" t="str">
        <f>IF(SUM(META!DX$149:ET$149)&lt;&gt;0,G99/SUM(META!DX$149:ET$149),"")</f>
        <v/>
      </c>
      <c r="I99" s="208" t="str">
        <f>IF(G99&lt;&gt;"",META!DX191&amp;" / "&amp;G99,"")</f>
        <v/>
      </c>
      <c r="J99" s="252" t="str">
        <f>META!EA191</f>
        <v/>
      </c>
      <c r="K99" s="253" t="str">
        <f>META!EB191</f>
        <v/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/>
      </c>
      <c r="O99" s="277" t="str">
        <f>IF(META!DY121&lt;&gt;0,META!DY93&amp;" / "&amp;META!DY121,"")</f>
        <v/>
      </c>
      <c r="P99" s="277" t="str">
        <f>IF(META!DX121&lt;&gt;0,META!DX93/META!DX121,"")</f>
        <v/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/>
      </c>
      <c r="K100" s="155" t="str">
        <f>META!EB189</f>
        <v/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/>
      </c>
      <c r="O100" s="312" t="str">
        <f>IF(META!DY122&lt;&gt;0,META!DY94&amp;" / "&amp;META!DY122,"")</f>
        <v/>
      </c>
      <c r="P100" s="312" t="str">
        <f>IF(META!DX122&lt;&gt;0,META!DX94/META!DX122,"")</f>
        <v/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2" t="str">
        <f>META!FE94</f>
        <v>Score</v>
      </c>
      <c r="AA103" s="483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2" t="str">
        <f>META!FE103</f>
        <v>Score</v>
      </c>
      <c r="AA112" s="483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2" t="str">
        <f>META!FE121</f>
        <v>Score</v>
      </c>
      <c r="AA130" s="483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 t="str">
        <f t="shared" si="10"/>
        <v/>
      </c>
      <c r="F139" s="205" t="s">
        <v>395</v>
      </c>
      <c r="G139" s="267" t="str">
        <f>IF(META!AD252&lt;&gt;0,META!AD252,"")</f>
        <v/>
      </c>
      <c r="H139" s="253" t="str">
        <f>IF(SUM(META!AB$208:AX$208)&lt;&gt;0,G139/SUM(META!AB$208:AX$208),"")</f>
        <v/>
      </c>
      <c r="I139" s="208" t="str">
        <f>IF(G139&lt;&gt;"",META!AB252&amp;" / "&amp;G139,"")</f>
        <v/>
      </c>
      <c r="J139" s="267" t="str">
        <f>META!AE252</f>
        <v/>
      </c>
      <c r="K139" s="268" t="str">
        <f>META!AF252</f>
        <v/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>0 / 10</v>
      </c>
      <c r="O139" s="259" t="str">
        <f>IF(META!AC166&lt;&gt;0,META!AC125&amp;" / "&amp;META!AC166,"")</f>
        <v/>
      </c>
      <c r="P139" s="277">
        <f>IF(META!AB166&lt;&gt;0,META!AB125/META!AB166,"")</f>
        <v>0</v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 t="str">
        <f t="shared" si="10"/>
        <v/>
      </c>
      <c r="F140" s="280" t="s">
        <v>599</v>
      </c>
      <c r="G140" s="158" t="str">
        <f>IF(META!AD253&lt;&gt;0,META!AD253,"")</f>
        <v/>
      </c>
      <c r="H140" s="155" t="str">
        <f>IF(SUM(META!AB$208:AX$208)&lt;&gt;0,G140/SUM(META!AB$208:AX$208),"")</f>
        <v/>
      </c>
      <c r="I140" s="151" t="str">
        <f>IF(G140&lt;&gt;"",META!AB253&amp;" / "&amp;G140,"")</f>
        <v/>
      </c>
      <c r="J140" s="158" t="str">
        <f>META!AE253</f>
        <v/>
      </c>
      <c r="K140" s="159" t="str">
        <f>META!AF253</f>
        <v/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>0 / 10</v>
      </c>
      <c r="O140" s="24" t="str">
        <f>IF(META!AC167&lt;&gt;0,META!AC126&amp;" / "&amp;META!AC167,"")</f>
        <v/>
      </c>
      <c r="P140" s="310">
        <f>IF(META!AB167&lt;&gt;0,META!AB126/META!AB167,"")</f>
        <v>0</v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 t="str">
        <f t="shared" si="10"/>
        <v/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/>
      </c>
      <c r="K141" s="268" t="str">
        <f>META!AF251</f>
        <v/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>0 / 24</v>
      </c>
      <c r="O141" s="259" t="str">
        <f>IF(META!AC168&lt;&gt;0,META!AC127&amp;" / "&amp;META!AC168,"")</f>
        <v/>
      </c>
      <c r="P141" s="277">
        <f>IF(META!AB168&lt;&gt;0,META!AB127/META!AB168,"")</f>
        <v>0</v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>
        <f t="shared" si="10"/>
        <v>1</v>
      </c>
      <c r="F143" s="205" t="s">
        <v>395</v>
      </c>
      <c r="G143" s="267">
        <f>IF(META!AD256&lt;&gt;0,META!AD256,"")</f>
        <v>10</v>
      </c>
      <c r="H143" s="253" t="str">
        <f>IF(SUM(META!AB$208:AX$208)&lt;&gt;0,G143/SUM(META!AB$208:AX$208),"")</f>
        <v/>
      </c>
      <c r="I143" s="208" t="str">
        <f>IF(G143&lt;&gt;"",META!AB256&amp;" / "&amp;G143,"")</f>
        <v>0 / 10</v>
      </c>
      <c r="J143" s="267" t="str">
        <f>META!AE256</f>
        <v>10 / 10</v>
      </c>
      <c r="K143" s="268">
        <f>META!AF256</f>
        <v>1</v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>
        <f t="shared" si="10"/>
        <v>1</v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>24 / 24</v>
      </c>
      <c r="K144" s="159">
        <f>META!AF257</f>
        <v>1</v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>
        <f t="shared" si="10"/>
        <v>1</v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>10 / 10</v>
      </c>
      <c r="K145" s="268">
        <f>META!AF255</f>
        <v>1</v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/>
      </c>
      <c r="O147" s="259" t="str">
        <f>IF(META!AC172&lt;&gt;0,META!AC131&amp;" / "&amp;META!AC172,"")</f>
        <v/>
      </c>
      <c r="P147" s="277" t="str">
        <f>IF(META!AB172&lt;&gt;0,META!AB131/META!AB172,"")</f>
        <v/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/>
      </c>
      <c r="O148" s="24" t="str">
        <f>IF(META!AC173&lt;&gt;0,META!AC132&amp;" / "&amp;META!AC173,"")</f>
        <v/>
      </c>
      <c r="P148" s="310" t="str">
        <f>IF(META!AB173&lt;&gt;0,META!AB132/META!AB173,"")</f>
        <v/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2" t="str">
        <f>META!FE139</f>
        <v>Score</v>
      </c>
      <c r="AA148" s="483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/>
      </c>
      <c r="O149" s="259" t="str">
        <f>IF(META!AC174&lt;&gt;0,META!AC133&amp;" / "&amp;META!AC174,"")</f>
        <v/>
      </c>
      <c r="P149" s="277" t="str">
        <f>IF(META!AB174&lt;&gt;0,META!AB133/META!AB174,"")</f>
        <v/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2" t="str">
        <f>META!FE148</f>
        <v>Score</v>
      </c>
      <c r="AA157" s="483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2" t="str">
        <f>META!FE166</f>
        <v>Score</v>
      </c>
      <c r="AA175" s="483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2" t="str">
        <f>META!FE184</f>
        <v>Score</v>
      </c>
      <c r="AA193" s="483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2" t="str">
        <f>META!FE202</f>
        <v>Score</v>
      </c>
      <c r="AA211" s="483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 t="str">
        <f t="shared" si="17"/>
        <v/>
      </c>
      <c r="F224" s="266" t="s">
        <v>447</v>
      </c>
      <c r="G224" s="206" t="str">
        <f>IF(META!DA453&lt;&gt;0,META!DA453,"")</f>
        <v/>
      </c>
      <c r="H224" s="253" t="str">
        <f>IF(SUM(META!CY$374:DU$374)&lt;&gt;0,G224/SUM(META!CY$374:DU$374),"")</f>
        <v/>
      </c>
      <c r="I224" s="208" t="str">
        <f>IF(G224&lt;&gt;"",META!CY453&amp;" / "&amp;G224,"")</f>
        <v/>
      </c>
      <c r="J224" s="206" t="str">
        <f>META!DB453</f>
        <v/>
      </c>
      <c r="K224" s="207" t="str">
        <f>META!DC453</f>
        <v/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>0 / 19</v>
      </c>
      <c r="O224" s="259" t="str">
        <f>IF(META!CZ300&lt;&gt;0,META!CZ224&amp;" / "&amp;META!CZ300,"")</f>
        <v/>
      </c>
      <c r="P224" s="277">
        <f>IF(META!CY300&lt;&gt;0,META!CY224/META!CY300,"")</f>
        <v>0</v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 t="str">
        <f t="shared" si="17"/>
        <v/>
      </c>
      <c r="F225" s="289" t="s">
        <v>448</v>
      </c>
      <c r="G225" s="149" t="str">
        <f>IF(META!DA454&lt;&gt;0,META!DA454,"")</f>
        <v/>
      </c>
      <c r="H225" s="155" t="str">
        <f>IF(SUM(META!CY$374:DU$374)&lt;&gt;0,G225/SUM(META!CY$374:DU$374),"")</f>
        <v/>
      </c>
      <c r="I225" s="151" t="str">
        <f>IF(G225&lt;&gt;"",META!CY454&amp;" / "&amp;G225,"")</f>
        <v/>
      </c>
      <c r="J225" s="149" t="str">
        <f>META!DB454</f>
        <v/>
      </c>
      <c r="K225" s="150" t="str">
        <f>META!DC454</f>
        <v/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>0 / 17</v>
      </c>
      <c r="O225" s="24" t="str">
        <f>IF(META!CZ301&lt;&gt;0,META!CZ225&amp;" / "&amp;META!CZ301,"")</f>
        <v/>
      </c>
      <c r="P225" s="310">
        <f>IF(META!CY301&lt;&gt;0,META!CY225/META!CY301,"")</f>
        <v>0</v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 t="str">
        <f t="shared" si="17"/>
        <v/>
      </c>
      <c r="F226" s="266" t="s">
        <v>449</v>
      </c>
      <c r="G226" s="206" t="str">
        <f>IF(META!DA455&lt;&gt;0,META!DA455,"")</f>
        <v/>
      </c>
      <c r="H226" s="253" t="str">
        <f>IF(SUM(META!CY$374:DU$374)&lt;&gt;0,G226/SUM(META!CY$374:DU$374),"")</f>
        <v/>
      </c>
      <c r="I226" s="208" t="str">
        <f>IF(G226&lt;&gt;"",META!CY455&amp;" / "&amp;G226,"")</f>
        <v/>
      </c>
      <c r="J226" s="206" t="str">
        <f>META!DB455</f>
        <v/>
      </c>
      <c r="K226" s="207" t="str">
        <f>META!DC455</f>
        <v/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>0 / 22</v>
      </c>
      <c r="O226" s="259" t="str">
        <f>IF(META!CZ302&lt;&gt;0,META!CZ226&amp;" / "&amp;META!CZ302,"")</f>
        <v/>
      </c>
      <c r="P226" s="277">
        <f>IF(META!CY302&lt;&gt;0,META!CY226/META!CY302,"")</f>
        <v>0</v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>
        <f t="shared" si="17"/>
        <v>1</v>
      </c>
      <c r="F228" s="266" t="s">
        <v>450</v>
      </c>
      <c r="G228" s="206">
        <f>IF(META!DA457&lt;&gt;0,META!DA457,"")</f>
        <v>19</v>
      </c>
      <c r="H228" s="253" t="str">
        <f>IF(SUM(META!CY$374:DU$374)&lt;&gt;0,G228/SUM(META!CY$374:DU$374),"")</f>
        <v/>
      </c>
      <c r="I228" s="208" t="str">
        <f>IF(G228&lt;&gt;"",META!CY457&amp;" / "&amp;G228,"")</f>
        <v>0 / 19</v>
      </c>
      <c r="J228" s="206" t="str">
        <f>META!DB457</f>
        <v>19 / 19</v>
      </c>
      <c r="K228" s="207">
        <f>META!DC457</f>
        <v>1</v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/>
      </c>
      <c r="O228" s="259" t="str">
        <f>IF(META!CZ312&lt;&gt;0,META!CZ236&amp;" / "&amp;META!CZ312,"")</f>
        <v/>
      </c>
      <c r="P228" s="277" t="str">
        <f>IF(META!CY312&lt;&gt;0,META!CY236/META!CY312,"")</f>
        <v/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>
        <f t="shared" si="17"/>
        <v>1</v>
      </c>
      <c r="F229" s="289" t="s">
        <v>451</v>
      </c>
      <c r="G229" s="149">
        <f>IF(META!DA458&lt;&gt;0,META!DA458,"")</f>
        <v>17</v>
      </c>
      <c r="H229" s="155" t="str">
        <f>IF(SUM(META!CY$374:DU$374)&lt;&gt;0,G229/SUM(META!CY$374:DU$374),"")</f>
        <v/>
      </c>
      <c r="I229" s="151" t="str">
        <f>IF(G229&lt;&gt;"",META!CY458&amp;" / "&amp;G229,"")</f>
        <v>0 / 17</v>
      </c>
      <c r="J229" s="149" t="str">
        <f>META!DB458</f>
        <v>17 / 17</v>
      </c>
      <c r="K229" s="150">
        <f>META!DC458</f>
        <v>1</v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/>
      </c>
      <c r="O229" s="24" t="str">
        <f>IF(META!CZ313&lt;&gt;0,META!CZ237&amp;" / "&amp;META!CZ313,"")</f>
        <v/>
      </c>
      <c r="P229" s="310" t="str">
        <f>IF(META!CY313&lt;&gt;0,META!CY237/META!CY313,"")</f>
        <v/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>
        <f t="shared" si="17"/>
        <v>1</v>
      </c>
      <c r="F230" s="266" t="s">
        <v>452</v>
      </c>
      <c r="G230" s="206">
        <f>IF(META!DA459&lt;&gt;0,META!DA459,"")</f>
        <v>22</v>
      </c>
      <c r="H230" s="253" t="str">
        <f>IF(SUM(META!CY$374:DU$374)&lt;&gt;0,G230/SUM(META!CY$374:DU$374),"")</f>
        <v/>
      </c>
      <c r="I230" s="208" t="str">
        <f>IF(G230&lt;&gt;"",META!CY459&amp;" / "&amp;G230,"")</f>
        <v>0 / 22</v>
      </c>
      <c r="J230" s="206" t="str">
        <f>META!DB459</f>
        <v>22 / 22</v>
      </c>
      <c r="K230" s="207">
        <f>META!DC459</f>
        <v>1</v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/>
      </c>
      <c r="O230" s="259" t="str">
        <f>IF(META!CZ314&lt;&gt;0,META!CZ238&amp;" / "&amp;META!CZ314,"")</f>
        <v/>
      </c>
      <c r="P230" s="277" t="str">
        <f>IF(META!CY314&lt;&gt;0,META!CY238/META!CY314,"")</f>
        <v/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 t="str">
        <f t="shared" si="17"/>
        <v/>
      </c>
      <c r="F238" s="205" t="s">
        <v>395</v>
      </c>
      <c r="G238" s="206" t="str">
        <f>IF(META!DA468&lt;&gt;0,META!DA468,"")</f>
        <v/>
      </c>
      <c r="H238" s="253" t="str">
        <f>IF(SUM(META!CY$374:DU$374)&lt;&gt;0,G238/SUM(META!CY$374:DU$374),"")</f>
        <v/>
      </c>
      <c r="I238" s="208" t="str">
        <f>IF(G238&lt;&gt;"",META!CY468&amp;" / "&amp;G238,"")</f>
        <v/>
      </c>
      <c r="J238" s="206" t="str">
        <f>META!DB468</f>
        <v/>
      </c>
      <c r="K238" s="207" t="str">
        <f>META!DC468</f>
        <v/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/>
      </c>
      <c r="O238" s="259" t="str">
        <f>IF(META!CZ309&lt;&gt;0,META!CZ233&amp;" / "&amp;META!CZ309,"")</f>
        <v/>
      </c>
      <c r="P238" s="277" t="str">
        <f>IF(META!CY309&lt;&gt;0,META!CY233/META!CY309,"")</f>
        <v/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 t="str">
        <f t="shared" si="17"/>
        <v/>
      </c>
      <c r="F239" s="148" t="s">
        <v>599</v>
      </c>
      <c r="G239" s="149" t="str">
        <f>IF(META!DA469&lt;&gt;0,META!DA469,"")</f>
        <v/>
      </c>
      <c r="H239" s="155" t="str">
        <f>IF(SUM(META!CY$374:DU$374)&lt;&gt;0,G239/SUM(META!CY$374:DU$374),"")</f>
        <v/>
      </c>
      <c r="I239" s="151" t="str">
        <f>IF(G239&lt;&gt;"",META!CY469&amp;" / "&amp;G239,"")</f>
        <v/>
      </c>
      <c r="J239" s="149" t="str">
        <f>META!DB469</f>
        <v/>
      </c>
      <c r="K239" s="150" t="str">
        <f>META!DC469</f>
        <v/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/>
      </c>
      <c r="O239" s="24" t="str">
        <f>IF(META!CZ311&lt;&gt;0,META!CZ235&amp;" / "&amp;META!CZ311,"")</f>
        <v/>
      </c>
      <c r="P239" s="310" t="str">
        <f>IF(META!CY311&lt;&gt;0,META!CY235/META!CY311,"")</f>
        <v/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 t="str">
        <f t="shared" si="17"/>
        <v/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/>
      </c>
      <c r="K240" s="207" t="str">
        <f>META!DC467</f>
        <v/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/>
      </c>
      <c r="O240" s="259" t="str">
        <f>IF(META!CZ310&lt;&gt;0,META!CZ234&amp;" / "&amp;META!CZ310,"")</f>
        <v/>
      </c>
      <c r="P240" s="277" t="str">
        <f>IF(META!CY310&lt;&gt;0,META!CY234/META!CY310,"")</f>
        <v/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>
        <f t="shared" si="17"/>
        <v>1</v>
      </c>
      <c r="F242" s="205" t="s">
        <v>395</v>
      </c>
      <c r="G242" s="206">
        <f>IF(META!DA472&lt;&gt;0,META!DA472,"")</f>
        <v>20</v>
      </c>
      <c r="H242" s="253" t="str">
        <f>IF(SUM(META!CY$374:DU$374)&lt;&gt;0,G242/SUM(META!CY$374:DU$374),"")</f>
        <v/>
      </c>
      <c r="I242" s="208" t="str">
        <f>IF(G242&lt;&gt;"",META!CY472&amp;" / "&amp;G242,"")</f>
        <v>0 / 20</v>
      </c>
      <c r="J242" s="206" t="str">
        <f>META!DB472</f>
        <v>20 / 20</v>
      </c>
      <c r="K242" s="207">
        <f>META!DC472</f>
        <v>1</v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>0 / 20</v>
      </c>
      <c r="O242" s="259" t="str">
        <f>IF(META!CZ297&lt;&gt;0,META!CZ221&amp;" / "&amp;META!CZ297,"")</f>
        <v/>
      </c>
      <c r="P242" s="277">
        <f>IF(META!CY297&lt;&gt;0,META!CY221/META!CY297,"")</f>
        <v>0</v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>
        <f t="shared" si="17"/>
        <v>1</v>
      </c>
      <c r="F243" s="280" t="s">
        <v>599</v>
      </c>
      <c r="G243" s="149">
        <f>IF(META!DA473&lt;&gt;0,META!DA473,"")</f>
        <v>18</v>
      </c>
      <c r="H243" s="155" t="str">
        <f>IF(SUM(META!CY$374:DU$374)&lt;&gt;0,G243/SUM(META!CY$374:DU$374),"")</f>
        <v/>
      </c>
      <c r="I243" s="151" t="str">
        <f>IF(G243&lt;&gt;"",META!CY473&amp;" / "&amp;G243,"")</f>
        <v>0 / 18</v>
      </c>
      <c r="J243" s="149" t="str">
        <f>META!DB473</f>
        <v>18 / 18</v>
      </c>
      <c r="K243" s="150">
        <f>META!DC473</f>
        <v>1</v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>0 / 18</v>
      </c>
      <c r="O243" s="24" t="str">
        <f>IF(META!CZ299&lt;&gt;0,META!CZ223&amp;" / "&amp;META!CZ299,"")</f>
        <v/>
      </c>
      <c r="P243" s="310">
        <f>IF(META!CY299&lt;&gt;0,META!CY223/META!CY299,"")</f>
        <v>0</v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>
        <f t="shared" si="17"/>
        <v>1</v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>20 / 20</v>
      </c>
      <c r="K244" s="207">
        <f>META!DC471</f>
        <v>1</v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>0 / 20</v>
      </c>
      <c r="O244" s="259" t="str">
        <f>IF(META!CZ298&lt;&gt;0,META!CZ222&amp;" / "&amp;META!CZ298,"")</f>
        <v/>
      </c>
      <c r="P244" s="277">
        <f>IF(META!CY298&lt;&gt;0,META!CY222/META!CY298,"")</f>
        <v>0</v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20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76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2019-09-26T20:37:48Z</dcterms:modified>
</cp:coreProperties>
</file>