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b468bc68b32e728/Desktop/SSGrader/ScholasticSuccess/upcode/dep2/06192019/AayushDhurka_PSAT16_06192019/"/>
    </mc:Choice>
  </mc:AlternateContent>
  <xr:revisionPtr revIDLastSave="5" documentId="13_ncr:1_{4A3A8B93-2790-44CE-9A33-C349069A88C0}" xr6:coauthVersionLast="43" xr6:coauthVersionMax="43" xr10:uidLastSave="{858E2CFF-76F5-4E03-9CAE-E1CD7928C003}"/>
  <bookViews>
    <workbookView xWindow="0" yWindow="5310" windowWidth="11985" windowHeight="6150" firstSheet="2" activeTab="2" xr2:uid="{96AE59DF-BC05-4141-8101-33635A1401C1}"/>
  </bookViews>
  <sheets>
    <sheet name="Sample Data" sheetId="23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L10" i="2" l="1"/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593" i="2" l="1"/>
  <c r="AM805" i="2"/>
  <c r="AM1017" i="2"/>
  <c r="AM1123" i="2"/>
  <c r="AM858" i="2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180" i="8" s="1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Q13" i="2" s="1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CJ209" i="8" s="1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BL283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BI170" i="8" s="1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BI169" i="8" s="1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L242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H5" i="8"/>
  <c r="I5" i="8"/>
  <c r="J5" i="8"/>
  <c r="J203" i="8" s="1"/>
  <c r="K5" i="8"/>
  <c r="L5" i="8"/>
  <c r="M5" i="8"/>
  <c r="N5" i="8"/>
  <c r="N203" i="8" s="1"/>
  <c r="O5" i="8"/>
  <c r="P5" i="8"/>
  <c r="Q5" i="8"/>
  <c r="R5" i="8"/>
  <c r="R203" i="8" s="1"/>
  <c r="S5" i="8"/>
  <c r="T5" i="8"/>
  <c r="U5" i="8"/>
  <c r="V5" i="8"/>
  <c r="V20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X78" i="8"/>
  <c r="X158" i="8" s="1"/>
  <c r="Y78" i="8"/>
  <c r="BG7" i="2"/>
  <c r="C77" i="8" s="1"/>
  <c r="D77" i="8"/>
  <c r="E77" i="8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X75" i="8"/>
  <c r="X155" i="8" s="1"/>
  <c r="Y75" i="8"/>
  <c r="BD7" i="2"/>
  <c r="C74" i="8" s="1"/>
  <c r="D74" i="8"/>
  <c r="E74" i="8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X32" i="8"/>
  <c r="X112" i="8" s="1"/>
  <c r="Y32" i="8"/>
  <c r="BA7" i="2"/>
  <c r="C71" i="8" s="1"/>
  <c r="D71" i="8"/>
  <c r="E71" i="8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X30" i="8"/>
  <c r="Y30" i="8"/>
  <c r="AY7" i="2"/>
  <c r="C69" i="8" s="1"/>
  <c r="D69" i="8"/>
  <c r="E69" i="8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X28" i="8"/>
  <c r="Y28" i="8"/>
  <c r="AW7" i="2"/>
  <c r="C67" i="8" s="1"/>
  <c r="D67" i="8"/>
  <c r="E67" i="8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X65" i="8"/>
  <c r="Y65" i="8"/>
  <c r="C25" i="8"/>
  <c r="D25" i="8"/>
  <c r="E25" i="8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X63" i="8"/>
  <c r="Y63" i="8"/>
  <c r="C23" i="8"/>
  <c r="D23" i="8"/>
  <c r="E23" i="8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X61" i="8"/>
  <c r="Y61" i="8"/>
  <c r="C21" i="8"/>
  <c r="D21" i="8"/>
  <c r="E21" i="8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231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X35" i="8"/>
  <c r="Y35" i="8"/>
  <c r="C36" i="8"/>
  <c r="D36" i="8"/>
  <c r="E36" i="8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W378" i="8" s="1"/>
  <c r="BR1852" i="5"/>
  <c r="BW8" i="8" s="1"/>
  <c r="BW377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Q378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DK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DF371" i="8" s="1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DI370" i="8" s="1"/>
  <c r="BJ370" i="8"/>
  <c r="BI370" i="8"/>
  <c r="BH370" i="8"/>
  <c r="DF370" i="8" s="1"/>
  <c r="BG370" i="8"/>
  <c r="DE370" i="8" s="1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DH366" i="8" s="1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DP361" i="8" s="1"/>
  <c r="BQ361" i="8"/>
  <c r="BP361" i="8"/>
  <c r="DN361" i="8" s="1"/>
  <c r="BO361" i="8"/>
  <c r="BL361" i="8"/>
  <c r="BK361" i="8"/>
  <c r="BJ361" i="8"/>
  <c r="BI361" i="8"/>
  <c r="BH361" i="8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DJ360" i="8" s="1"/>
  <c r="BK360" i="8"/>
  <c r="BJ360" i="8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DL357" i="8" s="1"/>
  <c r="BM357" i="8"/>
  <c r="BL357" i="8"/>
  <c r="BK357" i="8"/>
  <c r="BJ357" i="8"/>
  <c r="BI357" i="8"/>
  <c r="BH357" i="8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DL349" i="8" s="1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DP341" i="8" s="1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C8" i="8" s="1"/>
  <c r="AR10" i="3"/>
  <c r="AP10" i="3"/>
  <c r="AB6" i="8" s="1"/>
  <c r="CT6" i="8"/>
  <c r="BT8" i="8"/>
  <c r="DR8" i="8" s="1"/>
  <c r="CP6" i="8"/>
  <c r="CM6" i="8"/>
  <c r="CL6" i="8"/>
  <c r="CI6" i="8"/>
  <c r="BI6" i="8"/>
  <c r="BH9" i="8"/>
  <c r="BH8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W40" i="8"/>
  <c r="BV40" i="8"/>
  <c r="BU40" i="8"/>
  <c r="BT40" i="8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S118" i="8" s="1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I118" i="8" s="1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E48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F97" i="8" s="1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D165" i="8" s="1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DU354" i="8"/>
  <c r="DR335" i="8"/>
  <c r="DQ330" i="8"/>
  <c r="DQ341" i="8"/>
  <c r="DE361" i="8"/>
  <c r="DD361" i="8"/>
  <c r="DU325" i="8"/>
  <c r="DU349" i="8"/>
  <c r="DU351" i="8"/>
  <c r="DT340" i="8"/>
  <c r="DQ354" i="8"/>
  <c r="DQ358" i="8"/>
  <c r="DP316" i="8"/>
  <c r="DJ346" i="8"/>
  <c r="DI329" i="8"/>
  <c r="DE326" i="8"/>
  <c r="DC35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69" i="8"/>
  <c r="DO356" i="8"/>
  <c r="DO360" i="8"/>
  <c r="DN343" i="8"/>
  <c r="DN354" i="8"/>
  <c r="DN364" i="8"/>
  <c r="DM343" i="8"/>
  <c r="DM354" i="8"/>
  <c r="DM326" i="8"/>
  <c r="DL332" i="8"/>
  <c r="DI343" i="8"/>
  <c r="DG364" i="8"/>
  <c r="DF354" i="8"/>
  <c r="DF356" i="8"/>
  <c r="DF351" i="8"/>
  <c r="DF362" i="8"/>
  <c r="DE319" i="8"/>
  <c r="DE330" i="8"/>
  <c r="DE371" i="8"/>
  <c r="DE347" i="8"/>
  <c r="DD366" i="8"/>
  <c r="DD341" i="8"/>
  <c r="DD352" i="8"/>
  <c r="DC335" i="8"/>
  <c r="DC359" i="8"/>
  <c r="DB338" i="8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6" i="8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Z7" i="8"/>
  <c r="EB6" i="8"/>
  <c r="EB150" i="8" s="1"/>
  <c r="ED9" i="8"/>
  <c r="EH9" i="8"/>
  <c r="EH153" i="8" s="1"/>
  <c r="EL9" i="8"/>
  <c r="EO6" i="8"/>
  <c r="EP9" i="8"/>
  <c r="ES6" i="8"/>
  <c r="ET9" i="8"/>
  <c r="ET153" i="8" s="1"/>
  <c r="EF8" i="8"/>
  <c r="EJ8" i="8"/>
  <c r="EK7" i="8"/>
  <c r="EM9" i="8"/>
  <c r="EN8" i="8"/>
  <c r="EN152" i="8" s="1"/>
  <c r="EQ9" i="8"/>
  <c r="ER8" i="8"/>
  <c r="EB8" i="8"/>
  <c r="EB152" i="8" s="1"/>
  <c r="EC8" i="8"/>
  <c r="EG8" i="8"/>
  <c r="EH7" i="8"/>
  <c r="EI6" i="8"/>
  <c r="EK8" i="8"/>
  <c r="EL7" i="8"/>
  <c r="EO8" i="8"/>
  <c r="EP7" i="8"/>
  <c r="ES8" i="8"/>
  <c r="ET7" i="8"/>
  <c r="ET151" i="8" s="1"/>
  <c r="EE7" i="8"/>
  <c r="EF6" i="8"/>
  <c r="EG9" i="8"/>
  <c r="EI7" i="8"/>
  <c r="EJ6" i="8"/>
  <c r="EM7" i="8"/>
  <c r="EN6" i="8"/>
  <c r="EQ7" i="8"/>
  <c r="ER6" i="8"/>
  <c r="AD6" i="8"/>
  <c r="AC6" i="8"/>
  <c r="AD8" i="8"/>
  <c r="CJ180" i="8"/>
  <c r="CJ170" i="8"/>
  <c r="CJ196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AN338" i="15" s="1"/>
  <c r="AO338" i="15" s="1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BZ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T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A7" i="8"/>
  <c r="V10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3"/>
  <c r="FN285" i="16"/>
  <c r="FO285" i="16" s="1"/>
  <c r="FN522" i="16"/>
  <c r="FO522" i="16" s="1"/>
  <c r="EJ536" i="10"/>
  <c r="EK536" i="10" s="1"/>
  <c r="EJ371" i="15"/>
  <c r="EK371" i="15" s="1"/>
  <c r="BY467" i="16"/>
  <c r="BZ467" i="16" s="1"/>
  <c r="BY427" i="16"/>
  <c r="BZ427" i="16" s="1"/>
  <c r="AN443" i="16"/>
  <c r="AO443" i="16" s="1"/>
  <c r="AN607" i="16"/>
  <c r="AO607" i="16" s="1"/>
  <c r="AN613" i="16"/>
  <c r="AO613" i="16" s="1"/>
  <c r="BY640" i="16"/>
  <c r="BZ640" i="16" s="1"/>
  <c r="EJ176" i="16"/>
  <c r="EK176" i="16" s="1"/>
  <c r="FN599" i="16"/>
  <c r="FO599" i="16" s="1"/>
  <c r="AN599" i="16"/>
  <c r="AO599" i="16" s="1"/>
  <c r="FN419" i="16"/>
  <c r="FO419" i="16" s="1"/>
  <c r="FN505" i="16"/>
  <c r="FO505" i="16" s="1"/>
  <c r="BY376" i="15"/>
  <c r="BZ376" i="15" s="1"/>
  <c r="EJ523" i="10"/>
  <c r="EK523" i="10" s="1"/>
  <c r="EJ505" i="10"/>
  <c r="EK505" i="10" s="1"/>
  <c r="BY191" i="15"/>
  <c r="BZ191" i="15" s="1"/>
  <c r="BY283" i="15"/>
  <c r="BZ283" i="15" s="1"/>
  <c r="BY386" i="16"/>
  <c r="BZ386" i="16" s="1"/>
  <c r="FN501" i="16"/>
  <c r="FO501" i="16" s="1"/>
  <c r="BY559" i="16"/>
  <c r="BZ559" i="16" s="1"/>
  <c r="BY505" i="16"/>
  <c r="BZ505" i="16" s="1"/>
  <c r="FN616" i="16"/>
  <c r="FO616" i="16" s="1"/>
  <c r="EJ336" i="15"/>
  <c r="EK336" i="15" s="1"/>
  <c r="AN544" i="10"/>
  <c r="AO544" i="10" s="1"/>
  <c r="AO335" i="15"/>
  <c r="BZ35" i="10"/>
  <c r="BZ23" i="10"/>
  <c r="EJ295" i="15"/>
  <c r="EK295" i="15" s="1"/>
  <c r="EJ423" i="16"/>
  <c r="EK423" i="16" s="1"/>
  <c r="AN518" i="16"/>
  <c r="AO518" i="16" s="1"/>
  <c r="AO501" i="16"/>
  <c r="AN282" i="16"/>
  <c r="AO282" i="16" s="1"/>
  <c r="AN452" i="16"/>
  <c r="AO452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O35" i="8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GA18" i="8"/>
  <c r="GA17" i="8"/>
  <c r="GA36" i="8" s="1"/>
  <c r="R113" i="8"/>
  <c r="BT1633" i="5"/>
  <c r="BU1635" i="5"/>
  <c r="CT80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EJ345" i="16"/>
  <c r="EK345" i="16" s="1"/>
  <c r="BY290" i="16"/>
  <c r="BZ290" i="16" s="1"/>
  <c r="BU14" i="5"/>
  <c r="BZ80" i="8" s="1"/>
  <c r="AF210" i="8"/>
  <c r="AR210" i="8"/>
  <c r="AX212" i="8"/>
  <c r="CJ165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N353" i="8"/>
  <c r="DD355" i="8"/>
  <c r="DP359" i="8"/>
  <c r="DN9" i="8"/>
  <c r="M180" i="8"/>
  <c r="DH354" i="8"/>
  <c r="V118" i="8"/>
  <c r="DN321" i="8"/>
  <c r="DC330" i="8"/>
  <c r="EJ283" i="15"/>
  <c r="EK283" i="15" s="1"/>
  <c r="BY97" i="15"/>
  <c r="BZ97" i="15" s="1"/>
  <c r="EJ504" i="10"/>
  <c r="EK504" i="10" s="1"/>
  <c r="AN300" i="15"/>
  <c r="AO300" i="15" s="1"/>
  <c r="BY293" i="15"/>
  <c r="BZ293" i="15" s="1"/>
  <c r="EJ525" i="16"/>
  <c r="EK525" i="16" s="1"/>
  <c r="AN368" i="15"/>
  <c r="AO368" i="15" s="1"/>
  <c r="FN361" i="16"/>
  <c r="FO361" i="16" s="1"/>
  <c r="FN448" i="16"/>
  <c r="FO448" i="16" s="1"/>
  <c r="BY424" i="16"/>
  <c r="BZ424" i="16" s="1"/>
  <c r="BY279" i="15"/>
  <c r="BZ279" i="15" s="1"/>
  <c r="BY599" i="10"/>
  <c r="BZ599" i="10" s="1"/>
  <c r="FN291" i="16"/>
  <c r="FO291" i="16" s="1"/>
  <c r="AN597" i="10"/>
  <c r="AO597" i="10" s="1"/>
  <c r="EJ220" i="15"/>
  <c r="EK220" i="15" s="1"/>
  <c r="AN514" i="16"/>
  <c r="AO514" i="16" s="1"/>
  <c r="EJ352" i="15"/>
  <c r="EK352" i="15" s="1"/>
  <c r="BY434" i="10"/>
  <c r="BZ434" i="10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92" i="8"/>
  <c r="BL199" i="8"/>
  <c r="BL261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EJ605" i="16"/>
  <c r="EK605" i="16" s="1"/>
  <c r="BY526" i="16"/>
  <c r="BZ526" i="16" s="1"/>
  <c r="AN584" i="16"/>
  <c r="AO584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BY242" i="8"/>
  <c r="CX249" i="8"/>
  <c r="CX173" i="8"/>
  <c r="DS342" i="8"/>
  <c r="DG334" i="8"/>
  <c r="DR317" i="8"/>
  <c r="CZ334" i="8"/>
  <c r="DB349" i="8"/>
  <c r="BI258" i="8"/>
  <c r="BI255" i="8"/>
  <c r="AH211" i="8"/>
  <c r="BI237" i="8"/>
  <c r="BI235" i="8"/>
  <c r="BI219" i="8"/>
  <c r="BI198" i="8"/>
  <c r="BI290" i="8"/>
  <c r="BI218" i="8"/>
  <c r="BI175" i="8"/>
  <c r="BI189" i="8"/>
  <c r="BI278" i="8"/>
  <c r="BI236" i="8"/>
  <c r="BI238" i="8"/>
  <c r="BI291" i="8"/>
  <c r="BI250" i="8"/>
  <c r="BI240" i="8"/>
  <c r="BI256" i="8"/>
  <c r="CH375" i="8"/>
  <c r="BI180" i="8"/>
  <c r="BI313" i="8"/>
  <c r="BI282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48" i="8"/>
  <c r="BI265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S338" i="8"/>
  <c r="DL331" i="8"/>
  <c r="DE26" i="8"/>
  <c r="DE31" i="8"/>
  <c r="AX209" i="8"/>
  <c r="GE39" i="8"/>
  <c r="GE21" i="8"/>
  <c r="AV211" i="8"/>
  <c r="W118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9" i="8"/>
  <c r="CT213" i="8"/>
  <c r="CT244" i="8"/>
  <c r="CT204" i="8"/>
  <c r="CT292" i="8"/>
  <c r="CT214" i="8"/>
  <c r="CT181" i="8"/>
  <c r="CT200" i="8"/>
  <c r="CT256" i="8"/>
  <c r="CT216" i="8"/>
  <c r="CT272" i="8"/>
  <c r="CT285" i="8"/>
  <c r="CT206" i="8"/>
  <c r="CT218" i="8"/>
  <c r="CT172" i="8"/>
  <c r="CT185" i="8"/>
  <c r="CT260" i="8"/>
  <c r="CT293" i="8"/>
  <c r="CT270" i="8"/>
  <c r="CT171" i="8"/>
  <c r="CT274" i="8"/>
  <c r="CT296" i="8"/>
  <c r="CT164" i="8"/>
  <c r="CT177" i="8"/>
  <c r="CT178" i="8"/>
  <c r="CT290" i="8"/>
  <c r="CT170" i="8"/>
  <c r="EB75" i="8"/>
  <c r="EB74" i="8"/>
  <c r="D66" i="22"/>
  <c r="D78" i="22"/>
  <c r="D83" i="22"/>
  <c r="D87" i="22"/>
  <c r="FA6" i="8" l="1"/>
  <c r="V9" i="22" s="1"/>
  <c r="AR14" i="2"/>
  <c r="AT14" i="2"/>
  <c r="EJ362" i="15"/>
  <c r="EK362" i="15" s="1"/>
  <c r="FC8" i="8"/>
  <c r="X11" i="22" s="1"/>
  <c r="AU13" i="2"/>
  <c r="FC6" i="8"/>
  <c r="X9" i="22" s="1"/>
  <c r="AQ15" i="2"/>
  <c r="FF7" i="8"/>
  <c r="AA10" i="22" s="1"/>
  <c r="B4" i="2"/>
  <c r="FC5" i="8"/>
  <c r="X8" i="22" s="1"/>
  <c r="FF8" i="8"/>
  <c r="AA11" i="22" s="1"/>
  <c r="AS13" i="2"/>
  <c r="BY512" i="16"/>
  <c r="BZ512" i="16" s="1"/>
  <c r="FC9" i="8"/>
  <c r="X12" i="22" s="1"/>
  <c r="AR15" i="2"/>
  <c r="AQ1226" i="3"/>
  <c r="BI171" i="8"/>
  <c r="K119" i="8"/>
  <c r="K106" i="8"/>
  <c r="K142" i="8"/>
  <c r="K144" i="8"/>
  <c r="K107" i="8"/>
  <c r="K109" i="8"/>
  <c r="K111" i="8"/>
  <c r="K153" i="8"/>
  <c r="K117" i="8"/>
  <c r="K160" i="8"/>
  <c r="FZ17" i="8"/>
  <c r="FZ41" i="8" s="1"/>
  <c r="K203" i="8"/>
  <c r="G203" i="8"/>
  <c r="BE374" i="8"/>
  <c r="CV241" i="8"/>
  <c r="CP241" i="8"/>
  <c r="CP243" i="8"/>
  <c r="CP244" i="8"/>
  <c r="CV245" i="8"/>
  <c r="CP246" i="8"/>
  <c r="AF161" i="8"/>
  <c r="AF163" i="8"/>
  <c r="AL164" i="8"/>
  <c r="BI241" i="8"/>
  <c r="BI244" i="8"/>
  <c r="BI245" i="8"/>
  <c r="BI246" i="8"/>
  <c r="CP254" i="8"/>
  <c r="CP180" i="8"/>
  <c r="CP181" i="8"/>
  <c r="CV182" i="8"/>
  <c r="CP182" i="8"/>
  <c r="CJ182" i="8"/>
  <c r="CP260" i="8"/>
  <c r="CV262" i="8"/>
  <c r="CP262" i="8"/>
  <c r="CD262" i="8"/>
  <c r="CD2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03" i="8"/>
  <c r="I203" i="8"/>
  <c r="CP247" i="8"/>
  <c r="AQ1302" i="3"/>
  <c r="BI188" i="8"/>
  <c r="DG271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DG273" i="8" s="1"/>
  <c r="BI273" i="8"/>
  <c r="DB318" i="8"/>
  <c r="DB342" i="8"/>
  <c r="DJ355" i="8"/>
  <c r="CZ352" i="8"/>
  <c r="EN40" i="8"/>
  <c r="EM40" i="8"/>
  <c r="AC7" i="8"/>
  <c r="E116" i="8"/>
  <c r="E205" i="8"/>
  <c r="E101" i="8"/>
  <c r="E103" i="8"/>
  <c r="E105" i="8"/>
  <c r="E147" i="8"/>
  <c r="E149" i="8"/>
  <c r="E151" i="8"/>
  <c r="E154" i="8"/>
  <c r="E157" i="8"/>
  <c r="E161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C5" i="10" s="1"/>
  <c r="E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EH96" i="8" s="1"/>
  <c r="DG6" i="8"/>
  <c r="DG375" i="8" s="1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CD292" i="8"/>
  <c r="CD218" i="8"/>
  <c r="DS336" i="8"/>
  <c r="CT174" i="8"/>
  <c r="DR362" i="8"/>
  <c r="DR40" i="8"/>
  <c r="DR54" i="8"/>
  <c r="DN366" i="8"/>
  <c r="DE40" i="8"/>
  <c r="DE65" i="8"/>
  <c r="CZ339" i="8"/>
  <c r="CZ368" i="8"/>
  <c r="EP8" i="8"/>
  <c r="EL8" i="8"/>
  <c r="EH8" i="8"/>
  <c r="EH152" i="8" s="1"/>
  <c r="ED8" i="8"/>
  <c r="ER9" i="8"/>
  <c r="EN9" i="8"/>
  <c r="EN153" i="8" s="1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G378" i="8" s="1"/>
  <c r="DJ9" i="8"/>
  <c r="DJ378" i="8" s="1"/>
  <c r="BQ1771" i="5"/>
  <c r="BV7" i="8" s="1"/>
  <c r="DT7" i="8" s="1"/>
  <c r="BQ577" i="5"/>
  <c r="CG7" i="8" s="1"/>
  <c r="CT238" i="8"/>
  <c r="AV212" i="8"/>
  <c r="CT232" i="8"/>
  <c r="AV110" i="8"/>
  <c r="W121" i="8"/>
  <c r="W115" i="8"/>
  <c r="W141" i="8"/>
  <c r="W143" i="8"/>
  <c r="W145" i="8"/>
  <c r="W108" i="8"/>
  <c r="W110" i="8"/>
  <c r="W112" i="8"/>
  <c r="W155" i="8"/>
  <c r="W158" i="8"/>
  <c r="CT168" i="8"/>
  <c r="CT257" i="8"/>
  <c r="CT173" i="8"/>
  <c r="CT280" i="8"/>
  <c r="BU378" i="8"/>
  <c r="CT262" i="8"/>
  <c r="CT182" i="8"/>
  <c r="CT235" i="8"/>
  <c r="CT289" i="8"/>
  <c r="CT251" i="8"/>
  <c r="CT211" i="8"/>
  <c r="CT284" i="8"/>
  <c r="CT255" i="8"/>
  <c r="CT175" i="8"/>
  <c r="CT288" i="8"/>
  <c r="CT212" i="8"/>
  <c r="CT209" i="8"/>
  <c r="CT191" i="8"/>
  <c r="CT268" i="8"/>
  <c r="CT275" i="8"/>
  <c r="CT240" i="8"/>
  <c r="CT233" i="8"/>
  <c r="CT183" i="8"/>
  <c r="CT269" i="8"/>
  <c r="CT264" i="8"/>
  <c r="CT202" i="8"/>
  <c r="CT277" i="8"/>
  <c r="CT267" i="8"/>
  <c r="CT258" i="8"/>
  <c r="CT165" i="8"/>
  <c r="CT287" i="8"/>
  <c r="CT248" i="8"/>
  <c r="CT203" i="8"/>
  <c r="CT219" i="8"/>
  <c r="CT194" i="8"/>
  <c r="BU377" i="8"/>
  <c r="CT265" i="8"/>
  <c r="CT236" i="8"/>
  <c r="CT234" i="8"/>
  <c r="CT217" i="8"/>
  <c r="CT207" i="8"/>
  <c r="CT186" i="8"/>
  <c r="AV210" i="8"/>
  <c r="W204" i="8"/>
  <c r="W113" i="8"/>
  <c r="CT210" i="8"/>
  <c r="AV120" i="8"/>
  <c r="W116" i="8"/>
  <c r="W205" i="8"/>
  <c r="W101" i="8"/>
  <c r="W103" i="8"/>
  <c r="W105" i="8"/>
  <c r="W147" i="8"/>
  <c r="W149" i="8"/>
  <c r="W151" i="8"/>
  <c r="W154" i="8"/>
  <c r="W157" i="8"/>
  <c r="W161" i="8"/>
  <c r="W203" i="8"/>
  <c r="CT263" i="8"/>
  <c r="CT283" i="8"/>
  <c r="CT237" i="8"/>
  <c r="BU375" i="8"/>
  <c r="CT241" i="8"/>
  <c r="CT294" i="8"/>
  <c r="CT220" i="8"/>
  <c r="CT276" i="8"/>
  <c r="CT215" i="8"/>
  <c r="CT252" i="8"/>
  <c r="CT259" i="8"/>
  <c r="CT176" i="8"/>
  <c r="CT245" i="8"/>
  <c r="CT189" i="8"/>
  <c r="CT242" i="8"/>
  <c r="CT273" i="8"/>
  <c r="CT249" i="8"/>
  <c r="CT184" i="8"/>
  <c r="CT166" i="8"/>
  <c r="CT295" i="8"/>
  <c r="CT271" i="8"/>
  <c r="CT193" i="8"/>
  <c r="CT286" i="8"/>
  <c r="CT291" i="8"/>
  <c r="CT205" i="8"/>
  <c r="CT180" i="8"/>
  <c r="CT246" i="8"/>
  <c r="CT266" i="8"/>
  <c r="CT201" i="8"/>
  <c r="CT195" i="8"/>
  <c r="CT253" i="8"/>
  <c r="CT250" i="8"/>
  <c r="CT281" i="8"/>
  <c r="CT167" i="8"/>
  <c r="CT187" i="8"/>
  <c r="CT282" i="8"/>
  <c r="CT279" i="8"/>
  <c r="CT208" i="8"/>
  <c r="CT278" i="8"/>
  <c r="CT190" i="8"/>
  <c r="CT169" i="8"/>
  <c r="W207" i="8"/>
  <c r="AV209" i="8"/>
  <c r="W206" i="8"/>
  <c r="AV97" i="8"/>
  <c r="W119" i="8"/>
  <c r="W106" i="8"/>
  <c r="W142" i="8"/>
  <c r="W144" i="8"/>
  <c r="W107" i="8"/>
  <c r="W109" i="8"/>
  <c r="W111" i="8"/>
  <c r="W153" i="8"/>
  <c r="W117" i="8"/>
  <c r="W160" i="8"/>
  <c r="AV95" i="8"/>
  <c r="AV138" i="8"/>
  <c r="AV140" i="8"/>
  <c r="AV163" i="8"/>
  <c r="AV165" i="8"/>
  <c r="CP283" i="8"/>
  <c r="BL219" i="8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G247" i="8" s="1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G252" i="8" s="1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G287" i="8" s="1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G289" i="8" s="1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H150" i="8" s="1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G241" i="8" s="1"/>
  <c r="DP88" i="8"/>
  <c r="DJ88" i="8"/>
  <c r="DL90" i="8"/>
  <c r="DI91" i="8"/>
  <c r="DJ95" i="8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BI201" i="8"/>
  <c r="BI202" i="8"/>
  <c r="BI205" i="8"/>
  <c r="BI206" i="8"/>
  <c r="BI215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DG228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CV229" i="8" s="1"/>
  <c r="BU337" i="5"/>
  <c r="BQ339" i="5"/>
  <c r="CD76" i="8" s="1"/>
  <c r="CD228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N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C157" i="8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G248" i="8" s="1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G260" i="8" s="1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J290" i="8" s="1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CP229" i="8" s="1"/>
  <c r="BQ1635" i="5"/>
  <c r="CT76" i="8" s="1"/>
  <c r="CT228" i="8" s="1"/>
  <c r="BP1635" i="5"/>
  <c r="CT75" i="8" s="1"/>
  <c r="DS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CP227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CN231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T1473" i="5"/>
  <c r="CR79" i="8" s="1"/>
  <c r="CR231" i="8" s="1"/>
  <c r="BP1473" i="5"/>
  <c r="CR75" i="8" s="1"/>
  <c r="CR227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CR229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BP581" i="5"/>
  <c r="CG69" i="8" s="1"/>
  <c r="BR581" i="5"/>
  <c r="CG71" i="8" s="1"/>
  <c r="DF71" i="8" s="1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G242" i="8" s="1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G254" i="8" s="1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G277" i="8" s="1"/>
  <c r="DR130" i="8"/>
  <c r="DN130" i="8"/>
  <c r="DJ130" i="8"/>
  <c r="DJ282" i="8" s="1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G290" i="8" s="1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G292" i="8" s="1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GD21" i="8"/>
  <c r="GD48" i="8"/>
  <c r="GD22" i="8"/>
  <c r="GD26" i="8"/>
  <c r="GD30" i="8"/>
  <c r="GD39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AM163" i="8"/>
  <c r="AM161" i="8"/>
  <c r="AM152" i="8"/>
  <c r="AM162" i="8"/>
  <c r="AM145" i="8"/>
  <c r="AM140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Q7" i="22" s="1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AM135" i="8"/>
  <c r="AH96" i="8"/>
  <c r="AU137" i="8"/>
  <c r="AM138" i="8"/>
  <c r="AQ99" i="8"/>
  <c r="AM99" i="8"/>
  <c r="AI99" i="8"/>
  <c r="AM144" i="8"/>
  <c r="AO104" i="8"/>
  <c r="AK104" i="8"/>
  <c r="AG104" i="8"/>
  <c r="AO107" i="8"/>
  <c r="AH107" i="8"/>
  <c r="AK108" i="8"/>
  <c r="AH109" i="8"/>
  <c r="AQ111" i="8"/>
  <c r="AM111" i="8"/>
  <c r="AI111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AQ94" i="8"/>
  <c r="AM94" i="8"/>
  <c r="AI94" i="8"/>
  <c r="AQ95" i="8"/>
  <c r="AM95" i="8"/>
  <c r="AI95" i="8"/>
  <c r="AM136" i="8"/>
  <c r="AK136" i="8"/>
  <c r="AW96" i="8"/>
  <c r="AO96" i="8"/>
  <c r="AK96" i="8"/>
  <c r="AK137" i="8"/>
  <c r="AI137" i="8"/>
  <c r="AS98" i="8"/>
  <c r="AK98" i="8"/>
  <c r="AG98" i="8"/>
  <c r="AG139" i="8"/>
  <c r="AH99" i="8"/>
  <c r="AS140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O15" i="22" s="1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AH94" i="8"/>
  <c r="AH95" i="8"/>
  <c r="AQ136" i="8"/>
  <c r="AO136" i="8"/>
  <c r="AI138" i="8"/>
  <c r="AI139" i="8"/>
  <c r="AH140" i="8"/>
  <c r="AM141" i="8"/>
  <c r="AO101" i="8"/>
  <c r="AK101" i="8"/>
  <c r="AG101" i="8"/>
  <c r="AK142" i="8"/>
  <c r="AI142" i="8"/>
  <c r="AH102" i="8"/>
  <c r="AQ143" i="8"/>
  <c r="AH144" i="8"/>
  <c r="AG145" i="8"/>
  <c r="AK121" i="8"/>
  <c r="AW162" i="8"/>
  <c r="AQ122" i="8"/>
  <c r="AM122" i="8"/>
  <c r="AI122" i="8"/>
  <c r="AW94" i="8"/>
  <c r="AK94" i="8"/>
  <c r="AG94" i="8"/>
  <c r="AK135" i="8"/>
  <c r="AK95" i="8"/>
  <c r="AU136" i="8"/>
  <c r="AU96" i="8"/>
  <c r="AQ96" i="8"/>
  <c r="AM96" i="8"/>
  <c r="AM137" i="8"/>
  <c r="AQ138" i="8"/>
  <c r="AQ98" i="8"/>
  <c r="AM98" i="8"/>
  <c r="AI98" i="8"/>
  <c r="AM139" i="8"/>
  <c r="AK139" i="8"/>
  <c r="AS99" i="8"/>
  <c r="AO99" i="8"/>
  <c r="AK99" i="8"/>
  <c r="AW140" i="8"/>
  <c r="AH100" i="8"/>
  <c r="AU141" i="8"/>
  <c r="AE141" i="8"/>
  <c r="AQ101" i="8"/>
  <c r="AM101" i="8"/>
  <c r="AI101" i="8"/>
  <c r="AQ142" i="8"/>
  <c r="AH142" i="8"/>
  <c r="AW143" i="8"/>
  <c r="AH103" i="8"/>
  <c r="AK144" i="8"/>
  <c r="AW104" i="8"/>
  <c r="AQ104" i="8"/>
  <c r="AM104" i="8"/>
  <c r="AI104" i="8"/>
  <c r="AM147" i="8"/>
  <c r="AQ107" i="8"/>
  <c r="AK107" i="8"/>
  <c r="AG107" i="8"/>
  <c r="AQ149" i="8"/>
  <c r="AM149" i="8"/>
  <c r="AK109" i="8"/>
  <c r="AQ151" i="8"/>
  <c r="AH111" i="8"/>
  <c r="AS152" i="8"/>
  <c r="AQ153" i="8"/>
  <c r="AE154" i="8"/>
  <c r="AH114" i="8"/>
  <c r="AH156" i="8"/>
  <c r="AQ117" i="8"/>
  <c r="AM117" i="8"/>
  <c r="AW158" i="8"/>
  <c r="AI158" i="8"/>
  <c r="AG158" i="8"/>
  <c r="AK118" i="8"/>
  <c r="AK159" i="8"/>
  <c r="AI159" i="8"/>
  <c r="AH119" i="8"/>
  <c r="AQ160" i="8"/>
  <c r="AS162" i="8"/>
  <c r="AH123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AK792" i="18"/>
  <c r="EQ38" i="8" s="1"/>
  <c r="AJ792" i="18"/>
  <c r="EQ37" i="8" s="1"/>
  <c r="AI505" i="18"/>
  <c r="EJ36" i="8" s="1"/>
  <c r="AJ505" i="18"/>
  <c r="EJ37" i="8" s="1"/>
  <c r="AW135" i="8"/>
  <c r="AW136" i="8"/>
  <c r="AI136" i="8"/>
  <c r="AG136" i="8"/>
  <c r="AQ137" i="8"/>
  <c r="AH137" i="8"/>
  <c r="AU138" i="8"/>
  <c r="AH98" i="8"/>
  <c r="AQ139" i="8"/>
  <c r="AO139" i="8"/>
  <c r="AK140" i="8"/>
  <c r="AW100" i="8"/>
  <c r="AK100" i="8"/>
  <c r="AG100" i="8"/>
  <c r="AK141" i="8"/>
  <c r="AI141" i="8"/>
  <c r="AH101" i="8"/>
  <c r="AW142" i="8"/>
  <c r="AG142" i="8"/>
  <c r="AQ102" i="8"/>
  <c r="AM102" i="8"/>
  <c r="AI102" i="8"/>
  <c r="AM143" i="8"/>
  <c r="AK143" i="8"/>
  <c r="AK103" i="8"/>
  <c r="AW144" i="8"/>
  <c r="AH104" i="8"/>
  <c r="AK145" i="8"/>
  <c r="AW105" i="8"/>
  <c r="AK105" i="8"/>
  <c r="AG105" i="8"/>
  <c r="AI147" i="8"/>
  <c r="AW108" i="8"/>
  <c r="AH108" i="8"/>
  <c r="AH152" i="8"/>
  <c r="AK114" i="8"/>
  <c r="AU155" i="8"/>
  <c r="AM156" i="8"/>
  <c r="AU116" i="8"/>
  <c r="AQ116" i="8"/>
  <c r="AQ157" i="8"/>
  <c r="AI117" i="8"/>
  <c r="AM158" i="8"/>
  <c r="AK158" i="8"/>
  <c r="AM159" i="8"/>
  <c r="AW119" i="8"/>
  <c r="AK119" i="8"/>
  <c r="AG119" i="8"/>
  <c r="AS160" i="8"/>
  <c r="AH121" i="8"/>
  <c r="AK163" i="8"/>
  <c r="AH163" i="8"/>
  <c r="AO123" i="8"/>
  <c r="AK123" i="8"/>
  <c r="AG123" i="8"/>
  <c r="AU105" i="8"/>
  <c r="AQ105" i="8"/>
  <c r="AM105" i="8"/>
  <c r="AI105" i="8"/>
  <c r="AU146" i="8"/>
  <c r="AU106" i="8"/>
  <c r="AQ106" i="8"/>
  <c r="AM106" i="8"/>
  <c r="AI106" i="8"/>
  <c r="AU147" i="8"/>
  <c r="AM107" i="8"/>
  <c r="AU148" i="8"/>
  <c r="AQ108" i="8"/>
  <c r="AI149" i="8"/>
  <c r="AU150" i="8"/>
  <c r="AI151" i="8"/>
  <c r="AW111" i="8"/>
  <c r="AO111" i="8"/>
  <c r="AK111" i="8"/>
  <c r="AW152" i="8"/>
  <c r="AH112" i="8"/>
  <c r="AI153" i="8"/>
  <c r="AQ113" i="8"/>
  <c r="AM113" i="8"/>
  <c r="AI113" i="8"/>
  <c r="AM154" i="8"/>
  <c r="AH154" i="8"/>
  <c r="AI155" i="8"/>
  <c r="AK115" i="8"/>
  <c r="AU156" i="8"/>
  <c r="AM116" i="8"/>
  <c r="AI116" i="8"/>
  <c r="AI157" i="8"/>
  <c r="AW117" i="8"/>
  <c r="AO117" i="8"/>
  <c r="AH117" i="8"/>
  <c r="AQ158" i="8"/>
  <c r="AQ118" i="8"/>
  <c r="AM118" i="8"/>
  <c r="AI118" i="8"/>
  <c r="AQ159" i="8"/>
  <c r="AH159" i="8"/>
  <c r="AI160" i="8"/>
  <c r="AS161" i="8"/>
  <c r="AQ121" i="8"/>
  <c r="AK162" i="8"/>
  <c r="AH122" i="8"/>
  <c r="AH124" i="8"/>
  <c r="AM165" i="8"/>
  <c r="AK165" i="8"/>
  <c r="BC166" i="8"/>
  <c r="DJ243" i="8"/>
  <c r="BF175" i="8"/>
  <c r="BF185" i="8"/>
  <c r="BL186" i="8"/>
  <c r="BL187" i="8"/>
  <c r="BD187" i="8"/>
  <c r="CK200" i="8"/>
  <c r="CK201" i="8"/>
  <c r="CK202" i="8"/>
  <c r="DJ281" i="8"/>
  <c r="DJ284" i="8"/>
  <c r="DJ287" i="8"/>
  <c r="DJ288" i="8"/>
  <c r="BV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I107" i="8"/>
  <c r="AQ148" i="8"/>
  <c r="AH148" i="8"/>
  <c r="AM108" i="8"/>
  <c r="AI108" i="8"/>
  <c r="AU109" i="8"/>
  <c r="AQ109" i="8"/>
  <c r="AM109" i="8"/>
  <c r="AI109" i="8"/>
  <c r="AQ150" i="8"/>
  <c r="AH150" i="8"/>
  <c r="AM151" i="8"/>
  <c r="AH151" i="8"/>
  <c r="AK152" i="8"/>
  <c r="AO112" i="8"/>
  <c r="AK112" i="8"/>
  <c r="AG112" i="8"/>
  <c r="AM153" i="8"/>
  <c r="AH153" i="8"/>
  <c r="AH113" i="8"/>
  <c r="AQ154" i="8"/>
  <c r="AU114" i="8"/>
  <c r="AQ114" i="8"/>
  <c r="AM114" i="8"/>
  <c r="AI114" i="8"/>
  <c r="AM155" i="8"/>
  <c r="AH155" i="8"/>
  <c r="AI156" i="8"/>
  <c r="AS116" i="8"/>
  <c r="AH116" i="8"/>
  <c r="AM157" i="8"/>
  <c r="AH157" i="8"/>
  <c r="AK117" i="8"/>
  <c r="AU158" i="8"/>
  <c r="AH118" i="8"/>
  <c r="AW159" i="8"/>
  <c r="AG159" i="8"/>
  <c r="AQ119" i="8"/>
  <c r="AM119" i="8"/>
  <c r="AI119" i="8"/>
  <c r="AM160" i="8"/>
  <c r="AK160" i="8"/>
  <c r="AG161" i="8"/>
  <c r="AM121" i="8"/>
  <c r="AI121" i="8"/>
  <c r="AH162" i="8"/>
  <c r="AW122" i="8"/>
  <c r="AO122" i="8"/>
  <c r="AK122" i="8"/>
  <c r="AW163" i="8"/>
  <c r="AU123" i="8"/>
  <c r="AQ123" i="8"/>
  <c r="AM123" i="8"/>
  <c r="AI123" i="8"/>
  <c r="AS164" i="8"/>
  <c r="AI164" i="8"/>
  <c r="AW124" i="8"/>
  <c r="AO124" i="8"/>
  <c r="AK124" i="8"/>
  <c r="AW165" i="8"/>
  <c r="AO165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N166" i="8"/>
  <c r="CK169" i="8"/>
  <c r="CI169" i="8"/>
  <c r="CK184" i="8"/>
  <c r="CI184" i="8"/>
  <c r="BN188" i="8"/>
  <c r="BF188" i="8"/>
  <c r="BH190" i="8"/>
  <c r="CT197" i="8"/>
  <c r="BK198" i="8"/>
  <c r="CT199" i="8"/>
  <c r="BL200" i="8"/>
  <c r="BL201" i="8"/>
  <c r="BD204" i="8"/>
  <c r="CI208" i="8"/>
  <c r="CI209" i="8"/>
  <c r="DJ289" i="8"/>
  <c r="DJ294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4" i="8"/>
  <c r="CK170" i="8"/>
  <c r="BL176" i="8"/>
  <c r="BH176" i="8"/>
  <c r="BL177" i="8"/>
  <c r="BD177" i="8"/>
  <c r="DJ254" i="8"/>
  <c r="BF182" i="8"/>
  <c r="BK186" i="8"/>
  <c r="BK187" i="8"/>
  <c r="BT193" i="8"/>
  <c r="BK199" i="8"/>
  <c r="BF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4" i="8"/>
  <c r="BE196" i="8"/>
  <c r="BE199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3" i="8"/>
  <c r="DG246" i="8"/>
  <c r="BE173" i="8"/>
  <c r="BE175" i="8"/>
  <c r="DG251" i="8"/>
  <c r="DG267" i="8"/>
  <c r="BO4" i="8"/>
  <c r="DJ280" i="8"/>
  <c r="DG280" i="8"/>
  <c r="DJ291" i="8"/>
  <c r="BC218" i="8"/>
  <c r="BE219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DG282" i="8"/>
  <c r="DJ283" i="8"/>
  <c r="DG283" i="8"/>
  <c r="BN212" i="8"/>
  <c r="CI215" i="8"/>
  <c r="DG294" i="8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CR232" i="8"/>
  <c r="CN229" i="8"/>
  <c r="DL76" i="8"/>
  <c r="CV231" i="8"/>
  <c r="CP230" i="8"/>
  <c r="DB75" i="8"/>
  <c r="CI227" i="8"/>
  <c r="DT76" i="8"/>
  <c r="CP232" i="8"/>
  <c r="DT77" i="8"/>
  <c r="DE79" i="8"/>
  <c r="CF231" i="8"/>
  <c r="DQ77" i="8"/>
  <c r="CV228" i="8"/>
  <c r="DO77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CF227" i="8"/>
  <c r="GA46" i="8"/>
  <c r="GA20" i="8"/>
  <c r="GA22" i="8"/>
  <c r="GA29" i="8"/>
  <c r="GA47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0" i="8"/>
  <c r="DA175" i="8"/>
  <c r="DA216" i="8"/>
  <c r="DA196" i="8"/>
  <c r="DA211" i="8"/>
  <c r="DA210" i="8"/>
  <c r="DA180" i="8"/>
  <c r="DA209" i="8"/>
  <c r="DA179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2" i="8"/>
  <c r="E162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18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O18" i="22"/>
  <c r="Q21" i="22"/>
  <c r="Q14" i="22"/>
  <c r="Q26" i="22"/>
  <c r="O26" i="22"/>
  <c r="N20" i="22"/>
  <c r="P20" i="22"/>
  <c r="P7" i="22"/>
  <c r="P8" i="22"/>
  <c r="N8" i="22"/>
  <c r="P12" i="22"/>
  <c r="N12" i="22"/>
  <c r="N264" i="22" s="1"/>
  <c r="N5" i="22"/>
  <c r="N254" i="22" s="1"/>
  <c r="P5" i="22"/>
  <c r="P21" i="22"/>
  <c r="N21" i="22"/>
  <c r="P28" i="22"/>
  <c r="N18" i="22"/>
  <c r="P18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F5" i="10" l="1"/>
  <c r="FY4" i="8" s="1"/>
  <c r="BA227" i="8"/>
  <c r="BA275" i="8"/>
  <c r="BA225" i="8"/>
  <c r="N15" i="22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ER118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ER109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ER82" i="8"/>
  <c r="ER103" i="8"/>
  <c r="ER119" i="8"/>
  <c r="ER112" i="8"/>
  <c r="ER101" i="8"/>
  <c r="ER83" i="8"/>
  <c r="ER99" i="8"/>
  <c r="ER116" i="8"/>
  <c r="ER80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CO162" i="8"/>
  <c r="N127" i="22"/>
  <c r="BZ150" i="8"/>
  <c r="AK87" i="8"/>
  <c r="AK169" i="8" s="1"/>
  <c r="AU84" i="8"/>
  <c r="AU166" i="8" s="1"/>
  <c r="BB152" i="8"/>
  <c r="BB154" i="8"/>
  <c r="BB306" i="8" s="1"/>
  <c r="C21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G22" i="22" s="1"/>
  <c r="AC130" i="8"/>
  <c r="AC128" i="8"/>
  <c r="AC127" i="8"/>
  <c r="AC212" i="8"/>
  <c r="AG243" i="8"/>
  <c r="M131" i="22" s="1"/>
  <c r="AC157" i="8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9" i="8"/>
  <c r="Q143" i="22" s="1"/>
  <c r="AC165" i="8"/>
  <c r="Q135" i="22" s="1"/>
  <c r="AC152" i="8"/>
  <c r="O121" i="22" s="1"/>
  <c r="AC156" i="8"/>
  <c r="AC108" i="8"/>
  <c r="AC164" i="8"/>
  <c r="O134" i="22" s="1"/>
  <c r="AC109" i="8"/>
  <c r="AC110" i="8"/>
  <c r="AC118" i="8"/>
  <c r="AC135" i="8"/>
  <c r="Q104" i="22" s="1"/>
  <c r="AC208" i="8"/>
  <c r="AC139" i="8"/>
  <c r="AC153" i="8"/>
  <c r="Q122" i="22" s="1"/>
  <c r="R122" i="22" s="1"/>
  <c r="S122" i="22" s="1"/>
  <c r="AC140" i="8"/>
  <c r="O109" i="22" s="1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AB87" i="8"/>
  <c r="AB169" i="8" s="1"/>
  <c r="P143" i="22" s="1"/>
  <c r="CA159" i="8"/>
  <c r="CA311" i="8" s="1"/>
  <c r="AB86" i="8"/>
  <c r="AB168" i="8" s="1"/>
  <c r="N141" i="22" s="1"/>
  <c r="BZ156" i="8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70" i="8"/>
  <c r="DC175" i="8"/>
  <c r="DC214" i="8"/>
  <c r="DC251" i="8"/>
  <c r="BE176" i="8"/>
  <c r="BE295" i="8"/>
  <c r="BE178" i="8"/>
  <c r="BE282" i="8"/>
  <c r="BE268" i="8"/>
  <c r="BE242" i="8"/>
  <c r="BE243" i="8"/>
  <c r="DC209" i="8"/>
  <c r="DC285" i="8"/>
  <c r="DC294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C230" i="8"/>
  <c r="N27" i="22"/>
  <c r="P27" i="22"/>
  <c r="R27" i="22" s="1"/>
  <c r="S27" i="22" s="1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E21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R23" i="22" s="1"/>
  <c r="S23" i="22" s="1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R13" i="22" s="1"/>
  <c r="S13" i="22" s="1"/>
  <c r="C219" i="8"/>
  <c r="C228" i="8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2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222" i="8" s="1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CG29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F69" i="8"/>
  <c r="DF221" i="8" s="1"/>
  <c r="BH221" i="8"/>
  <c r="DN147" i="8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D118" i="8"/>
  <c r="AD107" i="8"/>
  <c r="AD101" i="8"/>
  <c r="AB223" i="8" s="1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DE230" i="8" s="1"/>
  <c r="AD122" i="8"/>
  <c r="AD99" i="8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09" i="8"/>
  <c r="AD145" i="8"/>
  <c r="AD96" i="8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Q125" i="22"/>
  <c r="Q256" i="22" s="1"/>
  <c r="O129" i="22"/>
  <c r="Q112" i="22"/>
  <c r="N121" i="22"/>
  <c r="P116" i="22"/>
  <c r="P128" i="22"/>
  <c r="F87" i="16"/>
  <c r="H87" i="16" s="1"/>
  <c r="C254" i="10"/>
  <c r="DZ66" i="8"/>
  <c r="DZ65" i="8"/>
  <c r="DZ64" i="8"/>
  <c r="CB299" i="8"/>
  <c r="C256" i="10"/>
  <c r="DA158" i="8"/>
  <c r="DA310" i="8" s="1"/>
  <c r="F752" i="16"/>
  <c r="FS6" i="8" s="1"/>
  <c r="C87" i="16"/>
  <c r="E87" i="16" s="1"/>
  <c r="DA162" i="8"/>
  <c r="DA314" i="8" s="1"/>
  <c r="O115" i="22"/>
  <c r="Q129" i="22"/>
  <c r="O128" i="22"/>
  <c r="O125" i="22"/>
  <c r="O256" i="22" s="1"/>
  <c r="O106" i="22"/>
  <c r="Q114" i="22"/>
  <c r="O114" i="22"/>
  <c r="O112" i="22"/>
  <c r="Q105" i="22"/>
  <c r="Q117" i="22"/>
  <c r="O110" i="22"/>
  <c r="Q110" i="22"/>
  <c r="O105" i="22"/>
  <c r="P119" i="22"/>
  <c r="N124" i="22"/>
  <c r="N134" i="22"/>
  <c r="P121" i="22"/>
  <c r="O127" i="22"/>
  <c r="O108" i="22"/>
  <c r="Q128" i="22"/>
  <c r="P134" i="22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CA267" i="8"/>
  <c r="CA293" i="8"/>
  <c r="O143" i="22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18" i="22"/>
  <c r="S18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62" i="8"/>
  <c r="P62" i="22"/>
  <c r="N62" i="22"/>
  <c r="E254" i="8"/>
  <c r="N54" i="22"/>
  <c r="P54" i="22"/>
  <c r="F253" i="10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BZ313" i="8"/>
  <c r="CZ161" i="8"/>
  <c r="CZ313" i="8" s="1"/>
  <c r="CA313" i="8"/>
  <c r="CA302" i="8"/>
  <c r="C88" i="16"/>
  <c r="FB24" i="8" s="1"/>
  <c r="W27" i="22" s="1"/>
  <c r="CZ159" i="8"/>
  <c r="CZ311" i="8" s="1"/>
  <c r="Q56" i="22"/>
  <c r="O56" i="22"/>
  <c r="BZ314" i="8"/>
  <c r="F88" i="10"/>
  <c r="FZ4" i="8" s="1"/>
  <c r="C88" i="10"/>
  <c r="E88" i="10" s="1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F87" i="10"/>
  <c r="C87" i="10"/>
  <c r="FX3" i="8"/>
  <c r="F89" i="16"/>
  <c r="AB221" i="8" l="1"/>
  <c r="AB218" i="8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33" i="8"/>
  <c r="G233" i="8" s="1"/>
  <c r="K27" i="22" s="1"/>
  <c r="E27" i="22" s="1"/>
  <c r="DT145" i="8"/>
  <c r="DT297" i="8" s="1"/>
  <c r="Q139" i="22"/>
  <c r="DR376" i="8"/>
  <c r="DN299" i="8"/>
  <c r="ED121" i="8"/>
  <c r="DO231" i="8"/>
  <c r="R127" i="22"/>
  <c r="S127" i="22" s="1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ED122" i="8"/>
  <c r="DR230" i="8"/>
  <c r="DO222" i="8"/>
  <c r="DN154" i="8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O224" i="8"/>
  <c r="DH146" i="8"/>
  <c r="CQ223" i="8"/>
  <c r="CQ228" i="8"/>
  <c r="CL222" i="8"/>
  <c r="DK201" i="8"/>
  <c r="AB238" i="8"/>
  <c r="DK270" i="8"/>
  <c r="CG222" i="8"/>
  <c r="AB247" i="8"/>
  <c r="R12" i="22"/>
  <c r="O135" i="22"/>
  <c r="O104" i="22"/>
  <c r="O113" i="22"/>
  <c r="AD217" i="8"/>
  <c r="CQ230" i="8"/>
  <c r="R6" i="22"/>
  <c r="S6" i="22" s="1"/>
  <c r="CG225" i="8"/>
  <c r="D218" i="8"/>
  <c r="G21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CZ152" i="8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28" i="8"/>
  <c r="F22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N240" i="22" s="1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N213" i="22" s="1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R113" i="22"/>
  <c r="S113" i="22" s="1"/>
  <c r="DH151" i="8"/>
  <c r="DH303" i="8" s="1"/>
  <c r="DD151" i="8"/>
  <c r="DD303" i="8" s="1"/>
  <c r="AD241" i="8"/>
  <c r="G129" i="22" s="1"/>
  <c r="AD220" i="8"/>
  <c r="G108" i="22" s="1"/>
  <c r="I108" i="22" s="1"/>
  <c r="AD216" i="8"/>
  <c r="G104" i="22" s="1"/>
  <c r="AD230" i="8"/>
  <c r="G118" i="22" s="1"/>
  <c r="AD236" i="8"/>
  <c r="G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E6" i="15" s="1"/>
  <c r="FD79" i="8" s="1"/>
  <c r="Y88" i="22" s="1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AD227" i="8"/>
  <c r="G115" i="22" s="1"/>
  <c r="I115" i="22" s="1"/>
  <c r="AD239" i="8"/>
  <c r="G127" i="22" s="1"/>
  <c r="I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13" i="8"/>
  <c r="G213" i="8" s="1"/>
  <c r="K7" i="22" s="1"/>
  <c r="E7" i="22" s="1"/>
  <c r="CY304" i="8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P230" i="22" s="1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J27" i="8" s="1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FB25" i="8"/>
  <c r="W28" i="22" s="1"/>
  <c r="FJ35" i="8"/>
  <c r="F211" i="8"/>
  <c r="J5" i="22" s="1"/>
  <c r="J254" i="22" s="1"/>
  <c r="CD383" i="8"/>
  <c r="R148" i="22"/>
  <c r="S148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R144" i="22"/>
  <c r="S144" i="22" s="1"/>
  <c r="DY94" i="8"/>
  <c r="I135" i="22"/>
  <c r="H135" i="22"/>
  <c r="I8" i="22"/>
  <c r="H8" i="22"/>
  <c r="H107" i="22"/>
  <c r="H113" i="22"/>
  <c r="G228" i="8"/>
  <c r="K22" i="22" s="1"/>
  <c r="E22" i="22" s="1"/>
  <c r="F213" i="8"/>
  <c r="J7" i="22" s="1"/>
  <c r="F218" i="8"/>
  <c r="J12" i="22" s="1"/>
  <c r="J264" i="22" s="1"/>
  <c r="F233" i="8"/>
  <c r="J27" i="22" s="1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I15" i="22"/>
  <c r="H15" i="22"/>
  <c r="I23" i="22"/>
  <c r="H23" i="22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K264" i="22"/>
  <c r="E264" i="22" s="1"/>
  <c r="G260" i="22"/>
  <c r="I17" i="22"/>
  <c r="I260" i="22" s="1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J20" i="8" s="1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Q238" i="22"/>
  <c r="O238" i="22"/>
  <c r="O232" i="22"/>
  <c r="Q232" i="22"/>
  <c r="FZ3" i="8"/>
  <c r="F89" i="10"/>
  <c r="H89" i="10" s="1"/>
  <c r="FZ12" i="8" s="1"/>
  <c r="F91" i="10"/>
  <c r="G60" i="22"/>
  <c r="D261" i="8"/>
  <c r="G261" i="8" s="1"/>
  <c r="K60" i="22" s="1"/>
  <c r="E60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Q239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N248" i="22" l="1"/>
  <c r="FJ44" i="8"/>
  <c r="FJ39" i="8"/>
  <c r="FJ45" i="8"/>
  <c r="FJ40" i="8"/>
  <c r="Q246" i="22"/>
  <c r="Q248" i="22"/>
  <c r="P173" i="22"/>
  <c r="N212" i="22"/>
  <c r="G264" i="22"/>
  <c r="FZ68" i="8"/>
  <c r="I12" i="22"/>
  <c r="I264" i="22" s="1"/>
  <c r="H110" i="22"/>
  <c r="P187" i="22"/>
  <c r="F223" i="8"/>
  <c r="J17" i="22" s="1"/>
  <c r="J260" i="22" s="1"/>
  <c r="Q100" i="22"/>
  <c r="P229" i="22"/>
  <c r="R229" i="22" s="1"/>
  <c r="S229" i="22" s="1"/>
  <c r="F215" i="8"/>
  <c r="J9" i="22" s="1"/>
  <c r="G235" i="8"/>
  <c r="K29" i="22" s="1"/>
  <c r="E29" i="22" s="1"/>
  <c r="P240" i="22"/>
  <c r="I122" i="22"/>
  <c r="FJ23" i="8"/>
  <c r="I105" i="22"/>
  <c r="FX7" i="8"/>
  <c r="H340" i="16"/>
  <c r="FN14" i="8" s="1"/>
  <c r="H506" i="10"/>
  <c r="GE14" i="8" s="1"/>
  <c r="G220" i="8"/>
  <c r="K14" i="22" s="1"/>
  <c r="E14" i="22" s="1"/>
  <c r="N243" i="22"/>
  <c r="I118" i="22"/>
  <c r="F234" i="8"/>
  <c r="J28" i="22" s="1"/>
  <c r="F221" i="8"/>
  <c r="J15" i="22" s="1"/>
  <c r="N242" i="22"/>
  <c r="N158" i="22"/>
  <c r="F216" i="8"/>
  <c r="J10" i="22" s="1"/>
  <c r="F212" i="8"/>
  <c r="J6" i="22" s="1"/>
  <c r="I113" i="22"/>
  <c r="I119" i="22"/>
  <c r="L29" i="22"/>
  <c r="G219" i="8"/>
  <c r="K13" i="22" s="1"/>
  <c r="E13" i="22" s="1"/>
  <c r="G22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S126" i="22"/>
  <c r="S266" i="22" s="1"/>
  <c r="F247" i="8"/>
  <c r="J41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30" i="8"/>
  <c r="J118" i="22" s="1"/>
  <c r="I109" i="22"/>
  <c r="AE245" i="8"/>
  <c r="J133" i="22" s="1"/>
  <c r="AE247" i="8"/>
  <c r="J135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R205" i="22" s="1"/>
  <c r="S205" i="22" s="1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62" i="8"/>
  <c r="J61" i="22" s="1"/>
  <c r="F261" i="8"/>
  <c r="J60" i="22" s="1"/>
  <c r="G254" i="8"/>
  <c r="K53" i="22" s="1"/>
  <c r="E53" i="22" s="1"/>
  <c r="AE261" i="8"/>
  <c r="J148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R226" i="22" l="1"/>
  <c r="S226" i="22" s="1"/>
  <c r="GB56" i="8"/>
  <c r="FJ41" i="8"/>
  <c r="R219" i="22"/>
  <c r="S219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CZ459" i="8"/>
  <c r="DC459" i="8" s="1"/>
  <c r="K230" i="22" s="1"/>
  <c r="E230" i="22" s="1"/>
  <c r="GD56" i="8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J48" i="8" l="1"/>
  <c r="FJ42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<sst xmlns="http://schemas.openxmlformats.org/spreadsheetml/2006/main" count="24181" uniqueCount="675">
  <si>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</si>
  <si>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</si>
  <si>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</si>
  <si>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</si>
  <si>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</si>
  <si>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</si>
  <si>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</si>
  <si>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</si>
  <si>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</si>
  <si>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</si>
  <si>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</si>
  <si>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</si>
  <si>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</si>
  <si>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</si>
  <si>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</si>
  <si>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</si>
  <si>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</si>
  <si>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</si>
  <si>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</si>
  <si>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</si>
  <si>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</si>
  <si>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</si>
  <si>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</si>
  <si>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</si>
  <si>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</si>
  <si>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</si>
  <si>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</si>
  <si>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</si>
  <si>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</si>
  <si>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</si>
  <si>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</si>
  <si>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</si>
  <si>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</si>
  <si>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</si>
  <si>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</si>
  <si>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</si>
  <si>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</si>
  <si>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</si>
  <si>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</si>
  <si>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</si>
  <si>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</si>
  <si>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</si>
  <si>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</si>
  <si>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</si>
  <si>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</si>
  <si>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</si>
  <si>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</si>
  <si>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</si>
  <si>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</si>
  <si>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</si>
  <si>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</si>
  <si>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</si>
  <si>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</si>
  <si>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</si>
  <si>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</si>
  <si>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</si>
  <si>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</si>
  <si>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</si>
  <si>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</si>
  <si>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</si>
  <si>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</si>
  <si>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</si>
  <si>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</si>
  <si>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</si>
  <si>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</si>
  <si>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</si>
  <si>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</si>
  <si>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</si>
  <si>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</si>
  <si>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</si>
  <si>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</si>
  <si>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</si>
  <si>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</si>
  <si>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</si>
  <si>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</si>
  <si>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</si>
  <si>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</si>
  <si>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</si>
  <si>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</si>
  <si>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</si>
  <si>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</si>
  <si>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</si>
  <si>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</si>
  <si>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</si>
  <si>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</si>
  <si>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</si>
  <si>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</si>
  <si>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</si>
  <si>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</si>
  <si>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</si>
  <si>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</si>
  <si>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</si>
  <si>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</si>
  <si>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</si>
  <si>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</si>
  <si>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</si>
  <si>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</si>
  <si>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</si>
  <si>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</si>
  <si>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</si>
  <si>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</si>
  <si>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</si>
  <si>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</si>
  <si>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</si>
  <si>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</si>
  <si>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</si>
  <si>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</si>
  <si>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</si>
  <si>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</si>
  <si>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</si>
  <si>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</si>
  <si>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</si>
  <si>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</si>
  <si>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</si>
  <si>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</si>
  <si>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</si>
  <si>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</si>
  <si>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</si>
  <si>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</si>
  <si>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</si>
  <si>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</si>
  <si>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</si>
  <si>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</si>
  <si>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</si>
  <si>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</si>
  <si>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</si>
  <si>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</si>
  <si>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</si>
  <si>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</si>
  <si>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</si>
  <si>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</si>
  <si>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</si>
  <si>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</si>
  <si>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</si>
  <si>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</si>
  <si>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</si>
  <si>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</si>
  <si>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</si>
  <si>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</si>
  <si>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</si>
  <si>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</si>
  <si>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</si>
  <si>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</si>
  <si>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</si>
  <si>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</si>
  <si>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</si>
  <si>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</si>
  <si>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</si>
  <si>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</si>
  <si>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</si>
  <si>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</si>
  <si>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</si>
  <si>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</si>
  <si>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</si>
  <si>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</si>
  <si>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</si>
  <si>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</si>
  <si>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</si>
  <si>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</si>
  <si>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</si>
  <si>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</si>
  <si>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</si>
  <si>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</si>
  <si>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</si>
  <si>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</si>
  <si>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</si>
  <si>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</si>
  <si>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</si>
  <si>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</si>
  <si>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</si>
  <si>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</si>
  <si>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</si>
  <si>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</si>
  <si>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</si>
  <si>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</si>
  <si>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</si>
  <si>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</si>
  <si>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</si>
  <si>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</si>
  <si>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</si>
  <si>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</si>
  <si>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</si>
  <si>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</si>
  <si>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</si>
  <si>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</si>
  <si>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</si>
  <si>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</si>
  <si>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</si>
  <si>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</si>
  <si>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</si>
  <si>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</si>
  <si>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</si>
  <si>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</si>
  <si>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</si>
  <si>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</si>
  <si>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</si>
  <si>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</si>
  <si>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</si>
  <si>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</si>
  <si>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</si>
  <si>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</si>
  <si>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</si>
  <si>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</si>
  <si>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</si>
  <si>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</si>
  <si>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</si>
  <si>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</si>
  <si>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</si>
  <si>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</si>
  <si>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</si>
  <si>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</si>
  <si>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</si>
  <si>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</si>
  <si>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</si>
  <si>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</si>
  <si>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</si>
  <si>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</si>
  <si>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</si>
  <si>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</si>
  <si>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</si>
  <si>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</si>
  <si>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</si>
  <si>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</si>
  <si>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</si>
  <si>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</si>
  <si>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</si>
  <si>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</si>
  <si>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</si>
  <si>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</si>
  <si>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</si>
  <si>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</si>
  <si>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</si>
  <si>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</si>
  <si>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</si>
  <si>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</si>
  <si>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</si>
  <si>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</si>
  <si>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</si>
  <si>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</si>
  <si>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</si>
  <si>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</si>
  <si>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</si>
  <si>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</si>
  <si>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</si>
  <si>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</si>
  <si>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</si>
  <si>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</si>
  <si>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</si>
  <si>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</si>
  <si>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</si>
  <si>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</si>
  <si>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</si>
  <si>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</si>
  <si>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</si>
  <si>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</si>
  <si>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</si>
  <si>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</si>
  <si>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</si>
  <si>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</si>
  <si>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</si>
  <si>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</si>
  <si>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</si>
  <si>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</si>
  <si>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</si>
  <si>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</si>
  <si>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</si>
  <si>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</si>
  <si>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</si>
  <si>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</si>
  <si>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</si>
  <si>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</si>
  <si>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</si>
  <si>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</si>
  <si>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</si>
  <si>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</si>
  <si>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</si>
  <si>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</si>
  <si>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</si>
  <si>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</si>
  <si>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</si>
  <si>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</si>
  <si>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</si>
  <si>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</si>
  <si>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</si>
  <si>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</si>
  <si>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</si>
  <si>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</si>
  <si>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</si>
  <si>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</si>
  <si>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</si>
  <si>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</si>
  <si>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</si>
  <si>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</si>
  <si>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</si>
  <si>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</si>
  <si>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</si>
  <si>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</si>
  <si>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</si>
  <si>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</si>
  <si>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</si>
  <si>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</si>
  <si>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</si>
  <si>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</si>
  <si>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</si>
  <si>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</si>
  <si>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</si>
  <si>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</si>
  <si>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</si>
  <si>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</si>
  <si>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</si>
  <si>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</si>
  <si>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</si>
  <si>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</si>
  <si>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</si>
  <si>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</si>
  <si>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</si>
  <si>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</si>
  <si>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</si>
  <si>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</si>
  <si>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</si>
  <si>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</si>
  <si>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</si>
  <si>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</si>
  <si>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</si>
  <si>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</si>
  <si>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</si>
  <si>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</si>
  <si>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</si>
  <si>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</si>
  <si>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</si>
  <si>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</si>
  <si>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</si>
  <si>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</si>
  <si>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</si>
  <si>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</si>
  <si>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</si>
  <si>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</si>
  <si>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</si>
  <si>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</si>
  <si>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</si>
  <si>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</si>
  <si>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</si>
  <si>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</si>
  <si>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</si>
  <si>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</si>
  <si>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</si>
  <si>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</si>
  <si>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</si>
  <si>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</si>
  <si>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</si>
  <si>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</si>
  <si>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</si>
  <si>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</si>
  <si>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</si>
  <si>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</si>
  <si>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</si>
  <si>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</si>
  <si>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</si>
  <si>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</si>
  <si>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</si>
  <si>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</si>
  <si>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</si>
  <si>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</si>
  <si>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</si>
  <si>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</si>
  <si>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</si>
  <si>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</si>
  <si>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</si>
  <si>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</si>
  <si>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</si>
  <si>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</si>
  <si>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</si>
  <si>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</si>
  <si>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</si>
  <si>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</si>
  <si>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</si>
  <si>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</si>
  <si>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</si>
  <si>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</si>
  <si>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</si>
  <si>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</si>
  <si>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</si>
  <si>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</si>
  <si>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</si>
  <si>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</si>
  <si>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</si>
  <si>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</si>
  <si>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</si>
  <si>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</si>
  <si>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</si>
  <si>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</si>
  <si>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</si>
  <si>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</si>
  <si>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</si>
  <si>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</si>
  <si>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</si>
  <si>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</si>
  <si>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</si>
  <si>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</si>
  <si>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</si>
  <si>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</si>
  <si>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</si>
  <si>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</si>
  <si>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</si>
  <si>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</si>
  <si>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</si>
  <si>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</si>
  <si>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</si>
  <si>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</si>
  <si>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</si>
  <si>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</si>
  <si>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</si>
  <si>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</si>
  <si>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</si>
  <si>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</si>
  <si>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</si>
  <si>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</si>
  <si>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</si>
  <si>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</si>
  <si>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</si>
  <si>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</si>
  <si>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</si>
  <si>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</si>
  <si>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</si>
  <si>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</si>
  <si>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</si>
  <si>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</si>
  <si>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</si>
  <si>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</si>
  <si>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</si>
  <si>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</si>
  <si>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</si>
  <si>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</si>
  <si>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</si>
  <si>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</si>
  <si>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</si>
  <si>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</si>
  <si>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</si>
  <si>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</si>
  <si>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</si>
  <si>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</si>
  <si>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</si>
  <si>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</si>
  <si>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</si>
  <si>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</si>
  <si>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</si>
  <si>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</si>
  <si>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</si>
  <si>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</si>
  <si>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</si>
  <si>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</si>
  <si>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</si>
  <si>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</si>
  <si>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</si>
  <si>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</si>
  <si>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</si>
  <si>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</si>
  <si>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</si>
  <si>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</si>
  <si>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</si>
  <si>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</si>
  <si>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</si>
  <si>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</si>
  <si>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</si>
  <si>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</si>
  <si>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</si>
  <si>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</si>
  <si>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</si>
  <si>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</si>
  <si>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</si>
  <si>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</si>
  <si>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</si>
  <si>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</si>
  <si>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</si>
  <si>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</si>
  <si>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</si>
  <si>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</si>
  <si>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</si>
  <si>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</si>
  <si>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</si>
  <si>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</si>
  <si>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</si>
  <si>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</si>
  <si>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</si>
  <si>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</si>
  <si>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</si>
  <si>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</si>
  <si>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</si>
  <si>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</si>
  <si>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</si>
  <si>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</si>
  <si>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</si>
  <si>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</si>
  <si>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</si>
  <si>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</si>
  <si>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</si>
  <si>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</si>
  <si>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</si>
  <si>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</si>
  <si>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</si>
  <si>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</si>
  <si>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</si>
  <si>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</si>
  <si>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</si>
  <si>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</si>
  <si>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</si>
  <si>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</si>
  <si>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</si>
  <si>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</si>
  <si>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</si>
  <si>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</si>
  <si>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</si>
  <si>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</si>
  <si>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</si>
  <si>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</si>
  <si>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</si>
  <si>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</si>
  <si>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</si>
  <si>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</si>
  <si>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</si>
  <si>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</si>
  <si>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</si>
  <si>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</si>
  <si>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</si>
  <si>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</si>
  <si>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</si>
  <si>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</si>
  <si>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</si>
  <si>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</si>
  <si>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</si>
  <si>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</si>
  <si>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</si>
  <si>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</si>
  <si>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</si>
  <si>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</si>
  <si>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</si>
  <si>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</si>
  <si>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</si>
  <si>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</si>
  <si>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</si>
  <si>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</si>
  <si>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</si>
  <si>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</si>
  <si>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</si>
  <si>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</si>
  <si>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</si>
  <si>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</si>
  <si>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</si>
  <si>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</si>
  <si>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</si>
  <si>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</si>
  <si>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</si>
  <si>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</si>
  <si>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</si>
  <si>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</si>
  <si>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</si>
  <si>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</si>
  <si>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</si>
  <si>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</si>
  <si>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</si>
  <si>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</si>
  <si>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</si>
  <si>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</si>
  <si>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</si>
  <si>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</si>
  <si>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</si>
  <si>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</si>
  <si>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</si>
  <si>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</si>
  <si>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</si>
  <si>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</si>
  <si>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</si>
  <si>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</si>
  <si>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</si>
  <si>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</si>
  <si>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</si>
  <si>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</si>
  <si>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</si>
  <si>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</si>
  <si>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</si>
  <si>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</si>
  <si>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</si>
  <si>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</si>
  <si>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</si>
  <si>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</si>
  <si>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</si>
  <si>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</si>
  <si>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</si>
  <si>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</si>
  <si>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</si>
  <si>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</si>
  <si>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</si>
  <si>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</si>
  <si>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</si>
  <si>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</si>
  <si>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</si>
  <si>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</si>
  <si>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</si>
  <si>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</si>
  <si>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</si>
  <si>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</si>
  <si>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</si>
  <si>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</si>
  <si>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</si>
  <si>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</si>
  <si>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</si>
  <si>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</si>
  <si>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</si>
  <si>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</si>
  <si>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</si>
  <si>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</si>
  <si>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</si>
  <si>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</si>
  <si>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</si>
  <si>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</si>
  <si>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</si>
  <si>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</si>
  <si>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</si>
  <si>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</si>
  <si>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</si>
  <si>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</si>
  <si>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</si>
  <si>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</si>
  <si>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</si>
  <si>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</si>
  <si>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</si>
  <si>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</si>
  <si>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</si>
  <si>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</si>
  <si>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</si>
  <si>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</si>
  <si>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</si>
  <si>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</si>
  <si>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</si>
  <si>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</si>
  <si>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</si>
  <si>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</si>
  <si>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</si>
  <si>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</si>
  <si>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</si>
  <si>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</si>
  <si>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</si>
  <si>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</si>
  <si>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</si>
  <si>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</si>
  <si>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</si>
  <si>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</si>
  <si>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</si>
  <si>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</si>
  <si>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</si>
  <si>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</si>
  <si>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</si>
  <si>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</si>
  <si>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</si>
  <si>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</si>
  <si>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</si>
  <si>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</si>
  <si>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</si>
  <si>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</si>
  <si>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</si>
  <si>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</si>
  <si>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</si>
  <si>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</si>
  <si>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</si>
  <si>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</si>
  <si>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</si>
  <si>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</si>
  <si>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</si>
  <si>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</si>
  <si>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</si>
  <si>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R</t>
  </si>
  <si>
    <t>E/W</t>
  </si>
  <si>
    <t>M NC)</t>
  </si>
  <si>
    <t xml:space="preserve">M (C) 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</si>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</sst>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98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271463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topLeftCell="A230" workbookViewId="0">
      <selection activeCell="J1" sqref="J1:J242"/>
    </sheetView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127" zoomScale="60" zoomScaleNormal="60" workbookViewId="0">
      <selection activeCell="J165" sqref="J165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208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43635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0" t="s">
        <v>603</v>
      </c>
      <c r="AC6" s="360"/>
      <c r="AE6" s="351" t="s">
        <v>667</v>
      </c>
    </row>
    <row r="7" spans="1:36" x14ac:dyDescent="0.45">
      <c r="A7" s="353" t="s">
        <v>158</v>
      </c>
      <c r="B7" s="19">
        <v>1</v>
      </c>
      <c r="C7" s="172" t="s">
        <v>159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1</v>
      </c>
      <c r="AI7" t="b">
        <v>0</v>
      </c>
      <c r="AJ7" s="8" t="s">
        <v>668</v>
      </c>
    </row>
    <row r="8" spans="1:36" x14ac:dyDescent="0.45">
      <c r="A8" s="353"/>
      <c r="B8" s="19">
        <v>2</v>
      </c>
      <c r="C8" s="172" t="s">
        <v>160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3"/>
      <c r="B9" s="19">
        <v>3</v>
      </c>
      <c r="C9" s="172" t="s">
        <v>160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3"/>
      <c r="B10" s="19">
        <v>4</v>
      </c>
      <c r="C10" s="172" t="s">
        <v>160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3"/>
      <c r="B11" s="19">
        <v>5</v>
      </c>
      <c r="C11" s="172" t="s">
        <v>161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3"/>
      <c r="B12" s="19">
        <v>6</v>
      </c>
      <c r="C12" s="172" t="s">
        <v>160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E12" s="351" t="s">
        <v>669</v>
      </c>
      <c r="AJ12" s="8">
        <v>5</v>
      </c>
    </row>
    <row r="13" spans="1:36" x14ac:dyDescent="0.45">
      <c r="A13" s="353"/>
      <c r="B13" s="19">
        <v>7</v>
      </c>
      <c r="C13" s="172" t="s">
        <v>162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353"/>
      <c r="B14" s="19">
        <v>8</v>
      </c>
      <c r="C14" s="172" t="s">
        <v>159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3"/>
      <c r="B15" s="19">
        <v>9</v>
      </c>
      <c r="C15" s="172" t="s">
        <v>161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3"/>
      <c r="B16" s="19">
        <v>10</v>
      </c>
      <c r="C16" s="172" t="s">
        <v>159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3"/>
      <c r="B17" s="19">
        <v>11</v>
      </c>
      <c r="C17" s="172" t="s">
        <v>162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3"/>
      <c r="B18" s="19">
        <v>12</v>
      </c>
      <c r="C18" s="172" t="s">
        <v>162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3"/>
      <c r="B19" s="19">
        <v>13</v>
      </c>
      <c r="C19" s="172" t="s">
        <v>162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3"/>
      <c r="B20" s="19">
        <v>14</v>
      </c>
      <c r="C20" s="172" t="s">
        <v>161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3"/>
      <c r="B21" s="19">
        <v>15</v>
      </c>
      <c r="C21" s="172" t="s">
        <v>161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3"/>
      <c r="B22" s="19">
        <v>16</v>
      </c>
      <c r="C22" s="172" t="s">
        <v>160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3"/>
      <c r="B23" s="19">
        <v>17</v>
      </c>
      <c r="C23" s="172" t="s">
        <v>162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3"/>
      <c r="B24" s="19">
        <v>18</v>
      </c>
      <c r="C24" s="172" t="s">
        <v>160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3"/>
      <c r="B25" s="19">
        <v>19</v>
      </c>
      <c r="C25" s="172" t="s">
        <v>159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3"/>
      <c r="B26" s="19">
        <v>20</v>
      </c>
      <c r="C26" s="172" t="s">
        <v>161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3"/>
      <c r="B27" s="19">
        <v>21</v>
      </c>
      <c r="C27" s="172" t="s">
        <v>160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3"/>
      <c r="B28" s="19">
        <v>22</v>
      </c>
      <c r="C28" s="172" t="s">
        <v>162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3"/>
      <c r="B29" s="19">
        <v>23</v>
      </c>
      <c r="C29" s="172" t="s">
        <v>160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3"/>
      <c r="B30" s="19">
        <v>24</v>
      </c>
      <c r="C30" s="172" t="s">
        <v>162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3"/>
      <c r="B31" s="19">
        <v>25</v>
      </c>
      <c r="C31" s="172" t="s">
        <v>162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3"/>
      <c r="B32" s="19">
        <v>26</v>
      </c>
      <c r="C32" s="172" t="s">
        <v>160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3"/>
      <c r="B33" s="19">
        <v>27</v>
      </c>
      <c r="C33" s="172" t="s">
        <v>160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3"/>
      <c r="B34" s="19">
        <v>28</v>
      </c>
      <c r="C34" s="172" t="s">
        <v>161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3"/>
      <c r="B35" s="19">
        <v>29</v>
      </c>
      <c r="C35" s="172" t="s">
        <v>162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3"/>
      <c r="B36" s="19">
        <v>30</v>
      </c>
      <c r="C36" s="172" t="s">
        <v>159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3"/>
      <c r="B37" s="19">
        <v>31</v>
      </c>
      <c r="C37" s="172" t="s">
        <v>160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3"/>
      <c r="B38" s="19">
        <v>32</v>
      </c>
      <c r="C38" s="172" t="s">
        <v>162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3"/>
      <c r="B39" s="19">
        <v>33</v>
      </c>
      <c r="C39" s="172" t="s">
        <v>161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3"/>
      <c r="B40" s="19">
        <v>34</v>
      </c>
      <c r="C40" s="172" t="s">
        <v>159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3"/>
      <c r="B41" s="19">
        <v>35</v>
      </c>
      <c r="C41" s="172" t="s">
        <v>159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3"/>
      <c r="B42" s="19">
        <v>36</v>
      </c>
      <c r="C42" s="172" t="s">
        <v>159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3"/>
      <c r="B43" s="19">
        <v>37</v>
      </c>
      <c r="C43" s="172" t="s">
        <v>162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3"/>
      <c r="B44" s="19">
        <v>38</v>
      </c>
      <c r="C44" s="172" t="s">
        <v>161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3"/>
      <c r="B45" s="19">
        <v>39</v>
      </c>
      <c r="C45" s="172" t="s">
        <v>161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3"/>
      <c r="B46" s="19">
        <v>40</v>
      </c>
      <c r="C46" s="172" t="s">
        <v>162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3"/>
      <c r="B47" s="19">
        <v>41</v>
      </c>
      <c r="C47" s="172" t="s">
        <v>160</v>
      </c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3"/>
      <c r="B48" s="19">
        <v>42</v>
      </c>
      <c r="C48" s="172" t="s">
        <v>160</v>
      </c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3"/>
      <c r="B49" s="19">
        <v>43</v>
      </c>
      <c r="C49" s="172" t="s">
        <v>162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3"/>
      <c r="B50" s="19">
        <v>44</v>
      </c>
      <c r="C50" s="172" t="s">
        <v>159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3"/>
      <c r="B51" s="19">
        <v>45</v>
      </c>
      <c r="C51" s="172" t="s">
        <v>160</v>
      </c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3"/>
      <c r="B52" s="19">
        <v>46</v>
      </c>
      <c r="C52" s="172" t="s">
        <v>162</v>
      </c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3"/>
      <c r="B53" s="19">
        <v>47</v>
      </c>
      <c r="C53" s="172" t="s">
        <v>159</v>
      </c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3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3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3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3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3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4" t="s">
        <v>601</v>
      </c>
      <c r="B59" s="20">
        <v>1</v>
      </c>
      <c r="C59" s="173" t="s">
        <v>162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5"/>
      <c r="B60" s="20">
        <v>2</v>
      </c>
      <c r="C60" s="173" t="s">
        <v>160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5"/>
      <c r="B61" s="20">
        <v>3</v>
      </c>
      <c r="C61" s="173" t="s">
        <v>161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5"/>
      <c r="B62" s="20">
        <v>4</v>
      </c>
      <c r="C62" s="173" t="s">
        <v>162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5"/>
      <c r="B63" s="20">
        <v>5</v>
      </c>
      <c r="C63" s="173" t="s">
        <v>159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5"/>
      <c r="B64" s="20">
        <v>6</v>
      </c>
      <c r="C64" s="173" t="s">
        <v>161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5"/>
      <c r="B65" s="20">
        <v>7</v>
      </c>
      <c r="C65" s="173" t="s">
        <v>159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5"/>
      <c r="B66" s="20">
        <v>8</v>
      </c>
      <c r="C66" s="173" t="s">
        <v>160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5"/>
      <c r="B67" s="20">
        <v>9</v>
      </c>
      <c r="C67" s="173" t="s">
        <v>159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5"/>
      <c r="B68" s="20">
        <v>10</v>
      </c>
      <c r="C68" s="173" t="s">
        <v>162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5"/>
      <c r="B69" s="20">
        <v>11</v>
      </c>
      <c r="C69" s="173" t="s">
        <v>162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5"/>
      <c r="B70" s="20">
        <v>12</v>
      </c>
      <c r="C70" s="173" t="s">
        <v>160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5"/>
      <c r="B71" s="20">
        <v>13</v>
      </c>
      <c r="C71" s="173" t="s">
        <v>161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5"/>
      <c r="B72" s="20">
        <v>14</v>
      </c>
      <c r="C72" s="173" t="s">
        <v>161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5"/>
      <c r="B73" s="20">
        <v>15</v>
      </c>
      <c r="C73" s="173" t="s">
        <v>162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5"/>
      <c r="B74" s="20">
        <v>16</v>
      </c>
      <c r="C74" s="173" t="s">
        <v>160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5"/>
      <c r="B75" s="20">
        <v>17</v>
      </c>
      <c r="C75" s="173" t="s">
        <v>160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5"/>
      <c r="B76" s="20">
        <v>18</v>
      </c>
      <c r="C76" s="173" t="s">
        <v>161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5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5"/>
      <c r="B78" s="20">
        <v>20</v>
      </c>
      <c r="C78" s="173" t="s">
        <v>161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5"/>
      <c r="B79" s="20">
        <v>21</v>
      </c>
      <c r="C79" s="173" t="s">
        <v>159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5"/>
      <c r="B80" s="20">
        <v>22</v>
      </c>
      <c r="C80" s="173" t="s">
        <v>159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5"/>
      <c r="B81" s="20">
        <v>23</v>
      </c>
      <c r="C81" s="173" t="s">
        <v>162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5"/>
      <c r="B82" s="20">
        <v>24</v>
      </c>
      <c r="C82" s="173" t="s">
        <v>162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5"/>
      <c r="B83" s="20">
        <v>25</v>
      </c>
      <c r="C83" s="173" t="s">
        <v>161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5"/>
      <c r="B84" s="20">
        <v>26</v>
      </c>
      <c r="C84" s="173" t="s">
        <v>159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5"/>
      <c r="B85" s="20">
        <v>27</v>
      </c>
      <c r="C85" s="173" t="s">
        <v>160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5"/>
      <c r="B86" s="20">
        <v>28</v>
      </c>
      <c r="C86" s="173" t="s">
        <v>162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5"/>
      <c r="B87" s="20">
        <v>29</v>
      </c>
      <c r="C87" s="173" t="s">
        <v>162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5"/>
      <c r="B88" s="20">
        <v>30</v>
      </c>
      <c r="C88" s="173" t="s">
        <v>159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5"/>
      <c r="B89" s="20">
        <v>31</v>
      </c>
      <c r="C89" s="173" t="s">
        <v>162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5"/>
      <c r="B90" s="20">
        <v>32</v>
      </c>
      <c r="C90" s="173" t="s">
        <v>160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5"/>
      <c r="B91" s="20">
        <v>33</v>
      </c>
      <c r="C91" s="173" t="s">
        <v>162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5"/>
      <c r="B92" s="20">
        <v>34</v>
      </c>
      <c r="C92" s="173" t="s">
        <v>162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5"/>
      <c r="B93" s="20">
        <v>35</v>
      </c>
      <c r="C93" s="173" t="s">
        <v>162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5"/>
      <c r="B94" s="20">
        <v>36</v>
      </c>
      <c r="C94" s="173" t="s">
        <v>160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5"/>
      <c r="B95" s="20">
        <v>37</v>
      </c>
      <c r="C95" s="173" t="s">
        <v>161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5"/>
      <c r="B96" s="20">
        <v>38</v>
      </c>
      <c r="C96" s="173" t="s">
        <v>159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5"/>
      <c r="B97" s="20">
        <v>39</v>
      </c>
      <c r="C97" s="173" t="s">
        <v>161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5"/>
      <c r="B98" s="20">
        <v>40</v>
      </c>
      <c r="C98" s="173" t="s">
        <v>160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5"/>
      <c r="B99" s="20">
        <v>41</v>
      </c>
      <c r="C99" s="173" t="s">
        <v>162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5"/>
      <c r="B100" s="20">
        <v>42</v>
      </c>
      <c r="C100" s="173" t="s">
        <v>159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5"/>
      <c r="B101" s="20">
        <v>43</v>
      </c>
      <c r="C101" s="173" t="s">
        <v>161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5"/>
      <c r="B102" s="20">
        <v>44</v>
      </c>
      <c r="C102" s="173" t="s">
        <v>162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5"/>
      <c r="B103" s="20">
        <v>45</v>
      </c>
      <c r="C103" s="173"/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5"/>
      <c r="B104" s="20">
        <v>46</v>
      </c>
      <c r="C104" s="173"/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5"/>
      <c r="B105" s="20">
        <v>47</v>
      </c>
      <c r="C105" s="173"/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5"/>
      <c r="B106" s="20">
        <v>48</v>
      </c>
      <c r="C106" s="173"/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5"/>
      <c r="B107" s="20">
        <v>49</v>
      </c>
      <c r="C107" s="173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5"/>
      <c r="B108" s="20">
        <v>50</v>
      </c>
      <c r="C108" s="173"/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5"/>
      <c r="B109" s="20">
        <v>51</v>
      </c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5"/>
      <c r="B110" s="20">
        <v>52</v>
      </c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5"/>
      <c r="B111" s="20">
        <v>53</v>
      </c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5"/>
      <c r="B112" s="20">
        <v>54</v>
      </c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5"/>
      <c r="B113" s="20">
        <v>55</v>
      </c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5"/>
      <c r="B114" s="20">
        <v>56</v>
      </c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5"/>
      <c r="B115" s="20">
        <v>57</v>
      </c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5"/>
      <c r="B116" s="20">
        <v>58</v>
      </c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5"/>
      <c r="B117" s="20">
        <v>59</v>
      </c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5"/>
      <c r="B118" s="20">
        <v>60</v>
      </c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5"/>
      <c r="B119" s="20">
        <v>61</v>
      </c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5"/>
      <c r="B120" s="20">
        <v>62</v>
      </c>
      <c r="C120" s="173"/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5"/>
      <c r="B121" s="20">
        <v>63</v>
      </c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5"/>
      <c r="B122" s="20">
        <v>64</v>
      </c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5"/>
      <c r="B123" s="20">
        <v>65</v>
      </c>
      <c r="C123" s="173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5"/>
      <c r="B124" s="20">
        <v>66</v>
      </c>
      <c r="C124" s="173"/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5"/>
      <c r="B125" s="20">
        <v>67</v>
      </c>
      <c r="C125" s="173"/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5"/>
      <c r="B126" s="20">
        <v>68</v>
      </c>
      <c r="C126" s="173"/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5"/>
      <c r="B127" s="20">
        <v>69</v>
      </c>
      <c r="C127" s="173"/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5"/>
      <c r="B128" s="20">
        <v>70</v>
      </c>
      <c r="C128" s="173"/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5"/>
      <c r="B129" s="20">
        <v>71</v>
      </c>
      <c r="C129" s="173"/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5"/>
      <c r="B130" s="20">
        <v>72</v>
      </c>
      <c r="C130" s="173"/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5"/>
      <c r="B131" s="20">
        <v>73</v>
      </c>
      <c r="C131" s="173"/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5"/>
      <c r="B132" s="20">
        <v>74</v>
      </c>
      <c r="C132" s="173"/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6"/>
      <c r="B133" s="20">
        <v>75</v>
      </c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57" t="s">
        <v>168</v>
      </c>
      <c r="B134" s="21">
        <v>1</v>
      </c>
      <c r="C134" s="187" t="s">
        <v>160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58"/>
      <c r="B135" s="21">
        <v>2</v>
      </c>
      <c r="C135" s="187" t="s">
        <v>159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58"/>
      <c r="B136" s="21">
        <v>3</v>
      </c>
      <c r="C136" s="187" t="s">
        <v>160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58"/>
      <c r="B137" s="21">
        <v>4</v>
      </c>
      <c r="C137" s="187" t="s">
        <v>162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58"/>
      <c r="B138" s="21">
        <v>5</v>
      </c>
      <c r="C138" s="187" t="s">
        <v>160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58"/>
      <c r="B139" s="21">
        <v>6</v>
      </c>
      <c r="C139" s="187" t="s">
        <v>159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58"/>
      <c r="B140" s="21">
        <v>7</v>
      </c>
      <c r="C140" s="187" t="s">
        <v>160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58"/>
      <c r="B141" s="21">
        <v>8</v>
      </c>
      <c r="C141" s="187" t="s">
        <v>161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58"/>
      <c r="B142" s="21">
        <v>9</v>
      </c>
      <c r="C142" s="187" t="s">
        <v>159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58"/>
      <c r="B143" s="21">
        <v>10</v>
      </c>
      <c r="C143" s="187" t="s">
        <v>162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58"/>
      <c r="B144" s="21">
        <v>11</v>
      </c>
      <c r="C144" s="187" t="s">
        <v>162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58"/>
      <c r="B145" s="21">
        <v>12</v>
      </c>
      <c r="C145" s="187" t="s">
        <v>159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58"/>
      <c r="B146" s="21">
        <v>13</v>
      </c>
      <c r="C146" s="187" t="s">
        <v>160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58"/>
      <c r="B147" s="21">
        <v>14</v>
      </c>
      <c r="C147" s="187" t="s">
        <v>161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58"/>
      <c r="B148" s="21">
        <v>15</v>
      </c>
      <c r="C148" s="187" t="s">
        <v>161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58"/>
      <c r="B149" s="21">
        <v>16</v>
      </c>
      <c r="C149" s="187" t="s">
        <v>160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58"/>
      <c r="B150" s="21">
        <v>17</v>
      </c>
      <c r="C150" s="187" t="s">
        <v>161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58"/>
      <c r="B151" s="21">
        <v>18</v>
      </c>
      <c r="C151" s="187" t="s">
        <v>160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58"/>
      <c r="B152" s="21">
        <v>19</v>
      </c>
      <c r="C152" s="187" t="s">
        <v>161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58"/>
      <c r="B153" s="21">
        <v>20</v>
      </c>
      <c r="C153" s="187" t="s">
        <v>160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58"/>
      <c r="B154" s="21">
        <v>21</v>
      </c>
      <c r="C154" s="187" t="s">
        <v>160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58"/>
      <c r="B155" s="21">
        <v>22</v>
      </c>
      <c r="C155" s="187" t="s">
        <v>162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58"/>
      <c r="B156" s="21">
        <v>23</v>
      </c>
      <c r="C156" s="187" t="s">
        <v>162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58"/>
      <c r="B157" s="21">
        <v>24</v>
      </c>
      <c r="C157" s="187" t="s">
        <v>161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58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58"/>
      <c r="B159" s="21">
        <v>26</v>
      </c>
      <c r="C159" s="187" t="s">
        <v>162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58"/>
      <c r="B160" s="21">
        <v>27</v>
      </c>
      <c r="C160" s="187" t="s">
        <v>162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58"/>
      <c r="B161" s="21">
        <v>28</v>
      </c>
      <c r="C161" s="187">
        <v>65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58"/>
      <c r="B162" s="21">
        <v>29</v>
      </c>
      <c r="C162" s="187">
        <v>4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58"/>
      <c r="B163" s="21">
        <v>30</v>
      </c>
      <c r="C163" s="187">
        <v>1368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58"/>
      <c r="B164" s="21">
        <v>31</v>
      </c>
      <c r="C164" s="187">
        <v>85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58"/>
      <c r="B165" s="21">
        <v>32</v>
      </c>
      <c r="C165" s="187"/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58"/>
      <c r="B166" s="21">
        <v>33</v>
      </c>
      <c r="C166" s="187"/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58"/>
      <c r="B167" s="21">
        <v>34</v>
      </c>
      <c r="C167" s="187"/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58"/>
      <c r="B168" s="21">
        <v>35</v>
      </c>
      <c r="C168" s="187"/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58"/>
      <c r="B169" s="21">
        <v>36</v>
      </c>
      <c r="C169" s="187"/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58"/>
      <c r="B170" s="21">
        <v>37</v>
      </c>
      <c r="C170" s="187"/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58"/>
      <c r="B171" s="21">
        <v>38</v>
      </c>
      <c r="C171" s="187"/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58"/>
      <c r="B172" s="21">
        <v>39</v>
      </c>
      <c r="C172" s="187"/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58"/>
      <c r="B173" s="21">
        <v>40</v>
      </c>
      <c r="C173" s="187"/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58"/>
      <c r="B174" s="21">
        <v>41</v>
      </c>
      <c r="C174" s="187"/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58"/>
      <c r="B175" s="21">
        <v>42</v>
      </c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58"/>
      <c r="B176" s="21">
        <v>43</v>
      </c>
      <c r="C176" s="187"/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58"/>
      <c r="B177" s="21">
        <v>44</v>
      </c>
      <c r="C177" s="187"/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58"/>
      <c r="B178" s="21">
        <v>45</v>
      </c>
      <c r="C178" s="187"/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58"/>
      <c r="B179" s="21">
        <v>46</v>
      </c>
      <c r="C179" s="187"/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58"/>
      <c r="B180" s="21">
        <v>47</v>
      </c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58"/>
      <c r="B181" s="21">
        <v>48</v>
      </c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58"/>
      <c r="B182" s="21">
        <v>49</v>
      </c>
      <c r="C182" s="187"/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58"/>
      <c r="B183" s="21">
        <v>50</v>
      </c>
      <c r="C183" s="187"/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58"/>
      <c r="B184" s="21">
        <v>51</v>
      </c>
      <c r="C184" s="187"/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58"/>
      <c r="B185" s="21">
        <v>52</v>
      </c>
      <c r="C185" s="187"/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58"/>
      <c r="B186" s="21">
        <v>53</v>
      </c>
      <c r="C186" s="187"/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58"/>
      <c r="B187" s="21">
        <v>54</v>
      </c>
      <c r="C187" s="187"/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58"/>
      <c r="B188" s="21">
        <v>55</v>
      </c>
      <c r="C188" s="187"/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58"/>
      <c r="B189" s="21">
        <v>56</v>
      </c>
      <c r="C189" s="187"/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58"/>
      <c r="B190" s="21">
        <v>57</v>
      </c>
      <c r="C190" s="187"/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58"/>
      <c r="B191" s="21">
        <v>58</v>
      </c>
      <c r="C191" s="187"/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58"/>
      <c r="B192" s="21">
        <v>59</v>
      </c>
      <c r="C192" s="187"/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58"/>
      <c r="B193" s="341">
        <v>60</v>
      </c>
      <c r="C193" s="342"/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58"/>
      <c r="B194" s="345">
        <v>61</v>
      </c>
      <c r="C194" s="346" t="s">
        <v>162</v>
      </c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58"/>
      <c r="B195" s="343">
        <v>62</v>
      </c>
      <c r="C195" s="344" t="s">
        <v>161</v>
      </c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58"/>
      <c r="B196" s="341">
        <v>63</v>
      </c>
      <c r="C196" s="342" t="s">
        <v>159</v>
      </c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58"/>
      <c r="B197" s="187">
        <v>64</v>
      </c>
      <c r="C197" s="187" t="s">
        <v>161</v>
      </c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58"/>
      <c r="B198" s="343">
        <v>65</v>
      </c>
      <c r="C198" s="344" t="s">
        <v>161</v>
      </c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58"/>
      <c r="B199" s="21">
        <v>66</v>
      </c>
      <c r="C199" s="187" t="s">
        <v>160</v>
      </c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58"/>
      <c r="B200" s="21">
        <v>67</v>
      </c>
      <c r="C200" s="187" t="s">
        <v>159</v>
      </c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58"/>
      <c r="B201" s="21">
        <v>68</v>
      </c>
      <c r="C201" s="187" t="s">
        <v>160</v>
      </c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58"/>
      <c r="B202" s="21">
        <v>69</v>
      </c>
      <c r="C202" s="187" t="s">
        <v>161</v>
      </c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58"/>
      <c r="B203" s="21">
        <v>70</v>
      </c>
      <c r="C203" s="187" t="s">
        <v>162</v>
      </c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58"/>
      <c r="B204" s="21">
        <v>71</v>
      </c>
      <c r="C204" s="187" t="s">
        <v>160</v>
      </c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58"/>
      <c r="B205" s="21">
        <v>72</v>
      </c>
      <c r="C205" s="187" t="s">
        <v>161</v>
      </c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58"/>
      <c r="B206" s="21">
        <v>73</v>
      </c>
      <c r="C206" s="187" t="s">
        <v>161</v>
      </c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58"/>
      <c r="B207" s="21">
        <v>74</v>
      </c>
      <c r="C207" s="187">
        <v>2</v>
      </c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58"/>
      <c r="B208" s="21">
        <v>75</v>
      </c>
      <c r="C208" s="187">
        <v>90</v>
      </c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58"/>
      <c r="B209" s="21">
        <v>76</v>
      </c>
      <c r="C209" s="187">
        <v>1</v>
      </c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58"/>
      <c r="B210" s="21">
        <v>77</v>
      </c>
      <c r="C210" s="187">
        <v>0</v>
      </c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58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58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59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2" t="s">
        <v>654</v>
      </c>
      <c r="B214" s="22">
        <v>1</v>
      </c>
      <c r="C214" s="188"/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2"/>
      <c r="B215" s="22">
        <v>2</v>
      </c>
      <c r="C215" s="188"/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2"/>
      <c r="B216" s="22">
        <v>3</v>
      </c>
      <c r="C216" s="188"/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2"/>
      <c r="B217" s="22">
        <v>4</v>
      </c>
      <c r="C217" s="188"/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2"/>
      <c r="B218" s="22">
        <v>5</v>
      </c>
      <c r="C218" s="188"/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2"/>
      <c r="B219" s="22">
        <v>6</v>
      </c>
      <c r="C219" s="188"/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2"/>
      <c r="B220" s="22">
        <v>7</v>
      </c>
      <c r="C220" s="188"/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2"/>
      <c r="B221" s="22">
        <v>8</v>
      </c>
      <c r="C221" s="188"/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2"/>
      <c r="B222" s="22">
        <v>9</v>
      </c>
      <c r="C222" s="188"/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2"/>
      <c r="B223" s="22">
        <v>10</v>
      </c>
      <c r="C223" s="188"/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2"/>
      <c r="B224" s="22">
        <v>11</v>
      </c>
      <c r="C224" s="188"/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2"/>
      <c r="B225" s="22">
        <v>12</v>
      </c>
      <c r="C225" s="188"/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2"/>
      <c r="B226" s="22">
        <v>13</v>
      </c>
      <c r="C226" s="188"/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2"/>
      <c r="B227" s="22">
        <v>14</v>
      </c>
      <c r="C227" s="188"/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2"/>
      <c r="B228" s="22">
        <v>15</v>
      </c>
      <c r="C228" s="188"/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2"/>
      <c r="B229" s="22">
        <v>16</v>
      </c>
      <c r="C229" s="188"/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2"/>
      <c r="B230" s="22">
        <v>17</v>
      </c>
      <c r="C230" s="188"/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2"/>
      <c r="B231" s="22">
        <v>18</v>
      </c>
      <c r="C231" s="188"/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2"/>
      <c r="B232" s="22">
        <v>19</v>
      </c>
      <c r="C232" s="188"/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2"/>
      <c r="B233" s="22">
        <v>20</v>
      </c>
      <c r="C233" s="188"/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2"/>
      <c r="B234" s="22">
        <v>21</v>
      </c>
      <c r="C234" s="188"/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2"/>
      <c r="B235" s="22">
        <v>22</v>
      </c>
      <c r="C235" s="188"/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2"/>
      <c r="B236" s="22">
        <v>23</v>
      </c>
      <c r="C236" s="188"/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2"/>
      <c r="B237" s="22">
        <v>24</v>
      </c>
      <c r="C237" s="188"/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2"/>
      <c r="B238" s="22">
        <v>25</v>
      </c>
      <c r="C238" s="188"/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2"/>
      <c r="B239" s="22">
        <v>26</v>
      </c>
      <c r="C239" s="188"/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2"/>
      <c r="B240" s="22">
        <v>27</v>
      </c>
      <c r="C240" s="188"/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2"/>
      <c r="B241" s="22">
        <v>28</v>
      </c>
      <c r="C241" s="188"/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2"/>
      <c r="B242" s="22">
        <v>29</v>
      </c>
      <c r="C242" s="188"/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2"/>
      <c r="B243" s="22">
        <v>30</v>
      </c>
      <c r="C243" s="188"/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2"/>
      <c r="B244" s="22">
        <v>31</v>
      </c>
      <c r="C244" s="188"/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2"/>
      <c r="B245" s="22">
        <v>32</v>
      </c>
      <c r="C245" s="188"/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2"/>
      <c r="B246" s="22">
        <v>33</v>
      </c>
      <c r="C246" s="188"/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2"/>
      <c r="B247" s="22">
        <v>34</v>
      </c>
      <c r="C247" s="188"/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2"/>
      <c r="B248" s="22">
        <v>35</v>
      </c>
      <c r="C248" s="188"/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2"/>
      <c r="B249" s="22">
        <v>36</v>
      </c>
      <c r="C249" s="188"/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2"/>
      <c r="B250" s="22">
        <v>37</v>
      </c>
      <c r="C250" s="188"/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2"/>
      <c r="B251" s="22">
        <v>38</v>
      </c>
      <c r="C251" s="188"/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2"/>
      <c r="B252" s="22">
        <v>39</v>
      </c>
      <c r="C252" s="188"/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2"/>
      <c r="B253" s="22">
        <v>40</v>
      </c>
      <c r="C253" s="188"/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670</v>
      </c>
    </row>
    <row r="255" spans="1:26" x14ac:dyDescent="0.45">
      <c r="A255" t="s">
        <v>671</v>
      </c>
    </row>
    <row r="256" spans="1:26" x14ac:dyDescent="0.45">
      <c r="A256" t="s">
        <v>672</v>
      </c>
    </row>
    <row r="257" spans="1:1" x14ac:dyDescent="0.45">
      <c r="A257" t="s">
        <v>673</v>
      </c>
    </row>
    <row r="258" spans="1:1" x14ac:dyDescent="0.45">
      <c r="A258" t="s">
        <v>674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271463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666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665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665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P02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/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/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/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/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/>
      <c r="AI10" s="9"/>
      <c r="AK10" s="27">
        <f>ROWS(AD5:AD56)-COUNTBLANK(B5:B56)</f>
        <v>0</v>
      </c>
      <c r="AL10" s="27">
        <f>COUNTIF(AG5:AG56,"FALSE")</f>
        <v>0</v>
      </c>
      <c r="AM10" s="27">
        <f>AK10-AL10</f>
        <v>0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/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/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/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/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/>
      <c r="AI15" s="9"/>
      <c r="AK15" s="26" t="s">
        <v>359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/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/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/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/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/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/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/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/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/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/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/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/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/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/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/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/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/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/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/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/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/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/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/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/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/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/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/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/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/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/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/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/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/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/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/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/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/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/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/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/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/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665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/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/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/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/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/>
      <c r="AI63" s="9"/>
      <c r="AK63" s="27">
        <f>ROWS(AD58:AD109)-COUNTBLANK(B58:B109)</f>
        <v>0</v>
      </c>
      <c r="AL63" s="27">
        <f>COUNTIF(AG58:AG109,"FALSE")</f>
        <v>0</v>
      </c>
      <c r="AM63" s="27">
        <f>AK63-AL63</f>
        <v>0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/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/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/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/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/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/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/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/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/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/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/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/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/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/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/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/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/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/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/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/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/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/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/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/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/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/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/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/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/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/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/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/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/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/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/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/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/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/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/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/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/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/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/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/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/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/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665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/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/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/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/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/>
      <c r="AI116" s="9"/>
      <c r="AK116" s="27">
        <f>ROWS(AD111:AD162)-COUNTBLANK(B111:B162)</f>
        <v>0</v>
      </c>
      <c r="AL116" s="27">
        <f>COUNTIF(AG111:AG162,"FALSE")</f>
        <v>0</v>
      </c>
      <c r="AM116" s="27">
        <f>AK116-AL116</f>
        <v>0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/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/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/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/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/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/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/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/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/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/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/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/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/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/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/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/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/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/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/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/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/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/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/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/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/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/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/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/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/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/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/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/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/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/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665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/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/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/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/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/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/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/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/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/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/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/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/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/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/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/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/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/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/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/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/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/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/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/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/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/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/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/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/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/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/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/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/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/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/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/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/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/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/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/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/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/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/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/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/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/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/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/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/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/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/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/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665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/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/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/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/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/>
      <c r="AI222" s="9"/>
      <c r="AK222" s="27">
        <f>ROWS(AD217:AD268)-COUNTBLANK(B217:B268)</f>
        <v>0</v>
      </c>
      <c r="AL222" s="27">
        <f>COUNTIF(AG217:AG268,"FALSE")</f>
        <v>0</v>
      </c>
      <c r="AM222" s="27">
        <f>AK222-AL222</f>
        <v>0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/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/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/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/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/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/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/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/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/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/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/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/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/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/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/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/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/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/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/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/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/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/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/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/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/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/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/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/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/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/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/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/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/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/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/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/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/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/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/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/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/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/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/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/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/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/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665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/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/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/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/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/>
      <c r="AI275" s="9"/>
      <c r="AK275" s="27">
        <f>ROWS(AD270:AD321)-COUNTBLANK(B270:B321)</f>
        <v>0</v>
      </c>
      <c r="AL275" s="27">
        <f>COUNTIF(AG270:AG321,"FALSE")</f>
        <v>0</v>
      </c>
      <c r="AM275" s="27">
        <f>AK275-AL275</f>
        <v>0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/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/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/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/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/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/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/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/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/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/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/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/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/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/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/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/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/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/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/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/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/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/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/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/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/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/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/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/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/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/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/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/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/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/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/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/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/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/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/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/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/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/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/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/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/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/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665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/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/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/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/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/>
      <c r="AI328" s="9"/>
      <c r="AK328" s="27">
        <f>ROWS(AD323:AD374)-COUNTBLANK(B323:B374)</f>
        <v>0</v>
      </c>
      <c r="AL328" s="27">
        <f>COUNTIF(AG323:AG374,"FALSE")</f>
        <v>0</v>
      </c>
      <c r="AM328" s="27">
        <f>AK328-AL328</f>
        <v>0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/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/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/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/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/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/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/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/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/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/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/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/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/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/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/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/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/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/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/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/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/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/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/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/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/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/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/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/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/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/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/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/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/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/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665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/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/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/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/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/>
      <c r="AI381" s="9"/>
      <c r="AK381" s="27">
        <f>ROWS(AD376:AD427)-COUNTBLANK(B376:B427)</f>
        <v>0</v>
      </c>
      <c r="AL381" s="27">
        <f>COUNTIF(AG376:AG427,"FALSE")</f>
        <v>0</v>
      </c>
      <c r="AM381" s="27">
        <f>AK381-AL381</f>
        <v>0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/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/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/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/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/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/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/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/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/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/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/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/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/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/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/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/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/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/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/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/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/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/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/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/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/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/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/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/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/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/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/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/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/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/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/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/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/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/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/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/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/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/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/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/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/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/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665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665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665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665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665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665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665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665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665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665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665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665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665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665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665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P02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P02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P02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1" t="s">
        <v>296</v>
      </c>
      <c r="C2" s="361"/>
      <c r="D2" s="361"/>
      <c r="E2" s="361"/>
      <c r="F2" s="361"/>
      <c r="G2" s="361"/>
      <c r="H2" s="361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665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 t="s">
        <v>637</v>
      </c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2" t="s">
        <v>210</v>
      </c>
      <c r="EN2" s="372"/>
      <c r="EO2" s="372"/>
      <c r="EP2" s="372"/>
      <c r="EQ2" s="24"/>
      <c r="ES2" s="365" t="s">
        <v>270</v>
      </c>
      <c r="ET2" s="366"/>
      <c r="EU2" s="367"/>
      <c r="EW2" s="365" t="s">
        <v>271</v>
      </c>
      <c r="EX2" s="366"/>
      <c r="EY2" s="366"/>
      <c r="EZ2" s="366"/>
      <c r="FA2" s="367"/>
    </row>
    <row r="3" spans="2:157" ht="15" customHeight="1" x14ac:dyDescent="0.45">
      <c r="B3" s="34"/>
      <c r="C3" s="362" t="s">
        <v>245</v>
      </c>
      <c r="D3" s="363"/>
      <c r="E3" s="364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638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638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638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638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638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638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638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638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638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638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638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638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638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638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638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638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638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638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638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638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638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638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638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638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638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638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638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638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638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638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638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638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638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638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638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638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638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638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638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638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638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638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638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638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638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638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639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638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638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638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638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638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638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638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638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638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638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638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638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638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638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638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638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638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638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638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638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638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638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638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638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638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638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638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638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638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638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638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638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1"/>
      <c r="EN84" s="371"/>
      <c r="EO84" s="371"/>
      <c r="EP84" s="371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1" t="s">
        <v>297</v>
      </c>
      <c r="C85" s="361"/>
      <c r="D85" s="361"/>
      <c r="E85" s="361"/>
      <c r="F85" s="361"/>
      <c r="G85" s="361"/>
      <c r="H85" s="361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665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68" t="s">
        <v>202</v>
      </c>
      <c r="EN85" s="369"/>
      <c r="EO85" s="369"/>
      <c r="EP85" s="370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2" t="s">
        <v>245</v>
      </c>
      <c r="D86" s="363"/>
      <c r="E86" s="364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648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1"/>
      <c r="EN167" s="371"/>
      <c r="EO167" s="371"/>
      <c r="EP167" s="371"/>
    </row>
    <row r="168" spans="2:147" ht="21" customHeight="1" x14ac:dyDescent="0.45">
      <c r="B168" s="361" t="s">
        <v>298</v>
      </c>
      <c r="C168" s="361"/>
      <c r="D168" s="361"/>
      <c r="E168" s="361"/>
      <c r="F168" s="361"/>
      <c r="G168" s="361"/>
      <c r="H168" s="361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665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68" t="s">
        <v>203</v>
      </c>
      <c r="EN168" s="369"/>
      <c r="EO168" s="369"/>
      <c r="EP168" s="370"/>
      <c r="EQ168" s="24"/>
    </row>
    <row r="169" spans="2:147" ht="15" customHeight="1" x14ac:dyDescent="0.45">
      <c r="B169" s="34"/>
      <c r="C169" s="362" t="s">
        <v>245</v>
      </c>
      <c r="D169" s="363"/>
      <c r="E169" s="364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662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662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664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663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1"/>
      <c r="EN250" s="371"/>
      <c r="EO250" s="371"/>
      <c r="EP250" s="371"/>
    </row>
    <row r="251" spans="2:147" ht="21" customHeight="1" x14ac:dyDescent="0.45">
      <c r="B251" s="361" t="s">
        <v>299</v>
      </c>
      <c r="C251" s="361"/>
      <c r="D251" s="361"/>
      <c r="E251" s="361"/>
      <c r="F251" s="361"/>
      <c r="G251" s="361"/>
      <c r="H251" s="361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665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68" t="s">
        <v>204</v>
      </c>
      <c r="EN251" s="369"/>
      <c r="EO251" s="369"/>
      <c r="EP251" s="370"/>
      <c r="EQ251" s="24"/>
    </row>
    <row r="252" spans="2:147" ht="15" customHeight="1" x14ac:dyDescent="0.45">
      <c r="B252" s="34"/>
      <c r="C252" s="362" t="s">
        <v>245</v>
      </c>
      <c r="D252" s="363"/>
      <c r="E252" s="364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661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642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1"/>
      <c r="EN333" s="371"/>
      <c r="EO333" s="371"/>
      <c r="EP333" s="371"/>
    </row>
    <row r="334" spans="2:147" ht="21" customHeight="1" x14ac:dyDescent="0.45">
      <c r="B334" s="361" t="s">
        <v>300</v>
      </c>
      <c r="C334" s="361"/>
      <c r="D334" s="361"/>
      <c r="E334" s="361"/>
      <c r="F334" s="361"/>
      <c r="G334" s="361"/>
      <c r="H334" s="361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665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68" t="s">
        <v>211</v>
      </c>
      <c r="EN334" s="369"/>
      <c r="EO334" s="369"/>
      <c r="EP334" s="370"/>
      <c r="EQ334" s="24"/>
    </row>
    <row r="335" spans="2:147" ht="15" customHeight="1" x14ac:dyDescent="0.45">
      <c r="B335" s="34"/>
      <c r="C335" s="362" t="s">
        <v>245</v>
      </c>
      <c r="D335" s="363"/>
      <c r="E335" s="364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71"/>
      <c r="EN416" s="371"/>
      <c r="EO416" s="371"/>
      <c r="EP416" s="371"/>
    </row>
    <row r="417" spans="2:147" ht="21" customHeight="1" x14ac:dyDescent="0.45">
      <c r="B417" s="361" t="s">
        <v>301</v>
      </c>
      <c r="C417" s="361"/>
      <c r="D417" s="361"/>
      <c r="E417" s="361"/>
      <c r="F417" s="361"/>
      <c r="G417" s="361"/>
      <c r="H417" s="361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665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68" t="s">
        <v>212</v>
      </c>
      <c r="EN417" s="369"/>
      <c r="EO417" s="369"/>
      <c r="EP417" s="370"/>
      <c r="EQ417" s="24"/>
    </row>
    <row r="418" spans="2:147" ht="15" customHeight="1" x14ac:dyDescent="0.45">
      <c r="B418" s="34"/>
      <c r="C418" s="362" t="s">
        <v>245</v>
      </c>
      <c r="D418" s="363"/>
      <c r="E418" s="364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71"/>
      <c r="EN499" s="371"/>
      <c r="EO499" s="371"/>
      <c r="EP499" s="371"/>
    </row>
    <row r="500" spans="2:147" ht="21" customHeight="1" x14ac:dyDescent="0.45">
      <c r="B500" s="361" t="s">
        <v>302</v>
      </c>
      <c r="C500" s="361"/>
      <c r="D500" s="361"/>
      <c r="E500" s="361"/>
      <c r="F500" s="361"/>
      <c r="G500" s="361"/>
      <c r="H500" s="361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665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68" t="s">
        <v>214</v>
      </c>
      <c r="EN500" s="369"/>
      <c r="EO500" s="369"/>
      <c r="EP500" s="370"/>
      <c r="EQ500" s="24"/>
    </row>
    <row r="501" spans="2:147" ht="15" customHeight="1" x14ac:dyDescent="0.45">
      <c r="B501" s="34"/>
      <c r="C501" s="362" t="s">
        <v>245</v>
      </c>
      <c r="D501" s="363"/>
      <c r="E501" s="364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71"/>
      <c r="EN582" s="371"/>
      <c r="EO582" s="371"/>
      <c r="EP582" s="371"/>
    </row>
    <row r="583" spans="2:147" ht="21" customHeight="1" x14ac:dyDescent="0.45">
      <c r="B583" s="361" t="s">
        <v>303</v>
      </c>
      <c r="C583" s="361"/>
      <c r="D583" s="361"/>
      <c r="E583" s="361"/>
      <c r="F583" s="361"/>
      <c r="G583" s="361"/>
      <c r="H583" s="361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665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68" t="s">
        <v>207</v>
      </c>
      <c r="EN583" s="369"/>
      <c r="EO583" s="369"/>
      <c r="EP583" s="370"/>
      <c r="EQ583" s="24"/>
    </row>
    <row r="584" spans="2:147" ht="15" customHeight="1" x14ac:dyDescent="0.45">
      <c r="B584" s="34"/>
      <c r="C584" s="362" t="s">
        <v>245</v>
      </c>
      <c r="D584" s="363"/>
      <c r="E584" s="364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1" t="s">
        <v>309</v>
      </c>
      <c r="C2" s="361"/>
      <c r="D2" s="361"/>
      <c r="E2" s="361"/>
      <c r="F2" s="361"/>
      <c r="G2" s="361"/>
      <c r="H2" s="361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665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2" t="s">
        <v>209</v>
      </c>
      <c r="EN2" s="372"/>
      <c r="EO2" s="372"/>
      <c r="EP2" s="372"/>
      <c r="EQ2" s="24"/>
      <c r="ES2" s="376" t="s">
        <v>268</v>
      </c>
      <c r="ET2" s="376"/>
      <c r="EU2" s="49"/>
      <c r="EV2" s="361" t="s">
        <v>269</v>
      </c>
      <c r="EW2" s="361"/>
      <c r="EX2" s="361"/>
    </row>
    <row r="3" spans="2:154" ht="15" customHeight="1" x14ac:dyDescent="0.45">
      <c r="B3" s="34"/>
      <c r="C3" s="362" t="s">
        <v>245</v>
      </c>
      <c r="D3" s="363"/>
      <c r="E3" s="364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1"/>
      <c r="EN84" s="371"/>
      <c r="EO84" s="371"/>
      <c r="EP84" s="371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1" t="s">
        <v>310</v>
      </c>
      <c r="C85" s="361"/>
      <c r="D85" s="361"/>
      <c r="E85" s="361"/>
      <c r="F85" s="361"/>
      <c r="G85" s="361"/>
      <c r="H85" s="361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665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3" t="s">
        <v>208</v>
      </c>
      <c r="EN85" s="374"/>
      <c r="EO85" s="374"/>
      <c r="EP85" s="375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2" t="s">
        <v>245</v>
      </c>
      <c r="D86" s="363"/>
      <c r="E86" s="364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>A</v>
      </c>
      <c r="AO86" s="8" t="b">
        <f>IF(AN86&lt;&gt;"",IF(ISNUMBER(SEARCH(AM86,AN86)),TRUE,FALSE),"")</f>
        <v>1</v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>D</v>
      </c>
      <c r="BZ86" s="8" t="b">
        <f>IF(BY86&lt;&gt;"",IF(ISNUMBER(SEARCH(BX86,BY86)),TRUE,FALSE),"")</f>
        <v>1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>B</v>
      </c>
      <c r="EK86" s="8" t="b">
        <f>IF(EJ86&lt;&gt;"",IF(ISNUMBER(SEARCH(EI86,EJ86)),TRUE,FALSE),"")</f>
        <v>1</v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>
        <f>IF(ISERROR(MATCH(EM$85,INPUT!C$4:Y$4,0))&lt;&gt;TRUE,MATCH(EM$85,INPUT!C$4:Y$4,0),"")</f>
        <v>1</v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32</v>
      </c>
      <c r="D87" s="59">
        <v>47</v>
      </c>
      <c r="E87" s="45" t="str">
        <f>ROUND(C87/D87*100,0)&amp;"%"</f>
        <v>68%</v>
      </c>
      <c r="F87" s="27">
        <f>LOOKUP(COUNTIF(AO86:AO132,TRUE),EM87:EM134,EO87:EO134)*10</f>
        <v>290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>B</v>
      </c>
      <c r="AO87" s="8" t="b">
        <f t="shared" ref="AO87:AO137" si="4">IF(AN87&lt;&gt;"",IF(ISNUMBER(SEARCH(AM87,AN87)),TRUE,FALSE),"")</f>
        <v>1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>B</v>
      </c>
      <c r="BZ87" s="8" t="b">
        <f t="shared" ref="BZ87:BZ129" si="5">IF(BY87&lt;&gt;"",IF(ISNUMBER(SEARCH(BX87,BY87)),TRUE,FALSE),"")</f>
        <v>1</v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>A</v>
      </c>
      <c r="EK87" s="8" t="b">
        <f t="shared" ref="EK87:EK150" si="6">IF(EJ87&lt;&gt;"",IF(ISNUMBER(SEARCH(EI87,EJ87)),TRUE,FALSE),"")</f>
        <v>1</v>
      </c>
      <c r="EM87" s="26">
        <v>0</v>
      </c>
      <c r="EN87" s="27">
        <v>160</v>
      </c>
      <c r="EO87" s="27">
        <v>8</v>
      </c>
      <c r="EP87" s="27">
        <v>8</v>
      </c>
      <c r="EQ87" s="8">
        <f>IF(ISERROR(MATCH(EM$85,INPUT!C$4:Y$4,0))&lt;&gt;TRUE,MATCH(EM$85,INPUT!C$4:Y$4,0),"")</f>
        <v>1</v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34</v>
      </c>
      <c r="D88" s="59">
        <v>44</v>
      </c>
      <c r="E88" s="45" t="str">
        <f>ROUND(C88/D88*100,0)&amp;"%"</f>
        <v>77%</v>
      </c>
      <c r="F88" s="27">
        <f>LOOKUP(COUNTIF(BZ86:BZ129,TRUE),EM87:EM131,EP87:EP131)*10</f>
        <v>310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>B</v>
      </c>
      <c r="AO88" s="8" t="b">
        <f t="shared" si="4"/>
        <v>1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>C</v>
      </c>
      <c r="BZ88" s="8" t="b">
        <f t="shared" si="5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>B</v>
      </c>
      <c r="EK88" s="8" t="b">
        <f t="shared" si="6"/>
        <v>1</v>
      </c>
      <c r="EM88" s="26">
        <v>1</v>
      </c>
      <c r="EN88" s="27">
        <v>190</v>
      </c>
      <c r="EO88" s="27">
        <v>9</v>
      </c>
      <c r="EP88" s="27">
        <v>9</v>
      </c>
      <c r="EQ88" s="8">
        <f>IF(ISERROR(MATCH(EM$85,INPUT!C$4:Y$4,0))&lt;&gt;TRUE,MATCH(EM$85,INPUT!C$4:Y$4,0),"")</f>
        <v>1</v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66</v>
      </c>
      <c r="D89" s="59">
        <f>SUM(D87:D88)</f>
        <v>91</v>
      </c>
      <c r="E89" s="45" t="str">
        <f>ROUND(C89/D89*100,0)&amp;"%"</f>
        <v>73%</v>
      </c>
      <c r="F89" s="27">
        <f>SUM(F87:F88)</f>
        <v>600</v>
      </c>
      <c r="G89" s="27">
        <f>SUM(G87:G88)</f>
        <v>760</v>
      </c>
      <c r="H89" s="29" t="str">
        <f>LOOKUP(F89,EV$5:EV$56,EW$5:EW$56) &amp; "%"</f>
        <v>86%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>B</v>
      </c>
      <c r="AO89" s="8" t="b">
        <f t="shared" si="4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>D</v>
      </c>
      <c r="BZ89" s="8" t="b">
        <f t="shared" si="5"/>
        <v>0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>D</v>
      </c>
      <c r="EK89" s="8" t="b">
        <f t="shared" si="6"/>
        <v>1</v>
      </c>
      <c r="EM89" s="26">
        <v>2</v>
      </c>
      <c r="EN89" s="27">
        <v>210</v>
      </c>
      <c r="EO89" s="27">
        <v>10</v>
      </c>
      <c r="EP89" s="27">
        <v>10</v>
      </c>
      <c r="EQ89" s="8">
        <f>IF(ISERROR(MATCH(EM$85,INPUT!C$4:Y$4,0))&lt;&gt;TRUE,MATCH(EM$85,INPUT!C$4:Y$4,0),"")</f>
        <v>1</v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42</v>
      </c>
      <c r="D90" s="60">
        <v>48</v>
      </c>
      <c r="E90" s="45" t="str">
        <f>ROUND(C90/D90*100,0)&amp;"%"</f>
        <v>88%</v>
      </c>
      <c r="F90" s="61">
        <f>LOOKUP(COUNTIF(EK86:EK162,TRUE),EM87:EM135,EN87:EN135)</f>
        <v>700</v>
      </c>
      <c r="G90" s="61">
        <v>760</v>
      </c>
      <c r="H90" s="38" t="str">
        <f>LOOKUP(F90,EV$5:EV$56,EX$5:EX$56) &amp; "%"</f>
        <v>97%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>C</v>
      </c>
      <c r="AO90" s="8" t="b">
        <f t="shared" si="4"/>
        <v>1</v>
      </c>
      <c r="AQ90" s="6">
        <v>5</v>
      </c>
      <c r="AR90" s="6" t="s">
        <v>167</v>
      </c>
      <c r="AS90" s="4"/>
      <c r="AT90" s="4"/>
      <c r="AU90" s="4"/>
      <c r="AV90" s="4" t="s">
        <v>641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>A</v>
      </c>
      <c r="BZ90" s="8" t="b">
        <f t="shared" si="5"/>
        <v>0</v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>B</v>
      </c>
      <c r="EK90" s="8" t="b">
        <f t="shared" si="6"/>
        <v>1</v>
      </c>
      <c r="EM90" s="26">
        <v>3</v>
      </c>
      <c r="EN90" s="27">
        <v>240</v>
      </c>
      <c r="EO90" s="27">
        <v>11</v>
      </c>
      <c r="EP90" s="27">
        <v>11</v>
      </c>
      <c r="EQ90" s="8">
        <f>IF(ISERROR(MATCH(EM$85,INPUT!C$4:Y$4,0))&lt;&gt;TRUE,MATCH(EM$85,INPUT!C$4:Y$4,0),"")</f>
        <v>1</v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108</v>
      </c>
      <c r="D91" s="40">
        <f>SUM(D87,D88,D90)</f>
        <v>139</v>
      </c>
      <c r="E91" s="45" t="str">
        <f>ROUND(C91/D91*100,0)&amp;"%"</f>
        <v>78%</v>
      </c>
      <c r="F91" s="41">
        <f>SUM(F87,F88,F90)</f>
        <v>1300</v>
      </c>
      <c r="G91" s="58">
        <f>SUM(G87,G88,G90)</f>
        <v>1520</v>
      </c>
      <c r="H91" s="42" t="str">
        <f>LOOKUP(F91,ES$4:ES$126,ET$4:ET$126) &amp; "%"</f>
        <v>95%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>B</v>
      </c>
      <c r="AO91" s="8" t="b">
        <f t="shared" si="4"/>
        <v>0</v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>C</v>
      </c>
      <c r="BZ91" s="8" t="b">
        <f t="shared" si="5"/>
        <v>0</v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>A</v>
      </c>
      <c r="EK91" s="8" t="b">
        <f t="shared" si="6"/>
        <v>1</v>
      </c>
      <c r="EM91" s="26">
        <v>4</v>
      </c>
      <c r="EN91" s="27">
        <v>260</v>
      </c>
      <c r="EO91" s="27">
        <v>12</v>
      </c>
      <c r="EP91" s="27">
        <v>12</v>
      </c>
      <c r="EQ91" s="8">
        <f>IF(ISERROR(MATCH(EM$85,INPUT!C$4:Y$4,0))&lt;&gt;TRUE,MATCH(EM$85,INPUT!C$4:Y$4,0),"")</f>
        <v>1</v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>D</v>
      </c>
      <c r="AO92" s="8" t="b">
        <f t="shared" si="4"/>
        <v>0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>A</v>
      </c>
      <c r="BZ92" s="8" t="b">
        <f t="shared" si="5"/>
        <v>1</v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>B</v>
      </c>
      <c r="EK92" s="8" t="b">
        <f t="shared" si="6"/>
        <v>1</v>
      </c>
      <c r="EM92" s="26">
        <v>5</v>
      </c>
      <c r="EN92" s="27">
        <v>290</v>
      </c>
      <c r="EO92" s="27">
        <v>13</v>
      </c>
      <c r="EP92" s="27">
        <v>13</v>
      </c>
      <c r="EQ92" s="8">
        <f>IF(ISERROR(MATCH(EM$85,INPUT!C$4:Y$4,0))&lt;&gt;TRUE,MATCH(EM$85,INPUT!C$4:Y$4,0),"")</f>
        <v>1</v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>A</v>
      </c>
      <c r="AO93" s="8" t="b">
        <f t="shared" si="4"/>
        <v>1</v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>B</v>
      </c>
      <c r="BZ93" s="8" t="b">
        <f t="shared" si="5"/>
        <v>1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>C</v>
      </c>
      <c r="EK93" s="8" t="b">
        <f t="shared" si="6"/>
        <v>1</v>
      </c>
      <c r="EM93" s="26">
        <v>6</v>
      </c>
      <c r="EN93" s="27">
        <v>310</v>
      </c>
      <c r="EO93" s="27">
        <v>13</v>
      </c>
      <c r="EP93" s="27">
        <v>13</v>
      </c>
      <c r="EQ93" s="8">
        <f>IF(ISERROR(MATCH(EM$85,INPUT!C$4:Y$4,0))&lt;&gt;TRUE,MATCH(EM$85,INPUT!C$4:Y$4,0),"")</f>
        <v>1</v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>C</v>
      </c>
      <c r="AO94" s="8" t="b">
        <f t="shared" si="4"/>
        <v>0</v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>A</v>
      </c>
      <c r="BZ94" s="8" t="b">
        <f t="shared" si="5"/>
        <v>1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>A</v>
      </c>
      <c r="EK94" s="8" t="b">
        <f t="shared" si="6"/>
        <v>1</v>
      </c>
      <c r="EM94" s="26">
        <v>7</v>
      </c>
      <c r="EN94" s="27">
        <v>320</v>
      </c>
      <c r="EO94" s="27">
        <v>14</v>
      </c>
      <c r="EP94" s="27">
        <v>14</v>
      </c>
      <c r="EQ94" s="8">
        <f>IF(ISERROR(MATCH(EM$85,INPUT!C$4:Y$4,0))&lt;&gt;TRUE,MATCH(EM$85,INPUT!C$4:Y$4,0),"")</f>
        <v>1</v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>A</v>
      </c>
      <c r="AO95" s="8" t="b">
        <f t="shared" si="4"/>
        <v>1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642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>D</v>
      </c>
      <c r="BZ95" s="8" t="b">
        <f t="shared" si="5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>D</v>
      </c>
      <c r="EK95" s="8" t="b">
        <f t="shared" si="6"/>
        <v>1</v>
      </c>
      <c r="EM95" s="26">
        <v>8</v>
      </c>
      <c r="EN95" s="27">
        <v>340</v>
      </c>
      <c r="EO95" s="27">
        <v>14</v>
      </c>
      <c r="EP95" s="27">
        <v>14</v>
      </c>
      <c r="EQ95" s="8">
        <f>IF(ISERROR(MATCH(EM$85,INPUT!C$4:Y$4,0))&lt;&gt;TRUE,MATCH(EM$85,INPUT!C$4:Y$4,0),"")</f>
        <v>1</v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>D</v>
      </c>
      <c r="AO96" s="8" t="b">
        <f t="shared" si="4"/>
        <v>1</v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>D</v>
      </c>
      <c r="BZ96" s="8" t="b">
        <f t="shared" si="5"/>
        <v>1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>D</v>
      </c>
      <c r="EK96" s="8" t="b">
        <f t="shared" si="6"/>
        <v>1</v>
      </c>
      <c r="EM96" s="26">
        <v>9</v>
      </c>
      <c r="EN96" s="27">
        <v>350</v>
      </c>
      <c r="EO96" s="27">
        <v>15</v>
      </c>
      <c r="EP96" s="27">
        <v>15</v>
      </c>
      <c r="EQ96" s="8">
        <f>IF(ISERROR(MATCH(EM$85,INPUT!C$4:Y$4,0))&lt;&gt;TRUE,MATCH(EM$85,INPUT!C$4:Y$4,0),"")</f>
        <v>1</v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>D</v>
      </c>
      <c r="AO97" s="8" t="b">
        <f t="shared" si="4"/>
        <v>1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>B</v>
      </c>
      <c r="BZ97" s="8" t="b">
        <f t="shared" si="5"/>
        <v>1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>A</v>
      </c>
      <c r="EK97" s="8" t="b">
        <f t="shared" si="6"/>
        <v>1</v>
      </c>
      <c r="EM97" s="26">
        <v>10</v>
      </c>
      <c r="EN97" s="27">
        <v>370</v>
      </c>
      <c r="EO97" s="27">
        <v>16</v>
      </c>
      <c r="EP97" s="27">
        <v>16</v>
      </c>
      <c r="EQ97" s="8">
        <f>IF(ISERROR(MATCH(EM$85,INPUT!C$4:Y$4,0))&lt;&gt;TRUE,MATCH(EM$85,INPUT!C$4:Y$4,0),"")</f>
        <v>1</v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>D</v>
      </c>
      <c r="AO98" s="8" t="b">
        <f t="shared" si="4"/>
        <v>1</v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>C</v>
      </c>
      <c r="BZ98" s="8" t="b">
        <f t="shared" si="5"/>
        <v>1</v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>B</v>
      </c>
      <c r="EK98" s="8" t="b">
        <f t="shared" si="6"/>
        <v>1</v>
      </c>
      <c r="EM98" s="26">
        <v>11</v>
      </c>
      <c r="EN98" s="27">
        <v>380</v>
      </c>
      <c r="EO98" s="27">
        <v>16</v>
      </c>
      <c r="EP98" s="27">
        <v>16</v>
      </c>
      <c r="EQ98" s="8">
        <f>IF(ISERROR(MATCH(EM$85,INPUT!C$4:Y$4,0))&lt;&gt;TRUE,MATCH(EM$85,INPUT!C$4:Y$4,0),"")</f>
        <v>1</v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>C</v>
      </c>
      <c r="AO99" s="8" t="b">
        <f t="shared" si="4"/>
        <v>0</v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>C</v>
      </c>
      <c r="BZ99" s="8" t="b">
        <f t="shared" si="5"/>
        <v>1</v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>C</v>
      </c>
      <c r="EK99" s="8" t="b">
        <f t="shared" si="6"/>
        <v>1</v>
      </c>
      <c r="EM99" s="26">
        <v>12</v>
      </c>
      <c r="EN99" s="27">
        <v>400</v>
      </c>
      <c r="EO99" s="27">
        <v>17</v>
      </c>
      <c r="EP99" s="27">
        <v>17</v>
      </c>
      <c r="EQ99" s="8">
        <f>IF(ISERROR(MATCH(EM$85,INPUT!C$4:Y$4,0))&lt;&gt;TRUE,MATCH(EM$85,INPUT!C$4:Y$4,0),"")</f>
        <v>1</v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>C</v>
      </c>
      <c r="AO100" s="8" t="b">
        <f t="shared" si="4"/>
        <v>1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>D</v>
      </c>
      <c r="BZ100" s="8" t="b">
        <f t="shared" si="5"/>
        <v>1</v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>C</v>
      </c>
      <c r="EK100" s="8" t="b">
        <f t="shared" si="6"/>
        <v>1</v>
      </c>
      <c r="EM100" s="26">
        <v>13</v>
      </c>
      <c r="EN100" s="27">
        <v>410</v>
      </c>
      <c r="EO100" s="27">
        <v>18</v>
      </c>
      <c r="EP100" s="27">
        <v>18</v>
      </c>
      <c r="EQ100" s="8">
        <f>IF(ISERROR(MATCH(EM$85,INPUT!C$4:Y$4,0))&lt;&gt;TRUE,MATCH(EM$85,INPUT!C$4:Y$4,0),"")</f>
        <v>1</v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>B</v>
      </c>
      <c r="AO101" s="8" t="b">
        <f t="shared" si="4"/>
        <v>1</v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>B</v>
      </c>
      <c r="BZ101" s="8" t="b">
        <f t="shared" si="5"/>
        <v>1</v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>B</v>
      </c>
      <c r="EK101" s="8" t="b">
        <f t="shared" si="6"/>
        <v>1</v>
      </c>
      <c r="EM101" s="26">
        <v>14</v>
      </c>
      <c r="EN101" s="27">
        <v>420</v>
      </c>
      <c r="EO101" s="27">
        <v>18</v>
      </c>
      <c r="EP101" s="28">
        <v>18</v>
      </c>
      <c r="EQ101" s="8">
        <f>IF(ISERROR(MATCH(EM$85,INPUT!C$4:Y$4,0))&lt;&gt;TRUE,MATCH(EM$85,INPUT!C$4:Y$4,0),"")</f>
        <v>1</v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>D</v>
      </c>
      <c r="AO102" s="8" t="b">
        <f t="shared" si="4"/>
        <v>1</v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>B</v>
      </c>
      <c r="BZ102" s="8" t="b">
        <f t="shared" si="5"/>
        <v>1</v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>C</v>
      </c>
      <c r="EK102" s="8" t="b">
        <f t="shared" si="6"/>
        <v>0</v>
      </c>
      <c r="EM102" s="26">
        <v>15</v>
      </c>
      <c r="EN102" s="27">
        <v>430</v>
      </c>
      <c r="EO102" s="27">
        <v>19</v>
      </c>
      <c r="EP102" s="27">
        <v>19</v>
      </c>
      <c r="EQ102" s="8">
        <f>IF(ISERROR(MATCH(EM$85,INPUT!C$4:Y$4,0))&lt;&gt;TRUE,MATCH(EM$85,INPUT!C$4:Y$4,0),"")</f>
        <v>1</v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>B</v>
      </c>
      <c r="AO103" s="8" t="b">
        <f t="shared" si="4"/>
        <v>1</v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>C</v>
      </c>
      <c r="BZ103" s="8" t="b">
        <f t="shared" si="5"/>
        <v>0</v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>B</v>
      </c>
      <c r="EK103" s="8" t="b">
        <f t="shared" si="6"/>
        <v>1</v>
      </c>
      <c r="EM103" s="26">
        <v>16</v>
      </c>
      <c r="EN103" s="27">
        <v>440</v>
      </c>
      <c r="EO103" s="27">
        <v>20</v>
      </c>
      <c r="EP103" s="27">
        <v>20</v>
      </c>
      <c r="EQ103" s="8">
        <f>IF(ISERROR(MATCH(EM$85,INPUT!C$4:Y$4,0))&lt;&gt;TRUE,MATCH(EM$85,INPUT!C$4:Y$4,0),"")</f>
        <v>1</v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>A</v>
      </c>
      <c r="AO104" s="8" t="b">
        <f t="shared" si="4"/>
        <v>1</v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>B</v>
      </c>
      <c r="BZ104" s="8" t="b">
        <f t="shared" si="5"/>
        <v>1</v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>C</v>
      </c>
      <c r="EK104" s="8" t="b">
        <f t="shared" si="6"/>
        <v>1</v>
      </c>
      <c r="EM104" s="26">
        <v>17</v>
      </c>
      <c r="EN104" s="27">
        <v>450</v>
      </c>
      <c r="EO104" s="27">
        <v>20</v>
      </c>
      <c r="EP104" s="27">
        <v>20</v>
      </c>
      <c r="EQ104" s="8">
        <f>IF(ISERROR(MATCH(EM$85,INPUT!C$4:Y$4,0))&lt;&gt;TRUE,MATCH(EM$85,INPUT!C$4:Y$4,0),"")</f>
        <v>1</v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>C</v>
      </c>
      <c r="AO105" s="8" t="b">
        <f t="shared" si="4"/>
        <v>1</v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>C</v>
      </c>
      <c r="BZ105" s="8" t="b">
        <f t="shared" si="5"/>
        <v>1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>B</v>
      </c>
      <c r="EK105" s="8" t="b">
        <f t="shared" si="6"/>
        <v>1</v>
      </c>
      <c r="EM105" s="26">
        <v>18</v>
      </c>
      <c r="EN105" s="27">
        <v>460</v>
      </c>
      <c r="EO105" s="27">
        <v>21</v>
      </c>
      <c r="EP105" s="27">
        <v>21</v>
      </c>
      <c r="EQ105" s="8">
        <f>IF(ISERROR(MATCH(EM$85,INPUT!C$4:Y$4,0))&lt;&gt;TRUE,MATCH(EM$85,INPUT!C$4:Y$4,0),"")</f>
        <v>1</v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>B</v>
      </c>
      <c r="AO106" s="8" t="b">
        <f t="shared" si="4"/>
        <v>1</v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>A</v>
      </c>
      <c r="BZ106" s="8" t="b">
        <f t="shared" si="5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>B</v>
      </c>
      <c r="EK106" s="8" t="b">
        <f t="shared" si="6"/>
        <v>1</v>
      </c>
      <c r="EM106" s="26">
        <v>19</v>
      </c>
      <c r="EN106" s="27">
        <v>470</v>
      </c>
      <c r="EO106" s="27">
        <v>22</v>
      </c>
      <c r="EP106" s="27">
        <v>22</v>
      </c>
      <c r="EQ106" s="8">
        <f>IF(ISERROR(MATCH(EM$85,INPUT!C$4:Y$4,0))&lt;&gt;TRUE,MATCH(EM$85,INPUT!C$4:Y$4,0),"")</f>
        <v>1</v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>D</v>
      </c>
      <c r="AO107" s="8" t="b">
        <f t="shared" si="4"/>
        <v>1</v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>A</v>
      </c>
      <c r="BZ107" s="8" t="b">
        <f t="shared" si="5"/>
        <v>1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>D</v>
      </c>
      <c r="EK107" s="8" t="b">
        <f t="shared" si="6"/>
        <v>1</v>
      </c>
      <c r="EM107" s="26">
        <v>20</v>
      </c>
      <c r="EN107" s="27">
        <v>480</v>
      </c>
      <c r="EO107" s="27">
        <v>23</v>
      </c>
      <c r="EP107" s="27">
        <v>23</v>
      </c>
      <c r="EQ107" s="8">
        <f>IF(ISERROR(MATCH(EM$85,INPUT!C$4:Y$4,0))&lt;&gt;TRUE,MATCH(EM$85,INPUT!C$4:Y$4,0),"")</f>
        <v>1</v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>B</v>
      </c>
      <c r="AO108" s="8" t="b">
        <f t="shared" si="4"/>
        <v>1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>D</v>
      </c>
      <c r="BZ108" s="8" t="b">
        <f t="shared" si="5"/>
        <v>0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>D</v>
      </c>
      <c r="EK108" s="8" t="b">
        <f t="shared" si="6"/>
        <v>1</v>
      </c>
      <c r="EM108" s="26">
        <v>21</v>
      </c>
      <c r="EN108" s="27">
        <v>490</v>
      </c>
      <c r="EO108" s="27">
        <v>23</v>
      </c>
      <c r="EP108" s="27">
        <v>23</v>
      </c>
      <c r="EQ108" s="8">
        <f>IF(ISERROR(MATCH(EM$85,INPUT!C$4:Y$4,0))&lt;&gt;TRUE,MATCH(EM$85,INPUT!C$4:Y$4,0),"")</f>
        <v>1</v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>D</v>
      </c>
      <c r="AO109" s="8" t="b">
        <f t="shared" si="4"/>
        <v>1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>D</v>
      </c>
      <c r="BZ109" s="8" t="b">
        <f t="shared" si="5"/>
        <v>1</v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>C</v>
      </c>
      <c r="EK109" s="8" t="b">
        <f t="shared" si="6"/>
        <v>1</v>
      </c>
      <c r="EM109" s="26">
        <v>22</v>
      </c>
      <c r="EN109" s="27">
        <v>500</v>
      </c>
      <c r="EO109" s="27">
        <v>24</v>
      </c>
      <c r="EP109" s="27">
        <v>24</v>
      </c>
      <c r="EQ109" s="8">
        <f>IF(ISERROR(MATCH(EM$85,INPUT!C$4:Y$4,0))&lt;&gt;TRUE,MATCH(EM$85,INPUT!C$4:Y$4,0),"")</f>
        <v>1</v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>D</v>
      </c>
      <c r="AO110" s="8" t="b">
        <f t="shared" si="4"/>
        <v>0</v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>C</v>
      </c>
      <c r="BZ110" s="8" t="b">
        <f t="shared" si="5"/>
        <v>1</v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>B</v>
      </c>
      <c r="EK110" s="8" t="b">
        <f t="shared" si="6"/>
        <v>1</v>
      </c>
      <c r="EM110" s="26">
        <v>23</v>
      </c>
      <c r="EN110" s="27">
        <v>510</v>
      </c>
      <c r="EO110" s="27">
        <v>24</v>
      </c>
      <c r="EP110" s="27">
        <v>24</v>
      </c>
      <c r="EQ110" s="8">
        <f>IF(ISERROR(MATCH(EM$85,INPUT!C$4:Y$4,0))&lt;&gt;TRUE,MATCH(EM$85,INPUT!C$4:Y$4,0),"")</f>
        <v>1</v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>B</v>
      </c>
      <c r="AO111" s="8" t="b">
        <f t="shared" si="4"/>
        <v>1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>A</v>
      </c>
      <c r="BZ111" s="8" t="b">
        <f t="shared" si="5"/>
        <v>1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>D</v>
      </c>
      <c r="EK111" s="8" t="b">
        <f t="shared" si="6"/>
        <v>1</v>
      </c>
      <c r="EM111" s="26">
        <v>24</v>
      </c>
      <c r="EN111" s="27">
        <v>520</v>
      </c>
      <c r="EO111" s="27">
        <v>25</v>
      </c>
      <c r="EP111" s="27">
        <v>25</v>
      </c>
      <c r="EQ111" s="8">
        <f>IF(ISERROR(MATCH(EM$85,INPUT!C$4:Y$4,0))&lt;&gt;TRUE,MATCH(EM$85,INPUT!C$4:Y$4,0),"")</f>
        <v>1</v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>B</v>
      </c>
      <c r="AO112" s="8" t="b">
        <f t="shared" si="4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>B</v>
      </c>
      <c r="BZ112" s="8" t="b">
        <f t="shared" si="5"/>
        <v>0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>D</v>
      </c>
      <c r="EK112" s="8" t="b">
        <f t="shared" si="6"/>
        <v>1</v>
      </c>
      <c r="EM112" s="26">
        <v>25</v>
      </c>
      <c r="EN112" s="27">
        <v>530</v>
      </c>
      <c r="EO112" s="27">
        <v>25</v>
      </c>
      <c r="EP112" s="27">
        <v>26</v>
      </c>
      <c r="EQ112" s="8">
        <f>IF(ISERROR(MATCH(EM$85,INPUT!C$4:Y$4,0))&lt;&gt;TRUE,MATCH(EM$85,INPUT!C$4:Y$4,0),"")</f>
        <v>1</v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>C</v>
      </c>
      <c r="AO113" s="8" t="b">
        <f t="shared" si="4"/>
        <v>0</v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>D</v>
      </c>
      <c r="BZ113" s="8" t="b">
        <f t="shared" si="5"/>
        <v>0</v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>
        <f>IF(PSAT!$EQ113&lt;&gt;"",IF(INDEX(INPUT!C161:Y161,PSAT!$EQ113)&lt;&gt;"",INDEX(INPUT!C161:Y161,PSAT!$EQ113),""),"")</f>
        <v>65</v>
      </c>
      <c r="EK113" s="8" t="b">
        <f>IF(EJ113&lt;&gt;"",
  IF(ISNUMBER(VALUE(SUBSTITUTE(EJ113,CHAR(63),""))),
  IF(VALUE(SUBSTITUTE(EJ113,CHAR(63),""))=65,TRUE,FALSE),FALSE),"")</f>
        <v>1</v>
      </c>
      <c r="EM113" s="26">
        <v>26</v>
      </c>
      <c r="EN113" s="27">
        <v>540</v>
      </c>
      <c r="EO113" s="27">
        <v>26</v>
      </c>
      <c r="EP113" s="27">
        <v>26</v>
      </c>
      <c r="EQ113" s="8">
        <f>IF(ISERROR(MATCH(EM$85,INPUT!C$4:Y$4,0))&lt;&gt;TRUE,MATCH(EM$85,INPUT!C$4:Y$4,0),"")</f>
        <v>1</v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>D</v>
      </c>
      <c r="AO114" s="8" t="b">
        <f t="shared" si="4"/>
        <v>1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>D</v>
      </c>
      <c r="BZ114" s="8" t="b">
        <f t="shared" si="5"/>
        <v>1</v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>
        <f>IF(PSAT!$EQ114&lt;&gt;"",IF(INDEX(INPUT!C162:Y162,PSAT!$EQ114)&lt;&gt;"",INDEX(INPUT!C162:Y162,PSAT!$EQ114),""),"")</f>
        <v>4</v>
      </c>
      <c r="EK114" s="8" t="b">
        <f>IF(EJ114&lt;&gt;"",
  IF(ISNUMBER(VALUE(SUBSTITUTE(EJ114,CHAR(63),""))),
  IF(OR(VALUE(SUBSTITUTE(EJ114,CHAR(63),""))=0,VALUE(SUBSTITUTE(EJ114,CHAR(63),""))=12),TRUE,FALSE),FALSE),"")</f>
        <v>0</v>
      </c>
      <c r="EM114" s="26">
        <v>27</v>
      </c>
      <c r="EN114" s="27">
        <v>540</v>
      </c>
      <c r="EO114" s="27">
        <v>26</v>
      </c>
      <c r="EP114" s="27">
        <v>27</v>
      </c>
      <c r="EQ114" s="8">
        <f>IF(ISERROR(MATCH(EM$85,INPUT!C$4:Y$4,0))&lt;&gt;TRUE,MATCH(EM$85,INPUT!C$4:Y$4,0),"")</f>
        <v>1</v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>A</v>
      </c>
      <c r="AO115" s="8" t="b">
        <f t="shared" si="4"/>
        <v>0</v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>A</v>
      </c>
      <c r="BZ115" s="8" t="b">
        <f t="shared" si="5"/>
        <v>0</v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>
        <f>IF(PSAT!$EQ115&lt;&gt;"",IF(INDEX(INPUT!C163:Y163,PSAT!$EQ115)&lt;&gt;"",INDEX(INPUT!C163:Y163,PSAT!$EQ115),""),"")</f>
        <v>1368</v>
      </c>
      <c r="EK115" s="8" t="b">
        <f>IF(EJ115&lt;&gt;"",
  IF(ISNUMBER(VALUE(SUBSTITUTE(EJ115,CHAR(63),""))),
  IF(VALUE(SUBSTITUTE(EJ115,CHAR(63),""))=1368,TRUE,FALSE),FALSE),"")</f>
        <v>1</v>
      </c>
      <c r="EM115" s="26">
        <v>28</v>
      </c>
      <c r="EN115" s="27">
        <v>550</v>
      </c>
      <c r="EO115" s="27">
        <v>27</v>
      </c>
      <c r="EP115" s="27">
        <v>27</v>
      </c>
      <c r="EQ115" s="8">
        <f>IF(ISERROR(MATCH(EM$85,INPUT!C$4:Y$4,0))&lt;&gt;TRUE,MATCH(EM$85,INPUT!C$4:Y$4,0),"")</f>
        <v>1</v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>B</v>
      </c>
      <c r="AO116" s="8" t="b">
        <f t="shared" si="4"/>
        <v>0</v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>D</v>
      </c>
      <c r="BZ116" s="8" t="b">
        <f t="shared" si="5"/>
        <v>1</v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>
        <f>IF(PSAT!$EQ116&lt;&gt;"",IF(INDEX(INPUT!C164:Y164,PSAT!$EQ116)&lt;&gt;"",INDEX(INPUT!C164:Y164,PSAT!$EQ116),""),"")</f>
        <v>85</v>
      </c>
      <c r="EK116" s="8" t="b">
        <f>IF(EJ116&lt;&gt;"",
  IF(ISNUMBER(VALUE(SUBSTITUTE(EJ116,CHAR(63),""))),
  IF(VALUE(SUBSTITUTE(EJ116,CHAR(63),""))=85,TRUE,FALSE),FALSE),"")</f>
        <v>1</v>
      </c>
      <c r="EM116" s="26">
        <v>29</v>
      </c>
      <c r="EN116" s="27">
        <v>560</v>
      </c>
      <c r="EO116" s="27">
        <v>28</v>
      </c>
      <c r="EP116" s="27">
        <v>28</v>
      </c>
      <c r="EQ116" s="8">
        <f>IF(ISERROR(MATCH(EM$85,INPUT!C$4:Y$4,0))&lt;&gt;TRUE,MATCH(EM$85,INPUT!C$4:Y$4,0),"")</f>
        <v>1</v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>D</v>
      </c>
      <c r="AO117" s="8" t="b">
        <f t="shared" si="4"/>
        <v>0</v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>B</v>
      </c>
      <c r="BZ117" s="8" t="b">
        <f t="shared" si="5"/>
        <v>1</v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>
        <f>IF(ISERROR(MATCH(EM$85,INPUT!C$4:Y$4,0))&lt;&gt;TRUE,MATCH(EM$85,INPUT!C$4:Y$4,0),"")</f>
        <v>1</v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>C</v>
      </c>
      <c r="AO118" s="8" t="b">
        <f t="shared" si="4"/>
        <v>1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>D</v>
      </c>
      <c r="BZ118" s="8" t="b">
        <f t="shared" si="5"/>
        <v>1</v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>
        <f>IF(ISERROR(MATCH(EM$85,INPUT!C$4:Y$4,0))&lt;&gt;TRUE,MATCH(EM$85,INPUT!C$4:Y$4,0),"")</f>
        <v>1</v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>A</v>
      </c>
      <c r="AO119" s="8" t="b">
        <f t="shared" si="4"/>
        <v>1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>D</v>
      </c>
      <c r="BZ119" s="8" t="b">
        <f t="shared" si="5"/>
        <v>1</v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>
        <f>IF(ISERROR(MATCH(EM$85,INPUT!C$4:Y$4,0))&lt;&gt;TRUE,MATCH(EM$85,INPUT!C$4:Y$4,0),"")</f>
        <v>1</v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>A</v>
      </c>
      <c r="AO120" s="8" t="b">
        <f t="shared" si="4"/>
        <v>1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>D</v>
      </c>
      <c r="BZ120" s="8" t="b">
        <f t="shared" si="5"/>
        <v>1</v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>
        <f>IF(ISERROR(MATCH(EM$85,INPUT!C$4:Y$4,0))&lt;&gt;TRUE,MATCH(EM$85,INPUT!C$4:Y$4,0),"")</f>
        <v>1</v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>A</v>
      </c>
      <c r="AO121" s="8" t="b">
        <f t="shared" si="4"/>
        <v>0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>B</v>
      </c>
      <c r="BZ121" s="8" t="b">
        <f t="shared" si="5"/>
        <v>1</v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>
        <f>IF(ISERROR(MATCH(EM$85,INPUT!C$4:Y$4,0))&lt;&gt;TRUE,MATCH(EM$85,INPUT!C$4:Y$4,0),"")</f>
        <v>1</v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>D</v>
      </c>
      <c r="AO122" s="8" t="b">
        <f t="shared" si="4"/>
        <v>0</v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>C</v>
      </c>
      <c r="BZ122" s="8" t="b">
        <f t="shared" si="5"/>
        <v>1</v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>
        <f>IF(ISERROR(MATCH(EM$85,INPUT!C$4:Y$4,0))&lt;&gt;TRUE,MATCH(EM$85,INPUT!C$4:Y$4,0),"")</f>
        <v>1</v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>C</v>
      </c>
      <c r="AO123" s="8" t="b">
        <f t="shared" si="4"/>
        <v>1</v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>A</v>
      </c>
      <c r="BZ123" s="8" t="b">
        <f t="shared" si="5"/>
        <v>1</v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>
        <f>IF(ISERROR(MATCH(EM$85,INPUT!C$4:Y$4,0))&lt;&gt;TRUE,MATCH(EM$85,INPUT!C$4:Y$4,0),"")</f>
        <v>1</v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>C</v>
      </c>
      <c r="AO124" s="8" t="b">
        <f t="shared" si="4"/>
        <v>1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>C</v>
      </c>
      <c r="BZ124" s="8" t="b">
        <f t="shared" si="5"/>
        <v>1</v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>
        <f>IF(ISERROR(MATCH(EM$85,INPUT!C$4:Y$4,0))&lt;&gt;TRUE,MATCH(EM$85,INPUT!C$4:Y$4,0),"")</f>
        <v>1</v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>D</v>
      </c>
      <c r="AO125" s="8" t="b">
        <f t="shared" si="4"/>
        <v>0</v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>B</v>
      </c>
      <c r="BZ125" s="8" t="b">
        <f t="shared" si="5"/>
        <v>0</v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>
        <f>IF(ISERROR(MATCH(EM$85,INPUT!C$4:Y$4,0))&lt;&gt;TRUE,MATCH(EM$85,INPUT!C$4:Y$4,0),"")</f>
        <v>1</v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>B</v>
      </c>
      <c r="AO126" s="8" t="b">
        <f t="shared" si="4"/>
        <v>1</v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>D</v>
      </c>
      <c r="BZ126" s="8" t="b">
        <f t="shared" si="5"/>
        <v>1</v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>
        <f>IF(ISERROR(MATCH(EM$85,INPUT!C$4:Y$4,0))&lt;&gt;TRUE,MATCH(EM$85,INPUT!C$4:Y$4,0),"")</f>
        <v>1</v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>B</v>
      </c>
      <c r="AO127" s="8" t="b">
        <f t="shared" si="4"/>
        <v>1</v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>A</v>
      </c>
      <c r="BZ127" s="8" t="b">
        <f t="shared" si="5"/>
        <v>1</v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>
        <f>IF(ISERROR(MATCH(EM$85,INPUT!C$4:Y$4,0))&lt;&gt;TRUE,MATCH(EM$85,INPUT!C$4:Y$4,0),"")</f>
        <v>1</v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>D</v>
      </c>
      <c r="AO128" s="8" t="b">
        <f t="shared" si="4"/>
        <v>0</v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>C</v>
      </c>
      <c r="BZ128" s="8" t="b">
        <f t="shared" si="5"/>
        <v>1</v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>
        <f>IF(ISERROR(MATCH(EM$85,INPUT!C$4:Y$4,0))&lt;&gt;TRUE,MATCH(EM$85,INPUT!C$4:Y$4,0),"")</f>
        <v>1</v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>A</v>
      </c>
      <c r="AO129" s="8" t="b">
        <f t="shared" si="4"/>
        <v>1</v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>D</v>
      </c>
      <c r="BZ129" s="8" t="b">
        <f t="shared" si="5"/>
        <v>0</v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>
        <f>IF(ISERROR(MATCH(EM$85,INPUT!C$4:Y$4,0))&lt;&gt;TRUE,MATCH(EM$85,INPUT!C$4:Y$4,0),"")</f>
        <v>1</v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>B</v>
      </c>
      <c r="AO130" s="8" t="b">
        <f t="shared" si="4"/>
        <v>0</v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>
        <f>IF(ISERROR(MATCH(EM$85,INPUT!C$4:Y$4,0))&lt;&gt;TRUE,MATCH(EM$85,INPUT!C$4:Y$4,0),"")</f>
        <v>1</v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>D</v>
      </c>
      <c r="AO131" s="8" t="b">
        <f t="shared" si="4"/>
        <v>1</v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>
        <f>IF(ISERROR(MATCH(EM$85,INPUT!C$4:Y$4,0))&lt;&gt;TRUE,MATCH(EM$85,INPUT!C$4:Y$4,0),"")</f>
        <v>1</v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>A</v>
      </c>
      <c r="AO132" s="8" t="b">
        <f t="shared" si="4"/>
        <v>0</v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>
        <f>IF(ISERROR(MATCH(EM$85,INPUT!C$4:Y$4,0))&lt;&gt;TRUE,MATCH(EM$85,INPUT!C$4:Y$4,0),"")</f>
        <v>1</v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>
        <f>IF(ISERROR(MATCH(EM$85,INPUT!C$4:Y$4,0))&lt;&gt;TRUE,MATCH(EM$85,INPUT!C$4:Y$4,0),"")</f>
        <v>1</v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>
        <f>IF(ISERROR(MATCH(EM$85,INPUT!C$4:Y$4,0))&lt;&gt;TRUE,MATCH(EM$85,INPUT!C$4:Y$4,0),"")</f>
        <v>1</v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>
        <f>IF(ISERROR(MATCH(EM$85,INPUT!C$4:Y$4,0))&lt;&gt;TRUE,MATCH(EM$85,INPUT!C$4:Y$4,0),"")</f>
        <v>1</v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>
        <f>IF(ISERROR(MATCH(EM$85,INPUT!C$4:Y$4,0))&lt;&gt;TRUE,MATCH(EM$85,INPUT!C$4:Y$4,0),"")</f>
        <v>1</v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>
        <f>IF(ISERROR(MATCH(EM$85,INPUT!C$4:Y$4,0))&lt;&gt;TRUE,MATCH(EM$85,INPUT!C$4:Y$4,0),"")</f>
        <v>1</v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>
        <f>IF(ISERROR(MATCH(EM$85,INPUT!C$4:Y$4,0))&lt;&gt;TRUE,MATCH(EM$85,INPUT!C$4:Y$4,0),"")</f>
        <v>1</v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>
        <f>IF(ISERROR(MATCH(EM$85,INPUT!C$4:Y$4,0))&lt;&gt;TRUE,MATCH(EM$85,INPUT!C$4:Y$4,0),"")</f>
        <v>1</v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>
        <f>IF(ISERROR(MATCH(EM$85,INPUT!C$4:Y$4,0))&lt;&gt;TRUE,MATCH(EM$85,INPUT!C$4:Y$4,0),"")</f>
        <v>1</v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>
        <f>IF(ISERROR(MATCH(EM$85,INPUT!C$4:Y$4,0))&lt;&gt;TRUE,MATCH(EM$85,INPUT!C$4:Y$4,0),"")</f>
        <v>1</v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>
        <f>IF(ISERROR(MATCH(EM$85,INPUT!C$4:Y$4,0))&lt;&gt;TRUE,MATCH(EM$85,INPUT!C$4:Y$4,0),"")</f>
        <v>1</v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>
        <f>IF(ISERROR(MATCH(EM$85,INPUT!C$4:Y$4,0))&lt;&gt;TRUE,MATCH(EM$85,INPUT!C$4:Y$4,0),"")</f>
        <v>1</v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>
        <f>IF(ISERROR(MATCH(EM$85,INPUT!C$4:Y$4,0))&lt;&gt;TRUE,MATCH(EM$85,INPUT!C$4:Y$4,0),"")</f>
        <v>1</v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>
        <f>IF(ISERROR(MATCH(EM$85,INPUT!C$4:Y$4,0))&lt;&gt;TRUE,MATCH(EM$85,INPUT!C$4:Y$4,0),"")</f>
        <v>1</v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>D</v>
      </c>
      <c r="EK146" s="8" t="b">
        <f t="shared" si="6"/>
        <v>1</v>
      </c>
      <c r="EQ146" s="8">
        <f>IF(ISERROR(MATCH(EM$85,INPUT!C$4:Y$4,0))&lt;&gt;TRUE,MATCH(EM$85,INPUT!C$4:Y$4,0),"")</f>
        <v>1</v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>C</v>
      </c>
      <c r="EK147" s="8" t="b">
        <f t="shared" si="6"/>
        <v>0</v>
      </c>
      <c r="EQ147" s="8">
        <f>IF(ISERROR(MATCH(EM$85,INPUT!C$4:Y$4,0))&lt;&gt;TRUE,MATCH(EM$85,INPUT!C$4:Y$4,0),"")</f>
        <v>1</v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>A</v>
      </c>
      <c r="EK148" s="8" t="b">
        <f t="shared" si="6"/>
        <v>0</v>
      </c>
      <c r="EQ148" s="8">
        <f>IF(ISERROR(MATCH(EM$85,INPUT!C$4:Y$4,0))&lt;&gt;TRUE,MATCH(EM$85,INPUT!C$4:Y$4,0),"")</f>
        <v>1</v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>C</v>
      </c>
      <c r="EK149" s="8" t="b">
        <f t="shared" si="6"/>
        <v>1</v>
      </c>
      <c r="EQ149" s="8">
        <f>IF(ISERROR(MATCH(EM$85,INPUT!C$4:Y$4,0))&lt;&gt;TRUE,MATCH(EM$85,INPUT!C$4:Y$4,0),"")</f>
        <v>1</v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>C</v>
      </c>
      <c r="EK150" s="8" t="b">
        <f t="shared" si="6"/>
        <v>1</v>
      </c>
      <c r="EQ150" s="8">
        <f>IF(ISERROR(MATCH(EM$85,INPUT!C$4:Y$4,0))&lt;&gt;TRUE,MATCH(EM$85,INPUT!C$4:Y$4,0),"")</f>
        <v>1</v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>B</v>
      </c>
      <c r="EK151" s="8" t="b">
        <f t="shared" ref="EK151:EK158" si="7">IF(EJ151&lt;&gt;"",IF(ISNUMBER(SEARCH(EI151,EJ151)),TRUE,FALSE),"")</f>
        <v>1</v>
      </c>
      <c r="EQ151" s="8">
        <f>IF(ISERROR(MATCH(EM$85,INPUT!C$4:Y$4,0))&lt;&gt;TRUE,MATCH(EM$85,INPUT!C$4:Y$4,0),"")</f>
        <v>1</v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>A</v>
      </c>
      <c r="EK152" s="8" t="b">
        <f t="shared" si="7"/>
        <v>1</v>
      </c>
      <c r="EQ152" s="8">
        <f>IF(ISERROR(MATCH(EM$85,INPUT!C$4:Y$4,0))&lt;&gt;TRUE,MATCH(EM$85,INPUT!C$4:Y$4,0),"")</f>
        <v>1</v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>B</v>
      </c>
      <c r="EK153" s="8" t="b">
        <f t="shared" si="7"/>
        <v>1</v>
      </c>
      <c r="EQ153" s="8">
        <f>IF(ISERROR(MATCH(EM$85,INPUT!C$4:Y$4,0))&lt;&gt;TRUE,MATCH(EM$85,INPUT!C$4:Y$4,0),"")</f>
        <v>1</v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>C</v>
      </c>
      <c r="EK154" s="8" t="b">
        <f t="shared" si="7"/>
        <v>1</v>
      </c>
      <c r="EQ154" s="8">
        <f>IF(ISERROR(MATCH(EM$85,INPUT!C$4:Y$4,0))&lt;&gt;TRUE,MATCH(EM$85,INPUT!C$4:Y$4,0),"")</f>
        <v>1</v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>D</v>
      </c>
      <c r="EK155" s="8" t="b">
        <f t="shared" si="7"/>
        <v>1</v>
      </c>
      <c r="EQ155" s="8">
        <f>IF(ISERROR(MATCH(EM$85,INPUT!C$4:Y$4,0))&lt;&gt;TRUE,MATCH(EM$85,INPUT!C$4:Y$4,0),"")</f>
        <v>1</v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>B</v>
      </c>
      <c r="EK156" s="8" t="b">
        <f t="shared" si="7"/>
        <v>0</v>
      </c>
      <c r="EQ156" s="8">
        <f>IF(ISERROR(MATCH(EM$85,INPUT!C$4:Y$4,0))&lt;&gt;TRUE,MATCH(EM$85,INPUT!C$4:Y$4,0),"")</f>
        <v>1</v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>C</v>
      </c>
      <c r="EK157" s="8" t="b">
        <f t="shared" si="7"/>
        <v>1</v>
      </c>
      <c r="EQ157" s="8">
        <f>IF(ISERROR(MATCH(EM$85,INPUT!C$4:Y$4,0))&lt;&gt;TRUE,MATCH(EM$85,INPUT!C$4:Y$4,0),"")</f>
        <v>1</v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>C</v>
      </c>
      <c r="EK158" s="8" t="b">
        <f t="shared" si="7"/>
        <v>0</v>
      </c>
      <c r="EQ158" s="8">
        <f>IF(ISERROR(MATCH(EM$85,INPUT!C$4:Y$4,0))&lt;&gt;TRUE,MATCH(EM$85,INPUT!C$4:Y$4,0),"")</f>
        <v>1</v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>
        <f>IF(PSAT!$EQ159&lt;&gt;"",IF(INDEX(INPUT!C207:Y207,PSAT!$EQ159)&lt;&gt;"",INDEX(INPUT!C207:Y207,PSAT!$EQ159),""),"")</f>
        <v>2</v>
      </c>
      <c r="EK159" s="8" t="b">
        <f>IF(EJ159&lt;&gt;"",
  IF(ISNUMBER(VALUE(SUBSTITUTE(EJ159,CHAR(63),""))),
  IF(VALUE(SUBSTITUTE(EJ159,CHAR(63),""))=2,TRUE,FALSE),FALSE),"")</f>
        <v>1</v>
      </c>
      <c r="EQ159" s="8">
        <f>IF(ISERROR(MATCH(EM$85,INPUT!C$4:Y$4,0))&lt;&gt;TRUE,MATCH(EM$85,INPUT!C$4:Y$4,0),"")</f>
        <v>1</v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>
        <f>IF(PSAT!$EQ160&lt;&gt;"",IF(INDEX(INPUT!C208:Y208,PSAT!$EQ160)&lt;&gt;"",INDEX(INPUT!C208:Y208,PSAT!$EQ160),""),"")</f>
        <v>90</v>
      </c>
      <c r="EK160" s="8" t="b">
        <f>IF(EJ160&lt;&gt;"",
  IF(ISNUMBER(VALUE(SUBSTITUTE(EJ160,CHAR(63),""))),
  IF(VALUE(SUBSTITUTE(EJ160,CHAR(63),""))=90,TRUE,FALSE),FALSE),"")</f>
        <v>1</v>
      </c>
      <c r="EQ160" s="8">
        <f>IF(ISERROR(MATCH(EM$85,INPUT!C$4:Y$4,0))&lt;&gt;TRUE,MATCH(EM$85,INPUT!C$4:Y$4,0),"")</f>
        <v>1</v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>
        <f>IF(PSAT!$EQ161&lt;&gt;"",IF(INDEX(INPUT!C209:Y209,PSAT!$EQ161)&lt;&gt;"",INDEX(INPUT!C209:Y209,PSAT!$EQ161),""),"")</f>
        <v>1</v>
      </c>
      <c r="EK161" s="8" t="b">
        <f>IF(EJ161&lt;&gt;"",
  IF(ISNUMBER(VALUE(SUBSTITUTE(EJ161,CHAR(63),""))),
  IF(VALUE(SUBSTITUTE(EJ161,CHAR(63),""))=1,TRUE,FALSE),FALSE),"")</f>
        <v>1</v>
      </c>
      <c r="EQ161" s="8">
        <f>IF(ISERROR(MATCH(EM$85,INPUT!C$4:Y$4,0))&lt;&gt;TRUE,MATCH(EM$85,INPUT!C$4:Y$4,0),"")</f>
        <v>1</v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>
        <f>IF(PSAT!$EQ162&lt;&gt;"",IF(INDEX(INPUT!C210:Y210,PSAT!$EQ162)&lt;&gt;"",INDEX(INPUT!C210:Y210,PSAT!$EQ162),""),"")</f>
        <v>0</v>
      </c>
      <c r="EK162" s="8" t="b">
        <f>IF(EJ162&lt;&gt;"",
  IF(ISNUMBER(VALUE(SUBSTITUTE(EJ162,CHAR(63),""))),
  IF(VALUE(SUBSTITUTE(EJ162,CHAR(63),""))=0,TRUE,FALSE),FALSE),"")</f>
        <v>1</v>
      </c>
      <c r="EQ162" s="8">
        <f>IF(ISERROR(MATCH(EM$85,INPUT!C$4:Y$4,0))&lt;&gt;TRUE,MATCH(EM$85,INPUT!C$4:Y$4,0),"")</f>
        <v>1</v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>
        <f>IF(ISERROR(MATCH(EM$85,INPUT!C$4:Y$4,0))&lt;&gt;TRUE,MATCH(EM$85,INPUT!C$4:Y$4,0),"")</f>
        <v>1</v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>
        <f>IF(ISERROR(MATCH(EM$85,INPUT!C$4:Y$4,0))&lt;&gt;TRUE,MATCH(EM$85,INPUT!C$4:Y$4,0),"")</f>
        <v>1</v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>
        <f>IF(ISERROR(MATCH(EM$85,INPUT!C$4:Y$4,0))&lt;&gt;TRUE,MATCH(EM$85,INPUT!C$4:Y$4,0),"")</f>
        <v>1</v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1"/>
      <c r="EN167" s="371"/>
      <c r="EO167" s="371"/>
      <c r="EP167" s="371"/>
    </row>
    <row r="168" spans="2:147" ht="21" customHeight="1" x14ac:dyDescent="0.45">
      <c r="B168" s="361" t="s">
        <v>311</v>
      </c>
      <c r="C168" s="361"/>
      <c r="D168" s="361"/>
      <c r="E168" s="361"/>
      <c r="F168" s="361"/>
      <c r="G168" s="361"/>
      <c r="H168" s="361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665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3" t="s">
        <v>216</v>
      </c>
      <c r="EN168" s="374"/>
      <c r="EO168" s="374"/>
      <c r="EP168" s="375"/>
      <c r="EQ168" s="24"/>
    </row>
    <row r="169" spans="2:147" ht="15" customHeight="1" x14ac:dyDescent="0.45">
      <c r="B169" s="34"/>
      <c r="C169" s="362" t="s">
        <v>245</v>
      </c>
      <c r="D169" s="363"/>
      <c r="E169" s="364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1"/>
      <c r="EN250" s="371"/>
      <c r="EO250" s="371"/>
      <c r="EP250" s="371"/>
    </row>
    <row r="251" spans="2:147" ht="21" customHeight="1" x14ac:dyDescent="0.45">
      <c r="B251" s="361" t="s">
        <v>313</v>
      </c>
      <c r="C251" s="361"/>
      <c r="D251" s="361"/>
      <c r="E251" s="361"/>
      <c r="F251" s="361"/>
      <c r="G251" s="361"/>
      <c r="H251" s="361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665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3" t="s">
        <v>217</v>
      </c>
      <c r="EN251" s="374"/>
      <c r="EO251" s="374"/>
      <c r="EP251" s="375"/>
      <c r="EQ251" s="24"/>
    </row>
    <row r="252" spans="2:147" ht="15" customHeight="1" x14ac:dyDescent="0.45">
      <c r="B252" s="34"/>
      <c r="C252" s="362" t="s">
        <v>245</v>
      </c>
      <c r="D252" s="363"/>
      <c r="E252" s="364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1"/>
      <c r="EN333" s="371"/>
      <c r="EO333" s="371"/>
      <c r="EP333" s="371"/>
    </row>
    <row r="334" spans="2:147" ht="21" customHeight="1" x14ac:dyDescent="0.45">
      <c r="B334" s="361" t="s">
        <v>312</v>
      </c>
      <c r="C334" s="361"/>
      <c r="D334" s="361"/>
      <c r="E334" s="361"/>
      <c r="F334" s="361"/>
      <c r="G334" s="361"/>
      <c r="H334" s="361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665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3" t="s">
        <v>223</v>
      </c>
      <c r="EN334" s="374"/>
      <c r="EO334" s="374"/>
      <c r="EP334" s="375"/>
      <c r="EQ334" s="24"/>
    </row>
    <row r="335" spans="2:147" ht="15" customHeight="1" x14ac:dyDescent="0.45">
      <c r="B335" s="34"/>
      <c r="C335" s="362" t="s">
        <v>245</v>
      </c>
      <c r="D335" s="363"/>
      <c r="E335" s="364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0" t="s">
        <v>633</v>
      </c>
      <c r="C2" s="381"/>
      <c r="D2" s="381"/>
      <c r="E2" s="381"/>
      <c r="F2" s="381"/>
      <c r="G2" s="381"/>
      <c r="H2" s="382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665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3" t="s">
        <v>206</v>
      </c>
      <c r="FR2" s="374"/>
      <c r="FS2" s="374"/>
      <c r="FT2" s="374"/>
      <c r="FU2" s="375"/>
      <c r="FV2" s="24"/>
      <c r="FX2" s="377" t="s">
        <v>271</v>
      </c>
      <c r="FY2" s="378"/>
      <c r="FZ2" s="378"/>
      <c r="GA2" s="378"/>
      <c r="GB2" s="378"/>
      <c r="GC2" s="379"/>
    </row>
    <row r="3" spans="2:185" ht="15" customHeight="1" x14ac:dyDescent="0.45">
      <c r="B3" s="34"/>
      <c r="C3" s="362" t="s">
        <v>245</v>
      </c>
      <c r="D3" s="363"/>
      <c r="E3" s="364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1"/>
      <c r="FS84" s="371"/>
      <c r="FT84" s="371"/>
      <c r="FU84" s="371"/>
    </row>
    <row r="85" spans="2:178" ht="21" customHeight="1" x14ac:dyDescent="0.45">
      <c r="B85" s="361" t="s">
        <v>306</v>
      </c>
      <c r="C85" s="361"/>
      <c r="D85" s="361"/>
      <c r="E85" s="361"/>
      <c r="F85" s="361"/>
      <c r="G85" s="361"/>
      <c r="H85" s="361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665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3" t="s">
        <v>205</v>
      </c>
      <c r="FR85" s="374"/>
      <c r="FS85" s="374"/>
      <c r="FT85" s="374"/>
      <c r="FU85" s="375"/>
      <c r="FV85" s="24"/>
    </row>
    <row r="86" spans="2:178" ht="15" customHeight="1" x14ac:dyDescent="0.45">
      <c r="B86" s="34"/>
      <c r="C86" s="362" t="s">
        <v>245</v>
      </c>
      <c r="D86" s="363"/>
      <c r="E86" s="364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1"/>
      <c r="FS167" s="371"/>
      <c r="FT167" s="371"/>
      <c r="FU167" s="371"/>
    </row>
    <row r="168" spans="2:178" ht="21" customHeight="1" x14ac:dyDescent="0.45">
      <c r="B168" s="361" t="s">
        <v>640</v>
      </c>
      <c r="C168" s="361"/>
      <c r="D168" s="361"/>
      <c r="E168" s="361"/>
      <c r="F168" s="361"/>
      <c r="G168" s="361"/>
      <c r="H168" s="361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665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3" t="s">
        <v>213</v>
      </c>
      <c r="FR168" s="374"/>
      <c r="FS168" s="374"/>
      <c r="FT168" s="374"/>
      <c r="FU168" s="375"/>
      <c r="FV168" s="24"/>
    </row>
    <row r="169" spans="2:178" ht="15" customHeight="1" x14ac:dyDescent="0.45">
      <c r="B169" s="34"/>
      <c r="C169" s="362" t="s">
        <v>245</v>
      </c>
      <c r="D169" s="363"/>
      <c r="E169" s="364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1"/>
      <c r="FS250" s="371"/>
      <c r="FT250" s="371"/>
      <c r="FU250" s="371"/>
    </row>
    <row r="251" spans="2:178" ht="21" customHeight="1" x14ac:dyDescent="0.45">
      <c r="B251" s="361" t="s">
        <v>314</v>
      </c>
      <c r="C251" s="361"/>
      <c r="D251" s="361"/>
      <c r="E251" s="361"/>
      <c r="F251" s="361"/>
      <c r="G251" s="361"/>
      <c r="H251" s="361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665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3" t="s">
        <v>215</v>
      </c>
      <c r="FR251" s="374"/>
      <c r="FS251" s="374"/>
      <c r="FT251" s="374"/>
      <c r="FU251" s="375"/>
      <c r="FV251" s="24"/>
    </row>
    <row r="252" spans="2:178" ht="15" customHeight="1" x14ac:dyDescent="0.45">
      <c r="B252" s="34"/>
      <c r="C252" s="362" t="s">
        <v>245</v>
      </c>
      <c r="D252" s="363"/>
      <c r="E252" s="364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642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650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1"/>
      <c r="FS333" s="371"/>
      <c r="FT333" s="371"/>
      <c r="FU333" s="371"/>
    </row>
    <row r="334" spans="2:178" ht="21" customHeight="1" x14ac:dyDescent="0.45">
      <c r="B334" s="361" t="s">
        <v>315</v>
      </c>
      <c r="C334" s="361"/>
      <c r="D334" s="361"/>
      <c r="E334" s="361"/>
      <c r="F334" s="361"/>
      <c r="G334" s="361"/>
      <c r="H334" s="361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665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3" t="s">
        <v>218</v>
      </c>
      <c r="FR334" s="374"/>
      <c r="FS334" s="374"/>
      <c r="FT334" s="374"/>
      <c r="FU334" s="375"/>
      <c r="FV334" s="24"/>
    </row>
    <row r="335" spans="2:178" ht="15" customHeight="1" x14ac:dyDescent="0.45">
      <c r="B335" s="34"/>
      <c r="C335" s="362" t="s">
        <v>245</v>
      </c>
      <c r="D335" s="363"/>
      <c r="E335" s="364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657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658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659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659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660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1"/>
      <c r="FS416" s="371"/>
      <c r="FT416" s="371"/>
      <c r="FU416" s="371"/>
    </row>
    <row r="417" spans="2:178" ht="21" customHeight="1" x14ac:dyDescent="0.45">
      <c r="B417" s="361" t="s">
        <v>316</v>
      </c>
      <c r="C417" s="361"/>
      <c r="D417" s="361"/>
      <c r="E417" s="361"/>
      <c r="F417" s="361"/>
      <c r="G417" s="361"/>
      <c r="H417" s="361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665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3" t="s">
        <v>219</v>
      </c>
      <c r="FR417" s="374"/>
      <c r="FS417" s="374"/>
      <c r="FT417" s="374"/>
      <c r="FU417" s="375"/>
      <c r="FV417" s="24"/>
    </row>
    <row r="418" spans="2:178" ht="15" customHeight="1" x14ac:dyDescent="0.45">
      <c r="B418" s="34"/>
      <c r="C418" s="362" t="s">
        <v>245</v>
      </c>
      <c r="D418" s="363"/>
      <c r="E418" s="364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1"/>
      <c r="FS499" s="371"/>
      <c r="FT499" s="371"/>
      <c r="FU499" s="371"/>
    </row>
    <row r="500" spans="2:178" ht="21" customHeight="1" x14ac:dyDescent="0.45">
      <c r="B500" s="361" t="s">
        <v>317</v>
      </c>
      <c r="C500" s="361"/>
      <c r="D500" s="361"/>
      <c r="E500" s="361"/>
      <c r="F500" s="361"/>
      <c r="G500" s="361"/>
      <c r="H500" s="361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665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3" t="s">
        <v>220</v>
      </c>
      <c r="FR500" s="374"/>
      <c r="FS500" s="374"/>
      <c r="FT500" s="374"/>
      <c r="FU500" s="375"/>
      <c r="FV500" s="24"/>
    </row>
    <row r="501" spans="2:178" ht="15" customHeight="1" x14ac:dyDescent="0.45">
      <c r="B501" s="34"/>
      <c r="C501" s="362" t="s">
        <v>245</v>
      </c>
      <c r="D501" s="363"/>
      <c r="E501" s="364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1"/>
      <c r="FS582" s="371"/>
      <c r="FT582" s="371"/>
      <c r="FU582" s="371"/>
    </row>
    <row r="583" spans="2:178" ht="21" customHeight="1" x14ac:dyDescent="0.45">
      <c r="B583" s="361" t="s">
        <v>318</v>
      </c>
      <c r="C583" s="361"/>
      <c r="D583" s="361"/>
      <c r="E583" s="361"/>
      <c r="F583" s="361"/>
      <c r="G583" s="361"/>
      <c r="H583" s="361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665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3" t="s">
        <v>221</v>
      </c>
      <c r="FR583" s="374"/>
      <c r="FS583" s="374"/>
      <c r="FT583" s="374"/>
      <c r="FU583" s="375"/>
      <c r="FV583" s="24"/>
    </row>
    <row r="584" spans="2:178" ht="15" customHeight="1" x14ac:dyDescent="0.45">
      <c r="B584" s="34"/>
      <c r="C584" s="362" t="s">
        <v>245</v>
      </c>
      <c r="D584" s="363"/>
      <c r="E584" s="364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1"/>
      <c r="FS665" s="371"/>
      <c r="FT665" s="371"/>
      <c r="FU665" s="371"/>
    </row>
    <row r="666" spans="2:178" ht="21" customHeight="1" x14ac:dyDescent="0.45">
      <c r="B666" s="361" t="s">
        <v>319</v>
      </c>
      <c r="C666" s="361"/>
      <c r="D666" s="361"/>
      <c r="E666" s="361"/>
      <c r="F666" s="361"/>
      <c r="G666" s="361"/>
      <c r="H666" s="361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665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3" t="s">
        <v>222</v>
      </c>
      <c r="FR666" s="374"/>
      <c r="FS666" s="374"/>
      <c r="FT666" s="374"/>
      <c r="FU666" s="375"/>
      <c r="FV666" s="24"/>
    </row>
    <row r="667" spans="2:178" ht="15" customHeight="1" x14ac:dyDescent="0.45">
      <c r="B667" s="34"/>
      <c r="C667" s="362" t="s">
        <v>245</v>
      </c>
      <c r="D667" s="363"/>
      <c r="E667" s="364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1"/>
      <c r="FS748" s="371"/>
      <c r="FT748" s="371"/>
      <c r="FU748" s="371"/>
    </row>
    <row r="749" spans="2:178" ht="21" customHeight="1" x14ac:dyDescent="0.45">
      <c r="B749" s="361" t="s">
        <v>320</v>
      </c>
      <c r="C749" s="361"/>
      <c r="D749" s="361"/>
      <c r="E749" s="361"/>
      <c r="F749" s="361"/>
      <c r="G749" s="361"/>
      <c r="H749" s="361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665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3" t="s">
        <v>201</v>
      </c>
      <c r="FR749" s="374"/>
      <c r="FS749" s="374"/>
      <c r="FT749" s="374"/>
      <c r="FU749" s="375"/>
      <c r="FV749" s="24"/>
    </row>
    <row r="750" spans="2:178" ht="15" customHeight="1" x14ac:dyDescent="0.45">
      <c r="B750" s="34"/>
      <c r="C750" s="362" t="s">
        <v>245</v>
      </c>
      <c r="D750" s="363"/>
      <c r="E750" s="364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88" t="s">
        <v>155</v>
      </c>
      <c r="D1" s="388"/>
      <c r="E1" s="388"/>
      <c r="F1" s="388"/>
      <c r="G1" s="388"/>
      <c r="H1" s="388"/>
      <c r="I1" s="388"/>
      <c r="J1" s="388"/>
      <c r="K1" s="388"/>
      <c r="L1" s="388"/>
      <c r="M1" s="388"/>
      <c r="N1" s="388"/>
      <c r="O1" s="388"/>
      <c r="P1" s="388"/>
      <c r="Q1" s="388"/>
      <c r="R1" s="388"/>
      <c r="S1" s="388"/>
      <c r="T1" s="388"/>
      <c r="U1" s="388"/>
      <c r="V1" s="388"/>
      <c r="W1" s="388"/>
      <c r="X1" s="388"/>
      <c r="Y1" s="388"/>
      <c r="AB1" s="388" t="s">
        <v>599</v>
      </c>
      <c r="AC1" s="388"/>
      <c r="AD1" s="388"/>
      <c r="AE1" s="388"/>
      <c r="AF1" s="388"/>
      <c r="AG1" s="388"/>
      <c r="AH1" s="388"/>
      <c r="AI1" s="388"/>
      <c r="AJ1" s="388"/>
      <c r="AK1" s="388"/>
      <c r="AL1" s="388"/>
      <c r="AM1" s="388"/>
      <c r="AN1" s="388"/>
      <c r="AO1" s="388"/>
      <c r="AP1" s="388"/>
      <c r="AQ1" s="388"/>
      <c r="AR1" s="388"/>
      <c r="AS1" s="388"/>
      <c r="AT1" s="388"/>
      <c r="AU1" s="388"/>
      <c r="AV1" s="388"/>
      <c r="AW1" s="388"/>
      <c r="AX1" s="388"/>
      <c r="BA1" s="389" t="s">
        <v>293</v>
      </c>
      <c r="BB1" s="389"/>
      <c r="BC1" s="389"/>
      <c r="BD1" s="389"/>
      <c r="BE1" s="389"/>
      <c r="BF1" s="389"/>
      <c r="BG1" s="389"/>
      <c r="BH1" s="389"/>
      <c r="BI1" s="389"/>
      <c r="BJ1" s="389"/>
      <c r="BK1" s="389"/>
      <c r="BL1" s="389"/>
      <c r="BM1" s="389"/>
      <c r="BN1" s="389"/>
      <c r="BO1" s="389"/>
      <c r="BP1" s="389"/>
      <c r="BQ1" s="389"/>
      <c r="BR1" s="389"/>
      <c r="BS1" s="389"/>
      <c r="BT1" s="389"/>
      <c r="BU1" s="389"/>
      <c r="BV1" s="389"/>
      <c r="BW1" s="389"/>
      <c r="BZ1" s="389" t="s">
        <v>294</v>
      </c>
      <c r="CA1" s="389"/>
      <c r="CB1" s="389"/>
      <c r="CC1" s="389"/>
      <c r="CD1" s="389"/>
      <c r="CE1" s="389"/>
      <c r="CF1" s="389"/>
      <c r="CG1" s="389"/>
      <c r="CH1" s="389"/>
      <c r="CI1" s="389"/>
      <c r="CJ1" s="389"/>
      <c r="CK1" s="389"/>
      <c r="CL1" s="389"/>
      <c r="CM1" s="389"/>
      <c r="CN1" s="389"/>
      <c r="CO1" s="389"/>
      <c r="CP1" s="389"/>
      <c r="CQ1" s="389"/>
      <c r="CR1" s="389"/>
      <c r="CS1" s="389"/>
      <c r="CT1" s="389"/>
      <c r="CU1" s="389"/>
      <c r="CV1" s="389"/>
      <c r="CY1" s="388" t="s">
        <v>244</v>
      </c>
      <c r="CZ1" s="388"/>
      <c r="DA1" s="388"/>
      <c r="DB1" s="388"/>
      <c r="DC1" s="388"/>
      <c r="DD1" s="388"/>
      <c r="DE1" s="388"/>
      <c r="DF1" s="388"/>
      <c r="DG1" s="388"/>
      <c r="DH1" s="388"/>
      <c r="DI1" s="388"/>
      <c r="DJ1" s="388"/>
      <c r="DK1" s="388"/>
      <c r="DL1" s="388"/>
      <c r="DM1" s="388"/>
      <c r="DN1" s="388"/>
      <c r="DO1" s="388"/>
      <c r="DP1" s="388"/>
      <c r="DQ1" s="388"/>
      <c r="DR1" s="388"/>
      <c r="DS1" s="388"/>
      <c r="DT1" s="388"/>
      <c r="DU1" s="388"/>
      <c r="DX1" s="388" t="s">
        <v>191</v>
      </c>
      <c r="DY1" s="388"/>
      <c r="DZ1" s="388"/>
      <c r="EA1" s="388"/>
      <c r="EB1" s="388"/>
      <c r="EC1" s="388"/>
      <c r="ED1" s="388"/>
      <c r="EE1" s="388"/>
      <c r="EF1" s="388"/>
      <c r="EG1" s="388"/>
      <c r="EH1" s="388"/>
      <c r="EI1" s="388"/>
      <c r="EJ1" s="388"/>
      <c r="EK1" s="388"/>
      <c r="EL1" s="388"/>
      <c r="EM1" s="388"/>
      <c r="EN1" s="388"/>
      <c r="EO1" s="388"/>
      <c r="EP1" s="388"/>
      <c r="EQ1" s="388"/>
      <c r="ER1" s="388"/>
      <c r="ES1" s="388"/>
      <c r="ET1" s="388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0" t="str">
        <f>IF(INPUT!C4&lt;&gt;"",INDEX(EY3:EY25,MATCH(INPUT!C4,EX3:EX25,),0),"")</f>
        <v>PSAT 16</v>
      </c>
      <c r="FB3" s="381"/>
      <c r="FC3" s="381"/>
      <c r="FD3" s="381"/>
      <c r="FE3" s="381"/>
      <c r="FF3" s="381"/>
      <c r="FG3" s="382"/>
      <c r="FI3" s="91" t="s">
        <v>350</v>
      </c>
      <c r="FJ3" s="29">
        <f>ACT!F6</f>
        <v>1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290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P02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5" t="s">
        <v>284</v>
      </c>
      <c r="AA4" s="46" t="str">
        <f t="shared" ref="AA4:AX4" si="5">B4</f>
        <v>Type</v>
      </c>
      <c r="AB4" s="27" t="str">
        <f>C4</f>
        <v>P02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5" t="s">
        <v>284</v>
      </c>
      <c r="AZ4" s="46" t="str">
        <f t="shared" ref="AZ4:AZ9" si="6">AA4</f>
        <v>Type</v>
      </c>
      <c r="BA4" s="27" t="str">
        <f>C4</f>
        <v>P02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5" t="s">
        <v>284</v>
      </c>
      <c r="BY4" s="46" t="str">
        <f t="shared" ref="BY4:BY9" si="8">AZ4</f>
        <v>Type</v>
      </c>
      <c r="BZ4" s="27" t="str">
        <f>C4</f>
        <v>P02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5" t="s">
        <v>284</v>
      </c>
      <c r="CX4" s="46" t="str">
        <f t="shared" ref="CX4:CX9" si="10">BY4</f>
        <v>Type</v>
      </c>
      <c r="CY4" s="27" t="str">
        <f>C4</f>
        <v>P02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5" t="s">
        <v>284</v>
      </c>
      <c r="DW4" s="46" t="str">
        <f t="shared" ref="DW4:DW9" si="12">CX4</f>
        <v>Type</v>
      </c>
      <c r="DX4" s="27" t="str">
        <f t="shared" ref="DX4:ET4" si="13">C4</f>
        <v>P02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5" t="s">
        <v>284</v>
      </c>
      <c r="EX4" s="16" t="s">
        <v>202</v>
      </c>
      <c r="EY4" t="s">
        <v>297</v>
      </c>
      <c r="FA4" s="34"/>
      <c r="FB4" s="362" t="s">
        <v>245</v>
      </c>
      <c r="FC4" s="363"/>
      <c r="FD4" s="364"/>
      <c r="FE4" s="383" t="s">
        <v>247</v>
      </c>
      <c r="FF4" s="384"/>
      <c r="FG4" s="34" t="s">
        <v>259</v>
      </c>
      <c r="FI4" s="91" t="s">
        <v>351</v>
      </c>
      <c r="FJ4" s="29">
        <f>ACT!F4</f>
        <v>1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310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5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5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5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5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5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5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Reading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32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47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68%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290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380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91" t="s">
        <v>352</v>
      </c>
      <c r="FJ5" s="29">
        <f>ACT!F7</f>
        <v>1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0</v>
      </c>
      <c r="D6" s="27">
        <f>READ!AL63</f>
        <v>0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5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5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5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5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5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5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Writing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34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44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77%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310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380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91" t="s">
        <v>244</v>
      </c>
      <c r="FJ6" s="29">
        <f>ACT!F5</f>
        <v>1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700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0</v>
      </c>
      <c r="D7" s="27">
        <f>READ!AM63</f>
        <v>0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5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5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5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5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5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5"/>
      <c r="EX7" s="16" t="s">
        <v>211</v>
      </c>
      <c r="EY7" t="s">
        <v>655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R&amp;W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66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91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73%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600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760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86%</v>
      </c>
      <c r="FI7" s="76" t="s">
        <v>360</v>
      </c>
      <c r="FJ7" s="92">
        <f>ACT!F8</f>
        <v>1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1300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5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5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5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5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5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6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Math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42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48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88%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700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760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97%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5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108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139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78%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1300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1520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95%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1%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5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5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5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5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5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5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5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5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5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5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5"/>
      <c r="EX12" s="16" t="s">
        <v>208</v>
      </c>
      <c r="EY12" t="s">
        <v>305</v>
      </c>
      <c r="FA12" s="380" t="str">
        <f>IF(INPUT!D4&lt;&gt;"",INDEX(EY3:EY25,MATCH(INPUT!D4,EX3:EX25,),0),"")</f>
        <v/>
      </c>
      <c r="FB12" s="381"/>
      <c r="FC12" s="381"/>
      <c r="FD12" s="381"/>
      <c r="FE12" s="381"/>
      <c r="FF12" s="381"/>
      <c r="FG12" s="382"/>
      <c r="FI12" s="91" t="s">
        <v>366</v>
      </c>
      <c r="FJ12" s="27" t="str">
        <f>ACT!H7</f>
        <v>1%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str">
        <f>PSAT!H89</f>
        <v>86%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5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5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5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5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5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5"/>
      <c r="EX13" s="16" t="s">
        <v>216</v>
      </c>
      <c r="EY13" t="s">
        <v>264</v>
      </c>
      <c r="FA13" s="34"/>
      <c r="FB13" s="362" t="s">
        <v>245</v>
      </c>
      <c r="FC13" s="363"/>
      <c r="FD13" s="364"/>
      <c r="FE13" s="383" t="s">
        <v>247</v>
      </c>
      <c r="FF13" s="384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str">
        <f>PSAT!H90</f>
        <v>97%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5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5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5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5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5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5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1%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95%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5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5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5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5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5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5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5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5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5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5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5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5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5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5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5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5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5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5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P02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5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5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5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5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5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5"/>
      <c r="EX18" s="16" t="s">
        <v>213</v>
      </c>
      <c r="EY18" t="s">
        <v>640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PSAT 16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5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5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5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5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5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5"/>
      <c r="EX19" s="16" t="s">
        <v>215</v>
      </c>
      <c r="EY19" t="s">
        <v>649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5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5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5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5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5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5"/>
      <c r="EX20" s="16" t="s">
        <v>218</v>
      </c>
      <c r="EY20" t="s">
        <v>656</v>
      </c>
      <c r="FA20" s="16" t="s">
        <v>322</v>
      </c>
      <c r="FJ20" s="27">
        <f>IF(FJ$17&lt;&gt;0,LOOKUP(FJ$17,$FJ$2:$GF$2,$FJ3:$GF3),0)*FJ$19</f>
        <v>290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5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5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5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5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5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5"/>
      <c r="EX21" s="16" t="s">
        <v>219</v>
      </c>
      <c r="EY21" t="s">
        <v>264</v>
      </c>
      <c r="FA21" s="380" t="str">
        <f>IF(INPUT!E4&lt;&gt;"",INDEX(EY3:EY25,MATCH(INPUT!E4,EX3:EX25,),0),"")</f>
        <v/>
      </c>
      <c r="FB21" s="381"/>
      <c r="FC21" s="381"/>
      <c r="FD21" s="381"/>
      <c r="FE21" s="381"/>
      <c r="FF21" s="381"/>
      <c r="FG21" s="382"/>
      <c r="FJ21" s="27">
        <f>IF(FJ$17&lt;&gt;0,LOOKUP(FJ$17,$FJ$2:$GF$2,$FJ4:$GF4),0)*FJ$19</f>
        <v>310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5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5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5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5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5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5"/>
      <c r="EX22" s="16" t="s">
        <v>220</v>
      </c>
      <c r="EY22" t="s">
        <v>264</v>
      </c>
      <c r="FA22" s="34"/>
      <c r="FB22" s="362" t="s">
        <v>245</v>
      </c>
      <c r="FC22" s="363"/>
      <c r="FD22" s="364"/>
      <c r="FE22" s="383" t="s">
        <v>247</v>
      </c>
      <c r="FF22" s="384"/>
      <c r="FG22" s="34" t="s">
        <v>259</v>
      </c>
      <c r="FJ22" s="27">
        <f>IF(FJ$17&lt;&gt;0,LOOKUP(FJ$17,$FJ$2:$GF$2,$FJ5:$GF5),0)*FJ$19</f>
        <v>0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5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5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5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5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5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5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700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5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5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5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5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5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5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1300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5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5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5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5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5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5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5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5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5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5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5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5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-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5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5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5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5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5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-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5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5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5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5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5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5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86%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5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5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5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5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5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5"/>
      <c r="FA29" s="16" t="s">
        <v>323</v>
      </c>
      <c r="FJ29" s="45" t="str">
        <f>IF(FJ$17&lt;&gt;0,LOOKUP(FJ$17,$FJ$9:$GF$9,$FJ13:$GF13),0)</f>
        <v>97%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5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5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5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5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5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5"/>
      <c r="FA30" s="380" t="str">
        <f>IF(INPUT!F4&lt;&gt;"",INDEX(EY3:EY25,MATCH(INPUT!F4,EX3:EX25,),0),"")</f>
        <v/>
      </c>
      <c r="FB30" s="381"/>
      <c r="FC30" s="381"/>
      <c r="FD30" s="381"/>
      <c r="FE30" s="381"/>
      <c r="FF30" s="381"/>
      <c r="FG30" s="382"/>
      <c r="FJ30" s="45" t="str">
        <f>IF(FJ$17&lt;&gt;0,LOOKUP(FJ$17,$FJ$9:$GF$9,$FJ14:$GF14),0)</f>
        <v>95%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5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5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5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5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5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5"/>
      <c r="FA31" s="34"/>
      <c r="FB31" s="362" t="s">
        <v>245</v>
      </c>
      <c r="FC31" s="363"/>
      <c r="FD31" s="364"/>
      <c r="FE31" s="383" t="s">
        <v>247</v>
      </c>
      <c r="FF31" s="384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5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5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5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5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5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5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5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5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5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5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5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5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5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5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5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5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5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5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5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5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5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5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5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5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5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5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5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5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5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5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5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5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5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5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5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5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5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5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5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5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5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5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5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5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5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5"/>
      <c r="FA39" s="380" t="str">
        <f>IF(INPUT!G4&lt;&gt;"",INDEX(EY3:EY25,MATCH(INPUT!G4,EX3:EX25,),0),"")</f>
        <v/>
      </c>
      <c r="FB39" s="381"/>
      <c r="FC39" s="381"/>
      <c r="FD39" s="381"/>
      <c r="FE39" s="381"/>
      <c r="FF39" s="381"/>
      <c r="FG39" s="382"/>
      <c r="FJ39" s="27">
        <f t="shared" ref="FJ39:GF39" si="53">IF(ISNUMBER(SEARCH("P*",FJ$17)),FJ20,"")</f>
        <v>290</v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5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5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5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5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5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5"/>
      <c r="FA40" s="34"/>
      <c r="FB40" s="362" t="s">
        <v>245</v>
      </c>
      <c r="FC40" s="363"/>
      <c r="FD40" s="364"/>
      <c r="FE40" s="383" t="s">
        <v>247</v>
      </c>
      <c r="FF40" s="384"/>
      <c r="FG40" s="34" t="s">
        <v>259</v>
      </c>
      <c r="FJ40" s="27">
        <f t="shared" ref="FJ40:GF40" si="54">IF(ISNUMBER(SEARCH("P*",FJ$17)),FJ21,"")</f>
        <v>310</v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5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5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5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5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5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5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>
        <f>IF(ISNUMBER(SEARCH("P*",FJ$17)),FJ23,"")</f>
        <v>700</v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5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5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5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5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5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5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>
        <f>IF(ISNUMBER(SEARCH("P*",FJ$17)),FJ24,"")</f>
        <v>1300</v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5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5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5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5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5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5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5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5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5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5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5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 t="str">
        <f>IF(ISNUMBER(SEARCH("A*",FJ$17)),FJ20,"")</f>
        <v/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5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5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5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5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5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5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 t="str">
        <f>IF(ISNUMBER(SEARCH("A*",FJ$17)),FJ21,"")</f>
        <v/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5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5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5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5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5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5"/>
      <c r="FB46" s="70"/>
      <c r="FC46" s="70"/>
      <c r="FD46" s="70"/>
      <c r="FE46" s="72"/>
      <c r="FF46" s="73"/>
      <c r="FG46" s="18"/>
      <c r="FJ46" s="27" t="str">
        <f>IF(ISNUMBER(SEARCH("A*",FJ$17)),FJ22,"")</f>
        <v/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5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5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5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5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5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5"/>
      <c r="FA47" s="16" t="s">
        <v>325</v>
      </c>
      <c r="FJ47" s="27" t="str">
        <f>IF(ISNUMBER(SEARCH("A*",FJ$17)),FJ23,"")</f>
        <v/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5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5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5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5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5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5"/>
      <c r="FA48" s="380" t="str">
        <f>IF(INPUT!H4&lt;&gt;"",INDEX(EY3:EY25,MATCH(INPUT!H4,EX3:EX25,),0),"")</f>
        <v/>
      </c>
      <c r="FB48" s="381"/>
      <c r="FC48" s="381"/>
      <c r="FD48" s="381"/>
      <c r="FE48" s="381"/>
      <c r="FF48" s="381"/>
      <c r="FG48" s="382"/>
      <c r="FJ48" s="27" t="str">
        <f>IF(ISNUMBER(SEARCH("A*",FJ$17)),FJ24,"")</f>
        <v/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5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5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5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5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5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5"/>
      <c r="FA49" s="34"/>
      <c r="FB49" s="362" t="s">
        <v>245</v>
      </c>
      <c r="FC49" s="363"/>
      <c r="FD49" s="364"/>
      <c r="FE49" s="383" t="s">
        <v>247</v>
      </c>
      <c r="FF49" s="384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5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5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5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5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5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5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5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5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5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5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5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1</v>
      </c>
      <c r="FP52" s="27">
        <f>IF(FO52&lt;&gt;0,AVERAGE(FJ39:GF39),"")</f>
        <v>290</v>
      </c>
      <c r="FQ52" s="27">
        <v>380</v>
      </c>
      <c r="FR52" s="93">
        <f>IF(FO52&lt;&gt;0,FO52*FP52/FQ52,"")</f>
        <v>0.76315789473684215</v>
      </c>
      <c r="FT52" s="103">
        <f>ROUND(AVERAGE(FM52,FR52)*100,0)</f>
        <v>76</v>
      </c>
      <c r="FU52" s="103" t="e">
        <f>IF(FV52&lt;&gt;"",FT52,"")</f>
        <v>#VALUE!</v>
      </c>
      <c r="FV52" s="27" t="e">
        <f>IF(FT52&gt;FT59,"SAT","")&amp;IF(FT52=FM59,"EQUAL","")</f>
        <v>#VALUE!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5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5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5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5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1</v>
      </c>
      <c r="FP53" s="27">
        <f>IF(FO53&lt;&gt;0,AVERAGE(FJ40:GF40),"")</f>
        <v>310</v>
      </c>
      <c r="FQ53" s="27">
        <v>380</v>
      </c>
      <c r="FR53" s="93">
        <f>IF(FO53&lt;&gt;0,FO53*FP53/FQ53,"")</f>
        <v>0.81578947368421051</v>
      </c>
      <c r="FT53" s="103">
        <f>ROUND(AVERAGE(FM53,FR53)*100,0)</f>
        <v>82</v>
      </c>
      <c r="FU53" s="103" t="e">
        <f>IF(FV53&lt;&gt;"",FT53,"")</f>
        <v>#VALUE!</v>
      </c>
      <c r="FV53" s="27" t="e">
        <f>IF(FT53&gt;FT60,"SAT","")&amp;IF(FT53=FM60,"EQUAL","")</f>
        <v>#VALUE!</v>
      </c>
      <c r="FX53" s="94" t="s">
        <v>350</v>
      </c>
      <c r="FY53" s="95">
        <f>META!J212</f>
        <v>0</v>
      </c>
      <c r="FZ53" s="96">
        <f>META!L212</f>
        <v>0</v>
      </c>
      <c r="GA53" s="97" t="e">
        <f>FY53/FZ53</f>
        <v>#DIV/0!</v>
      </c>
      <c r="GB53" s="98">
        <f>INDEX(FJ20:GF20,,MATCH(1,FJ$19:GF$19,0))</f>
        <v>290</v>
      </c>
      <c r="GC53" s="8">
        <f>IF(ISNUMBER(SEARCH("S*",_xlfn.CONCAT(FJ17:GF17))),400,0)+
  IF(ISNUMBER(SEARCH("P*",_xlfn.CONCAT(FJ17:GF17))),380,0)+
  IF(ISNUMBER(SEARCH("A*",_xlfn.CONCAT(FJ17:GF17))),36,0)</f>
        <v>380</v>
      </c>
      <c r="GD53" s="107" t="str">
        <f>INDEX(FJ26:GF26,,MATCH(1,FJ$19:GF$19,0))</f>
        <v>-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5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5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5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5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310</v>
      </c>
      <c r="GC54" s="98">
        <f>IF(ISNUMBER(SEARCH("S*",_xlfn.CONCAT(FJ17:GF17))),400,0)+
  IF(ISNUMBER(SEARCH("P*",_xlfn.CONCAT(FJ17:GF17))),380,0)+
  IF(ISNUMBER(SEARCH("A*",_xlfn.CONCAT(FJ17:GF17))),36,0)</f>
        <v>380</v>
      </c>
      <c r="GD54" s="107" t="str">
        <f>INDEX(FJ27:GF27,,MATCH(1,FJ$19:GF$19,0))</f>
        <v>-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5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5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5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5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5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5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1</v>
      </c>
      <c r="FP55" s="27">
        <f>IF(FO55&lt;&gt;0,AVERAGE(FJ41:GF41),"")</f>
        <v>700</v>
      </c>
      <c r="FQ55" s="27">
        <v>760</v>
      </c>
      <c r="FR55" s="93">
        <f>IF(FO55&lt;&gt;0,FO55*FP55/FQ55,"")</f>
        <v>0.92105263157894735</v>
      </c>
      <c r="FT55" s="103">
        <f>ROUND(AVERAGE(FM55,FR55)*100,0)</f>
        <v>92</v>
      </c>
      <c r="FU55" s="103" t="e">
        <f>IF(FV55&lt;&gt;"",FT55,"")</f>
        <v>#VALUE!</v>
      </c>
      <c r="FV55" s="27" t="e">
        <f>IF(FT55&gt;FT61,"SAT","")&amp;IF(FT55=FM61,"EQUAL","")</f>
        <v>#VALUE!</v>
      </c>
      <c r="FX55" s="81" t="s">
        <v>276</v>
      </c>
      <c r="FY55" s="27">
        <f>SUM(FY53:FY54)</f>
        <v>0</v>
      </c>
      <c r="FZ55" s="106">
        <f>SUM(FZ53:FZ54)</f>
        <v>0</v>
      </c>
      <c r="GA55" s="97" t="e">
        <f>FY55/FZ55</f>
        <v>#DIV/0!</v>
      </c>
      <c r="GB55" s="98">
        <f>SUM(GB53:GB54)</f>
        <v>600</v>
      </c>
      <c r="GC55" s="98">
        <f>IF(ISNUMBER(SEARCH("S*",_xlfn.CONCAT(FJ17:GF17))),800,0)+
  IF(ISNUMBER(SEARCH("P*",_xlfn.CONCAT(FJ17:GF17))),760,0)+
  IF(ISNUMBER(SEARCH("A*",_xlfn.CONCAT(FJ17:GF17))),36,0)</f>
        <v>760</v>
      </c>
      <c r="GD55" s="107" t="str">
        <f>INDEX(FJ28:GF28,,MATCH(1,FJ$19:GF$19,0))</f>
        <v>86%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5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5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5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5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5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5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1</v>
      </c>
      <c r="FP56" s="27">
        <f>IF(FO56&lt;&gt;0,AVERAGE(FJ42:GF42),"")</f>
        <v>1300</v>
      </c>
      <c r="FQ56" s="27">
        <v>1520</v>
      </c>
      <c r="FR56" s="93">
        <f>IF(FO56&lt;&gt;0,FO56*FP56/FQ56,"")</f>
        <v>0.85526315789473684</v>
      </c>
      <c r="FT56" s="103">
        <f>ROUND(AVERAGE(FM56,FR56)*100,0)</f>
        <v>86</v>
      </c>
      <c r="FU56" s="103" t="e">
        <f>IF(FV56&lt;&gt;"",FT56,"")</f>
        <v>#VALUE!</v>
      </c>
      <c r="FV56" s="27" t="e">
        <f>IF(FT56&gt;FT62,"SAT","")&amp;IF(FT56=FM62,"EQUAL","")</f>
        <v>#VALUE!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700</v>
      </c>
      <c r="GC56" s="98">
        <f>IF(ISNUMBER(SEARCH("S*",_xlfn.CONCAT(FJ17:GF17))),800,0)+
  IF(ISNUMBER(SEARCH("P*",_xlfn.CONCAT(FJ17:GF17))),760,0)+
  IF(ISNUMBER(SEARCH("A*",_xlfn.CONCAT(FJ17:GF17))),36,0)</f>
        <v>760</v>
      </c>
      <c r="GD56" s="107" t="str">
        <f>INDEX(FJ29:GF29,,MATCH(1,FJ$19:GF$19,0))</f>
        <v>97%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5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5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5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5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5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5"/>
      <c r="FA57" s="380" t="str">
        <f>IF(INPUT!I4&lt;&gt;"",INDEX(EY3:EY25,MATCH(INPUT!I4,EX3:EX25,),0),"")</f>
        <v/>
      </c>
      <c r="FB57" s="381"/>
      <c r="FC57" s="381"/>
      <c r="FD57" s="381"/>
      <c r="FE57" s="381"/>
      <c r="FF57" s="381"/>
      <c r="FG57" s="382"/>
      <c r="FV57" s="8"/>
      <c r="FX57" s="100" t="s">
        <v>262</v>
      </c>
      <c r="FY57" s="25">
        <f>SUM(META!J212,META!AI217,META!DF383,META!EE158)</f>
        <v>0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1300</v>
      </c>
      <c r="GC57" s="98">
        <f>IF(ISNUMBER(SEARCH("S*",_xlfn.CONCAT(FJ17:GF17))),1600,0)+
  IF(ISNUMBER(SEARCH("P*",_xlfn.CONCAT(FJ17:GF17))),1520,0)+
  IF(ISNUMBER(SEARCH("A*",_xlfn.CONCAT(FJ17:GF17))),36,0)</f>
        <v>1520</v>
      </c>
      <c r="GD57" s="107" t="str">
        <f>INDEX(FJ30:GF30,,MATCH(1,FJ$19:GF$19,0))</f>
        <v>95%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5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5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5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5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5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5"/>
      <c r="FA58" s="34"/>
      <c r="FB58" s="362" t="s">
        <v>245</v>
      </c>
      <c r="FC58" s="363"/>
      <c r="FD58" s="364"/>
      <c r="FE58" s="383" t="s">
        <v>247</v>
      </c>
      <c r="FF58" s="384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5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5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5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5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5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5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0</v>
      </c>
      <c r="FK59" s="27" t="str">
        <f>IF(FJ59&lt;&gt;0,AVERAGE(FJ44:GF44),"")</f>
        <v/>
      </c>
      <c r="FL59" s="27">
        <v>36</v>
      </c>
      <c r="FM59" s="102" t="str">
        <f>IF(FJ59&lt;&gt;0,FJ59*FK59/FL59,"")</f>
        <v/>
      </c>
      <c r="FT59" s="29" t="e">
        <f>ROUND(FM59*100,0)</f>
        <v>#VALUE!</v>
      </c>
      <c r="FU59" s="103" t="e">
        <f>IF(FV59&lt;&gt;"",FT59,"")</f>
        <v>#VALUE!</v>
      </c>
      <c r="FV59" s="27" t="e">
        <f>IF(FT59&gt;FT52,"ACT","")</f>
        <v>#VALUE!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5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5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5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5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5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5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0</v>
      </c>
      <c r="FK60" s="27" t="str">
        <f>IF(FJ60&lt;&gt;0,AVERAGE(FJ45:GF45),"")</f>
        <v/>
      </c>
      <c r="FL60" s="27">
        <v>36</v>
      </c>
      <c r="FM60" s="102" t="str">
        <f>IF(FJ60&lt;&gt;0,FJ60*FK60/FL60,"")</f>
        <v/>
      </c>
      <c r="FT60" s="29" t="e">
        <f>ROUND(FM60*100,0)</f>
        <v>#VALUE!</v>
      </c>
      <c r="FU60" s="103" t="e">
        <f>IF(FV60&lt;&gt;"",FT60,"")</f>
        <v>#VALUE!</v>
      </c>
      <c r="FV60" s="27" t="e">
        <f>IF(FT60&gt;FT53,"ACT","")</f>
        <v>#VALUE!</v>
      </c>
      <c r="GB60" s="103">
        <f>FT52</f>
        <v>76</v>
      </c>
      <c r="GC60" s="27" t="e">
        <f>FT59</f>
        <v>#VALUE!</v>
      </c>
      <c r="GD60" s="27" t="e">
        <f>_xlfn.CONCAT(FV52,FV59)</f>
        <v>#VALUE!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5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5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5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5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5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0</v>
      </c>
      <c r="FK61" s="27" t="str">
        <f>IF(FJ61&lt;&gt;0,AVERAGE(FJ46:GF46),"")</f>
        <v/>
      </c>
      <c r="FL61" s="27">
        <v>36</v>
      </c>
      <c r="FM61" s="102" t="str">
        <f>IF(FJ61&lt;&gt;0,FJ61*FK61/FL61,"")</f>
        <v/>
      </c>
      <c r="FT61" s="29" t="e">
        <f>ROUND(FM61*100,0)</f>
        <v>#VALUE!</v>
      </c>
      <c r="FU61" s="103" t="e">
        <f>IF(FV61&lt;&gt;"",FT61,"")</f>
        <v>#VALUE!</v>
      </c>
      <c r="FV61" s="27" t="e">
        <f>IF(FT61&gt;FT55,"ACT","")</f>
        <v>#VALUE!</v>
      </c>
      <c r="GB61" s="103">
        <f>FT53</f>
        <v>82</v>
      </c>
      <c r="GC61" s="27" t="e">
        <f>FT60</f>
        <v>#VALUE!</v>
      </c>
      <c r="GD61" s="27" t="e">
        <f>_xlfn.CONCAT(FV53,FV60)</f>
        <v>#VALUE!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5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5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5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5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5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5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0</v>
      </c>
      <c r="FK62" s="27" t="str">
        <f>IF(FJ62&lt;&gt;0,AVERAGE(FJ47:GF47),"")</f>
        <v/>
      </c>
      <c r="FL62" s="27">
        <v>36</v>
      </c>
      <c r="FM62" s="102" t="str">
        <f>IF(FJ62&lt;&gt;0,FJ62*FK62/FL62,"")</f>
        <v/>
      </c>
      <c r="FT62" s="29" t="e">
        <f>ROUND(FM62*100,0)</f>
        <v>#VALUE!</v>
      </c>
      <c r="FU62" s="103" t="e">
        <f>IF(FV62&lt;&gt;"",FT62,"")</f>
        <v>#VALUE!</v>
      </c>
      <c r="FV62" s="27" t="e">
        <f>IF(FT62&gt;FT56,"ACT","")</f>
        <v>#VALUE!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 t="e">
        <f>FT62</f>
        <v>#VALUE!</v>
      </c>
      <c r="GD62" s="27" t="e">
        <f>_xlfn.CONCAT(FV56,FV62)</f>
        <v>#VALUE!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5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5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5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5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5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5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0</v>
      </c>
      <c r="FK63" s="27" t="str">
        <f>IF(FJ63&lt;&gt;0,AVERAGE(FJ48:GF48),"")</f>
        <v/>
      </c>
      <c r="FL63" s="27">
        <v>36</v>
      </c>
      <c r="FM63" s="102" t="str">
        <f>IF(FJ63&lt;&gt;0,FJ63*FK63/FL63,"")</f>
        <v/>
      </c>
      <c r="FT63" s="29" t="e">
        <f>ROUND(FM63*100,0)</f>
        <v>#VALUE!</v>
      </c>
      <c r="FU63" s="103" t="e">
        <f>IF(FV63&lt;&gt;"",FT63,"")</f>
        <v>#VALUE!</v>
      </c>
      <c r="FV63" s="27" t="e">
        <f>IF(FT63&gt;FT57,"ACT","")</f>
        <v>#VALUE!</v>
      </c>
      <c r="GB63" s="103">
        <f>FT55</f>
        <v>92</v>
      </c>
      <c r="GC63" s="27" t="e">
        <f>FT61</f>
        <v>#VALUE!</v>
      </c>
      <c r="GD63" s="27" t="e">
        <f>_xlfn.CONCAT(FV55,FV61)</f>
        <v>#VALUE!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5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5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5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5"/>
      <c r="DW64" s="2" t="str">
        <f t="shared" si="55"/>
        <v>ACT First 10</v>
      </c>
      <c r="DX64" s="27">
        <f>IF(ISNUMBER(SEARCH("A",DX$4)),10,0)</f>
        <v>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5"/>
      <c r="FB64" s="70"/>
      <c r="FC64" s="70"/>
      <c r="FD64" s="70"/>
      <c r="FE64" s="72"/>
      <c r="FF64" s="73"/>
      <c r="FG64" s="18"/>
      <c r="GB64" s="103">
        <f>FT56</f>
        <v>86</v>
      </c>
      <c r="GC64" s="27" t="e">
        <f>FT63</f>
        <v>#VALUE!</v>
      </c>
      <c r="GD64" s="27" t="e">
        <f>_xlfn.CONCAT(FV57,FV63)</f>
        <v>#VALUE!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5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5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5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5"/>
      <c r="DW65" s="2" t="str">
        <f t="shared" si="55"/>
        <v>ACT Last 10</v>
      </c>
      <c r="DX65" s="27">
        <f>IF(ISNUMBER(SEARCH("A",DX$4)),10,0)</f>
        <v>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5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5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5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5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5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5"/>
      <c r="DW66" s="2" t="str">
        <f t="shared" si="55"/>
        <v>ACT Rest</v>
      </c>
      <c r="DX66" s="27">
        <f>IF(ISNUMBER(SEARCH("A",DX$4)),20,0)</f>
        <v>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5"/>
      <c r="FA66" s="380" t="str">
        <f>IF(INPUT!J4&lt;&gt;"",INDEX(EY3:EY25,MATCH(INPUT!J4,EX3:EX25,),0),"")</f>
        <v/>
      </c>
      <c r="FB66" s="381"/>
      <c r="FC66" s="381"/>
      <c r="FD66" s="381"/>
      <c r="FE66" s="381"/>
      <c r="FF66" s="381"/>
      <c r="FG66" s="382"/>
      <c r="FX66" s="361" t="str">
        <f>IF(SUM(FJ19:GF19)=1,_xlfn.CONCAT(FJ18:GF18),"TEST COMPARISON")</f>
        <v>PSAT 16</v>
      </c>
      <c r="FY66" s="361"/>
      <c r="FZ66" s="361"/>
      <c r="GA66" s="361"/>
      <c r="GB66" s="361"/>
      <c r="GC66" s="361"/>
      <c r="GD66" s="361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5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5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5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5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5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5"/>
      <c r="FA67" s="34"/>
      <c r="FB67" s="362" t="s">
        <v>245</v>
      </c>
      <c r="FC67" s="363"/>
      <c r="FD67" s="364"/>
      <c r="FE67" s="383" t="s">
        <v>247</v>
      </c>
      <c r="FF67" s="384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5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5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5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5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5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5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0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290</v>
      </c>
      <c r="GC68" s="8" t="str">
        <f>IF(SUM($FJ$19:$GF$19)=1,"/"&amp;GC53,GC60)</f>
        <v>/380</v>
      </c>
      <c r="GD68" s="80" t="str">
        <f>IF(SUM($FJ$19:$GF$19)=1,GD53,GD60)</f>
        <v>-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5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5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5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5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5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5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310</v>
      </c>
      <c r="GC69" s="98" t="str">
        <f>IF(SUM($FJ$19:$GF$19)=1,"/"&amp;GC54,GC61)</f>
        <v>/380</v>
      </c>
      <c r="GD69" s="80" t="str">
        <f>IF(SUM($FJ$19:$GF$19)=1,GD54,GD61)</f>
        <v>-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5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5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5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5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5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5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R/W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#DIV/0!</v>
      </c>
      <c r="GB70" s="98">
        <f>IF(SUM($FJ$19:$GF$19)=1,GB55,GB62)</f>
        <v>600</v>
      </c>
      <c r="GC70" s="98" t="str">
        <f>IF(SUM($FJ$19:$GF$19)=1,"/"&amp;GC55,GC62)</f>
        <v>/760</v>
      </c>
      <c r="GD70" s="80" t="str">
        <f>IF(SUM($FJ$19:$GF$19)=1,GD55,GD62)</f>
        <v>86%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5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5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5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5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5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5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700</v>
      </c>
      <c r="GC71" s="98" t="str">
        <f>IF(SUM($FJ$19:$GF$19)=1,"/"&amp;GC56,GC63)</f>
        <v>/760</v>
      </c>
      <c r="GD71" s="80" t="str">
        <f>IF(SUM($FJ$19:$GF$19)=1,GD56,GD63)</f>
        <v>97%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5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5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5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5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5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5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0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1300</v>
      </c>
      <c r="GC72" s="98" t="str">
        <f>IF(SUM($FJ$19:$GF$19)=1,"/"&amp;GC57,GC64)</f>
        <v>/1520</v>
      </c>
      <c r="GD72" s="80" t="str">
        <f>IF(SUM($FJ$19:$GF$19)=1,GD57,GD64)</f>
        <v>95%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5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5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5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5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5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5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5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5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5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5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5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5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5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5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5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5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5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5"/>
      <c r="FA75" s="380" t="str">
        <f>IF(INPUT!K4&lt;&gt;"",INDEX(EY3:EY25,MATCH(INPUT!K4,EX3:EX25,),0),"")</f>
        <v/>
      </c>
      <c r="FB75" s="381"/>
      <c r="FC75" s="381"/>
      <c r="FD75" s="381"/>
      <c r="FE75" s="381"/>
      <c r="FF75" s="381"/>
      <c r="FG75" s="382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5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5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5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5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5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5"/>
      <c r="FA76" s="34"/>
      <c r="FB76" s="362" t="s">
        <v>245</v>
      </c>
      <c r="FC76" s="363"/>
      <c r="FD76" s="364"/>
      <c r="FE76" s="383" t="s">
        <v>247</v>
      </c>
      <c r="FF76" s="384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5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5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5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5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5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5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5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5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5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5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5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5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5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5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5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5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5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5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5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5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5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5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5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5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5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5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5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5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5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5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5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5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5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5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5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5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5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5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5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5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5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5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5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5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5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5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5"/>
      <c r="FA84" s="380" t="str">
        <f>IF(INPUT!L4&lt;&gt;"",INDEX(EY3:EY25,MATCH(INPUT!L4,EX3:EX25,),0),"")</f>
        <v/>
      </c>
      <c r="FB84" s="381"/>
      <c r="FC84" s="381"/>
      <c r="FD84" s="381"/>
      <c r="FE84" s="381"/>
      <c r="FF84" s="381"/>
      <c r="FG84" s="382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10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5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5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5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5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5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5"/>
      <c r="FA85" s="34"/>
      <c r="FB85" s="362" t="s">
        <v>245</v>
      </c>
      <c r="FC85" s="363"/>
      <c r="FD85" s="364"/>
      <c r="FE85" s="383" t="s">
        <v>247</v>
      </c>
      <c r="FF85" s="384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10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5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5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5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5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5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5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27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5"/>
      <c r="AA87" t="str">
        <f t="shared" si="64"/>
        <v>PSAT First 10</v>
      </c>
      <c r="AB87" s="27">
        <f>IF(ISNUMBER(SEARCH("P",AB$4)),10,0)</f>
        <v>10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5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5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5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5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5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5"/>
      <c r="AA88" t="str">
        <f t="shared" si="64"/>
        <v>PSAT Last 10</v>
      </c>
      <c r="AB88" s="27">
        <f>IF(ISNUMBER(SEARCH("P",AB$4)),10,0)</f>
        <v>10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5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5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5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5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5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5"/>
      <c r="AA89" t="str">
        <f t="shared" si="64"/>
        <v>PSAT Rest</v>
      </c>
      <c r="AB89" s="27">
        <f>IF(ISNUMBER(SEARCH("P",AB$4)),24,0)</f>
        <v>24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5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5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5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5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5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5"/>
      <c r="AA90" t="str">
        <f t="shared" si="64"/>
        <v>ACT First 10</v>
      </c>
      <c r="AB90" s="27">
        <f>IF(ISNUMBER(SEARCH("A",AB$4)),10,0)</f>
        <v>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5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5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5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5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5"/>
      <c r="AA91" t="str">
        <f t="shared" si="64"/>
        <v>ACT Last 10</v>
      </c>
      <c r="AB91" s="27">
        <f>IF(ISNUMBER(SEARCH("A",AB$4)),10,0)</f>
        <v>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5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5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5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5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0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5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5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5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5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5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5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5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5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5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5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5"/>
      <c r="FA93" s="380" t="str">
        <f>IF(INPUT!M4&lt;&gt;"",INDEX(EY3:EY25,MATCH(INPUT!M4,EX3:EX25,),0),"")</f>
        <v/>
      </c>
      <c r="FB93" s="381"/>
      <c r="FC93" s="381"/>
      <c r="FD93" s="381"/>
      <c r="FE93" s="381"/>
      <c r="FF93" s="381"/>
      <c r="FG93" s="382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5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5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5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5"/>
      <c r="FA94" s="34"/>
      <c r="FB94" s="362" t="s">
        <v>245</v>
      </c>
      <c r="FC94" s="363"/>
      <c r="FD94" s="364"/>
      <c r="FE94" s="383" t="s">
        <v>247</v>
      </c>
      <c r="FF94" s="384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5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5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5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5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5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5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5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5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5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5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5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5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5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5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5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5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5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5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5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5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5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5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5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5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5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5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5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5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5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5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5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5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5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5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5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5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5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5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5"/>
      <c r="FA102" s="380" t="str">
        <f>IF(INPUT!N4&lt;&gt;"",INDEX(EY3:EY25,MATCH(INPUT!N4,EX3:EX25,),0),"")</f>
        <v/>
      </c>
      <c r="FB102" s="381"/>
      <c r="FC102" s="381"/>
      <c r="FD102" s="381"/>
      <c r="FE102" s="381"/>
      <c r="FF102" s="381"/>
      <c r="FG102" s="382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5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5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5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5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5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5"/>
      <c r="FA103" s="34"/>
      <c r="FB103" s="362" t="s">
        <v>245</v>
      </c>
      <c r="FC103" s="363"/>
      <c r="FD103" s="364"/>
      <c r="FE103" s="383" t="s">
        <v>247</v>
      </c>
      <c r="FF103" s="384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5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5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5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5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5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5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5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5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5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5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5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5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5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5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5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5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5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5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5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5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5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5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5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5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5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5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5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5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5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5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5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5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5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5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5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5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5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5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5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5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5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5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5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5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5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5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5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5"/>
      <c r="FA111" s="380" t="str">
        <f>IF(INPUT!O4&lt;&gt;"",INDEX(EY3:EY25,MATCH(INPUT!O4,EX3:EX25,),0),"")</f>
        <v/>
      </c>
      <c r="FB111" s="381"/>
      <c r="FC111" s="381"/>
      <c r="FD111" s="381"/>
      <c r="FE111" s="381"/>
      <c r="FF111" s="381"/>
      <c r="FG111" s="382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5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5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5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5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5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2" t="s">
        <v>245</v>
      </c>
      <c r="FC112" s="363"/>
      <c r="FD112" s="364"/>
      <c r="FE112" s="383" t="s">
        <v>247</v>
      </c>
      <c r="FF112" s="384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5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5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5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5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5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5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5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5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5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5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5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5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5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5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5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5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5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5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5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5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5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5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5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5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5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5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5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5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5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5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5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5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5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5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5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5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5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5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5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5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5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5"/>
      <c r="DW120" s="2" t="str">
        <f t="shared" si="155"/>
        <v>ACT First 10</v>
      </c>
      <c r="DX120" s="47">
        <f t="shared" si="151"/>
        <v>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0" t="str">
        <f>IF(INPUT!P4&lt;&gt;"",INDEX(EY3:EY25,MATCH(INPUT!P4,EX3:EX25,),0),"")</f>
        <v/>
      </c>
      <c r="FB120" s="381"/>
      <c r="FC120" s="381"/>
      <c r="FD120" s="381"/>
      <c r="FE120" s="381"/>
      <c r="FF120" s="381"/>
      <c r="FG120" s="382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5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5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5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5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5"/>
      <c r="DW121" s="2" t="str">
        <f t="shared" si="155"/>
        <v>ACT Last 10</v>
      </c>
      <c r="DX121" s="47">
        <f t="shared" si="151"/>
        <v>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2" t="s">
        <v>245</v>
      </c>
      <c r="FC121" s="363"/>
      <c r="FD121" s="364"/>
      <c r="FE121" s="383" t="s">
        <v>247</v>
      </c>
      <c r="FF121" s="384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5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5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5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5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5"/>
      <c r="DW122" s="2" t="str">
        <f t="shared" si="155"/>
        <v>ACT Rest</v>
      </c>
      <c r="DX122" s="47">
        <f t="shared" si="151"/>
        <v>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5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5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5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5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5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5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5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5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5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5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5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5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5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5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5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6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5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5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5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5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6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5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5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5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5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6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5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5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5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5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6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5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5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5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5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0" t="str">
        <f>IF(INPUT!Q4&lt;&gt;"",INDEX(EY3:EY25,MATCH(INPUT!Q4,EX3:EX25,),0),"")</f>
        <v/>
      </c>
      <c r="FB129" s="381"/>
      <c r="FC129" s="381"/>
      <c r="FD129" s="381"/>
      <c r="FE129" s="381"/>
      <c r="FF129" s="381"/>
      <c r="FG129" s="382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6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5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5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5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2" t="s">
        <v>245</v>
      </c>
      <c r="FC130" s="363"/>
      <c r="FD130" s="364"/>
      <c r="FE130" s="383" t="s">
        <v>247</v>
      </c>
      <c r="FF130" s="384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6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5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5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5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5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6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5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5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5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5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6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5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5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5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5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6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5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5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5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5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6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5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5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5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5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6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5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5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5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5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5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5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5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5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5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5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5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0" t="str">
        <f>IF(INPUT!R4&lt;&gt;"",INDEX(EY3:EY25,MATCH(INPUT!R4,EX3:EX25,),0),"")</f>
        <v/>
      </c>
      <c r="FB138" s="381"/>
      <c r="FC138" s="381"/>
      <c r="FD138" s="381"/>
      <c r="FE138" s="381"/>
      <c r="FF138" s="381"/>
      <c r="FG138" s="382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5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5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5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2" t="s">
        <v>245</v>
      </c>
      <c r="FC139" s="363"/>
      <c r="FD139" s="364"/>
      <c r="FE139" s="383" t="s">
        <v>247</v>
      </c>
      <c r="FF139" s="384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5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5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5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5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5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5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5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5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5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5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5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5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5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5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5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5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5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5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5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5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5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5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5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5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5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5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5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5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0" t="str">
        <f>IF(INPUT!S4&lt;&gt;"",INDEX(EY3:EY25,MATCH(INPUT!S4,EX3:EX25,),0),"")</f>
        <v/>
      </c>
      <c r="FB147" s="381"/>
      <c r="FC147" s="381"/>
      <c r="FD147" s="381"/>
      <c r="FE147" s="381"/>
      <c r="FF147" s="381"/>
      <c r="FG147" s="382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5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5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5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5"/>
      <c r="FA148" s="34"/>
      <c r="FB148" s="362" t="s">
        <v>245</v>
      </c>
      <c r="FC148" s="363"/>
      <c r="FD148" s="364"/>
      <c r="FE148" s="383" t="s">
        <v>247</v>
      </c>
      <c r="FF148" s="384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5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5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5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5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5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5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5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5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5"/>
      <c r="AZ151" t="str">
        <f t="shared" si="111"/>
        <v>PSAT First 10</v>
      </c>
      <c r="BA151" s="27">
        <f>IF(ISNUMBER(SEARCH("P",BA$4)),10,0)</f>
        <v>10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5"/>
      <c r="BY151" t="str">
        <f t="shared" si="112"/>
        <v>PSAT First 10</v>
      </c>
      <c r="BZ151" s="27">
        <f>IF(ISNUMBER(SEARCH("P",BZ$4)),10,0)</f>
        <v>10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5"/>
      <c r="CX151" t="str">
        <f t="shared" si="113"/>
        <v>PSAT First 10</v>
      </c>
      <c r="CY151" s="27">
        <f t="shared" si="114"/>
        <v>20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5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5"/>
      <c r="AZ152" t="str">
        <f t="shared" si="111"/>
        <v>PSAT Last 10</v>
      </c>
      <c r="BA152" s="27">
        <f>IF(ISNUMBER(SEARCH("P",BA$4)),10,0)</f>
        <v>10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5"/>
      <c r="BY152" t="str">
        <f t="shared" si="112"/>
        <v>PSAT Last 10</v>
      </c>
      <c r="BZ152" s="27">
        <f>IF(ISNUMBER(SEARCH("P",BZ$4)),10,0)</f>
        <v>10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5"/>
      <c r="CX152" t="str">
        <f t="shared" si="113"/>
        <v>PSAT Last 10</v>
      </c>
      <c r="CY152" s="27">
        <f t="shared" si="114"/>
        <v>20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5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5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5"/>
      <c r="BY153" t="str">
        <f t="shared" ref="BY153:BY162" si="290">BY77</f>
        <v>PSAT Rest</v>
      </c>
      <c r="BZ153" s="27">
        <f>IF(ISNUMBER(SEARCH("P",BZ$4)),11,0)</f>
        <v>11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5"/>
      <c r="CX153" t="str">
        <f t="shared" ref="CX153:CX162" si="292">CX77</f>
        <v>PSAT Rest</v>
      </c>
      <c r="CY153" s="27">
        <f t="shared" ref="CY153:CY162" si="293">BA153+BZ153</f>
        <v>11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5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5"/>
      <c r="AZ154" t="str">
        <f t="shared" si="289"/>
        <v>PSAT Easy</v>
      </c>
      <c r="BA154" s="27">
        <f>IF(ISNUMBER(SEARCH("P",BA$4)),7,0)</f>
        <v>7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5"/>
      <c r="BY154" t="str">
        <f t="shared" si="290"/>
        <v>PSAT Easy</v>
      </c>
      <c r="BZ154" s="27">
        <f>IF(ISNUMBER(SEARCH("P",BZ$4)),11,0)</f>
        <v>11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5"/>
      <c r="CX154" t="str">
        <f t="shared" si="292"/>
        <v>PSAT Easy</v>
      </c>
      <c r="CY154" s="27">
        <f t="shared" si="293"/>
        <v>18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5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5"/>
      <c r="AZ155" t="str">
        <f t="shared" si="289"/>
        <v>PSAT Medium</v>
      </c>
      <c r="BA155" s="27">
        <f>IF(ISNUMBER(SEARCH("P",BA$4)),4,0)</f>
        <v>4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5"/>
      <c r="BY155" t="str">
        <f t="shared" si="290"/>
        <v>PSAT Medium</v>
      </c>
      <c r="BZ155" s="27">
        <f>IF(ISNUMBER(SEARCH("P",BZ$4)),9,0)</f>
        <v>9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5"/>
      <c r="CX155" t="str">
        <f t="shared" si="292"/>
        <v>PSAT Medium</v>
      </c>
      <c r="CY155" s="27">
        <f t="shared" si="293"/>
        <v>13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5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5"/>
      <c r="AZ156" t="str">
        <f t="shared" si="289"/>
        <v>PSAT Hard</v>
      </c>
      <c r="BA156" s="27">
        <f>IF(ISNUMBER(SEARCH("P",BA$4)),6,0)</f>
        <v>6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5"/>
      <c r="BY156" t="str">
        <f t="shared" si="290"/>
        <v>PSAT Hard</v>
      </c>
      <c r="BZ156" s="27">
        <f>IF(ISNUMBER(SEARCH("P",BZ$4)),11,0)</f>
        <v>11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5"/>
      <c r="CX156" t="str">
        <f t="shared" si="292"/>
        <v>PSAT Hard</v>
      </c>
      <c r="CY156" s="27">
        <f t="shared" si="293"/>
        <v>17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5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87" t="s">
        <v>267</v>
      </c>
      <c r="EF156" s="387"/>
      <c r="EG156" s="387"/>
      <c r="FA156" s="380" t="str">
        <f>IF(INPUT!T4&lt;&gt;"",INDEX(EY3:EY25,MATCH(INPUT!T4,EX3:EX25,),0),"")</f>
        <v/>
      </c>
      <c r="FB156" s="381"/>
      <c r="FC156" s="381"/>
      <c r="FD156" s="381"/>
      <c r="FE156" s="381"/>
      <c r="FF156" s="381"/>
      <c r="FG156" s="382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5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5"/>
      <c r="BY157" t="str">
        <f t="shared" si="290"/>
        <v>ACT First 10</v>
      </c>
      <c r="BZ157" s="27">
        <f>IF(ISNUMBER(SEARCH("A",BZ$4)),10,0)</f>
        <v>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5"/>
      <c r="CX157" t="str">
        <f t="shared" si="292"/>
        <v>ACT First 10</v>
      </c>
      <c r="CY157" s="27">
        <f t="shared" si="293"/>
        <v>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5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2" t="s">
        <v>245</v>
      </c>
      <c r="FC157" s="363"/>
      <c r="FD157" s="364"/>
      <c r="FE157" s="383" t="s">
        <v>247</v>
      </c>
      <c r="FF157" s="384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5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5"/>
      <c r="BY158" t="str">
        <f t="shared" si="290"/>
        <v>ACT Last 10</v>
      </c>
      <c r="BZ158" s="27">
        <f>IF(ISNUMBER(SEARCH("A",BZ$4)),10,0)</f>
        <v>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5"/>
      <c r="CX158" t="str">
        <f t="shared" si="292"/>
        <v>ACT Last 10</v>
      </c>
      <c r="CY158" s="27">
        <f t="shared" si="293"/>
        <v>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5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5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5"/>
      <c r="BY159" t="str">
        <f t="shared" si="290"/>
        <v>ACT Rest</v>
      </c>
      <c r="BZ159" s="27">
        <f>IF(ISNUMBER(SEARCH("A",BZ$4)),40,0)</f>
        <v>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5"/>
      <c r="CX159" t="str">
        <f t="shared" si="292"/>
        <v>ACT Rest</v>
      </c>
      <c r="CY159" s="27">
        <f t="shared" si="293"/>
        <v>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5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5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5"/>
      <c r="BY160" t="str">
        <f t="shared" si="290"/>
        <v>ACT Easy</v>
      </c>
      <c r="BZ160" s="27">
        <f>IF(ISNUMBER(SEARCH("A",BZ$4)),20,0)</f>
        <v>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5"/>
      <c r="CX160" t="str">
        <f t="shared" si="292"/>
        <v>ACT Easy</v>
      </c>
      <c r="CY160" s="27">
        <f t="shared" si="293"/>
        <v>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5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5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5"/>
      <c r="BY161" t="str">
        <f t="shared" si="290"/>
        <v>ACT Medium</v>
      </c>
      <c r="BZ161" s="27">
        <f>IF(ISNUMBER(SEARCH("A",BZ$4)),20,0)</f>
        <v>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5"/>
      <c r="CX161" t="str">
        <f t="shared" si="292"/>
        <v>ACT Medium</v>
      </c>
      <c r="CY161" s="27">
        <f t="shared" si="293"/>
        <v>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5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5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5"/>
      <c r="BY162" t="str">
        <f t="shared" si="290"/>
        <v>ACT Hard</v>
      </c>
      <c r="BZ162" s="27">
        <f>IF(ISNUMBER(SEARCH("A",BZ$4)),20,0)</f>
        <v>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5"/>
      <c r="CX162" t="str">
        <f t="shared" si="292"/>
        <v>ACT Hard</v>
      </c>
      <c r="CY162" s="27">
        <f t="shared" si="293"/>
        <v>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5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5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5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5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5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5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5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5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5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10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5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5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5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5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0" t="str">
        <f>IF(INPUT!U4&lt;&gt;"",INDEX(EY3:EY25,MATCH(INPUT!U4,EX3:EX25,),0),"")</f>
        <v/>
      </c>
      <c r="FB165" s="381"/>
      <c r="FC165" s="381"/>
      <c r="FD165" s="381"/>
      <c r="FE165" s="381"/>
      <c r="FF165" s="381"/>
      <c r="FG165" s="382"/>
    </row>
    <row r="166" spans="2:163" x14ac:dyDescent="0.45">
      <c r="B166" t="str">
        <f t="shared" si="229"/>
        <v>PSAT Last 10</v>
      </c>
      <c r="C166" s="47">
        <f t="shared" ref="C166:Y166" si="364">C86*C$2</f>
        <v>10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5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5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5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5"/>
      <c r="DW166" s="115"/>
      <c r="DX166" s="29"/>
      <c r="DY166" s="29"/>
      <c r="DZ166" s="29"/>
      <c r="EA166" s="29"/>
      <c r="EB166" s="112"/>
      <c r="EC166" s="119"/>
      <c r="FA166" s="34"/>
      <c r="FB166" s="362" t="s">
        <v>245</v>
      </c>
      <c r="FC166" s="363"/>
      <c r="FD166" s="364"/>
      <c r="FE166" s="383" t="s">
        <v>247</v>
      </c>
      <c r="FF166" s="384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27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5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5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5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5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5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5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5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5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10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5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5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5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5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10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5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5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5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24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5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5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5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5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5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5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5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5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5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5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5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0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5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5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5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5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0" t="str">
        <f>IF(INPUT!V4&lt;&gt;"",INDEX(EY3:EY25,MATCH(INPUT!V4,EX3:EX25,),0),"")</f>
        <v/>
      </c>
      <c r="FB174" s="381"/>
      <c r="FC174" s="381"/>
      <c r="FD174" s="381"/>
      <c r="FE174" s="381"/>
      <c r="FF174" s="381"/>
      <c r="FG174" s="382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5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5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5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5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2" t="s">
        <v>245</v>
      </c>
      <c r="FC175" s="363"/>
      <c r="FD175" s="364"/>
      <c r="FE175" s="383" t="s">
        <v>247</v>
      </c>
      <c r="FF175" s="384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5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5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5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5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5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5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5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5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5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5"/>
      <c r="DW178" s="362" t="s">
        <v>389</v>
      </c>
      <c r="DX178" s="363"/>
      <c r="DY178" s="363"/>
      <c r="DZ178" s="363"/>
      <c r="EA178" s="363"/>
      <c r="EB178" s="363"/>
      <c r="EC178" s="364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5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5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5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5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5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5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5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5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5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5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5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0" t="str">
        <f>IF(INPUT!W4&lt;&gt;"",INDEX(EY3:EY25,MATCH(INPUT!W4,EX3:EX25,),0),"")</f>
        <v/>
      </c>
      <c r="FB183" s="381"/>
      <c r="FC183" s="381"/>
      <c r="FD183" s="381"/>
      <c r="FE183" s="381"/>
      <c r="FF183" s="381"/>
      <c r="FG183" s="382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5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2" t="s">
        <v>245</v>
      </c>
      <c r="FC184" s="363"/>
      <c r="FD184" s="364"/>
      <c r="FE184" s="383" t="s">
        <v>247</v>
      </c>
      <c r="FF184" s="384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5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5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5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5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5"/>
      <c r="DW187" s="362" t="s">
        <v>400</v>
      </c>
      <c r="DX187" s="363"/>
      <c r="DY187" s="363"/>
      <c r="DZ187" s="363"/>
      <c r="EA187" s="363"/>
      <c r="EB187" s="363"/>
      <c r="EC187" s="364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5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5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5"/>
      <c r="DW188" s="362" t="s">
        <v>359</v>
      </c>
      <c r="DX188" s="363"/>
      <c r="DY188" s="363"/>
      <c r="DZ188" s="363"/>
      <c r="EA188" s="363"/>
      <c r="EB188" s="363"/>
      <c r="EC188" s="364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5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5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5"/>
      <c r="DW189" s="115" t="s">
        <v>348</v>
      </c>
      <c r="DX189" s="29">
        <f>SUM(DX93:ET93)</f>
        <v>0</v>
      </c>
      <c r="DY189" s="29">
        <f>DZ189-DX189</f>
        <v>0</v>
      </c>
      <c r="DZ189" s="29">
        <f>SUM(DX121:ET121)</f>
        <v>0</v>
      </c>
      <c r="EA189" s="29" t="str">
        <f>IF(DZ189&lt;&gt;0,DY189&amp;" / "&amp;DZ189,"")</f>
        <v/>
      </c>
      <c r="EB189" s="112" t="str">
        <f>IF(DZ189&lt;&gt;0,DY189/DZ189,"")</f>
        <v/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5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5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5"/>
      <c r="DW190" s="115" t="s">
        <v>401</v>
      </c>
      <c r="DX190" s="29">
        <f>SUM(DX92:ET92)</f>
        <v>0</v>
      </c>
      <c r="DY190" s="29">
        <f>DZ190-DX190</f>
        <v>0</v>
      </c>
      <c r="DZ190" s="29">
        <f>SUM(DX120:ET120)</f>
        <v>0</v>
      </c>
      <c r="EA190" s="29" t="str">
        <f>IF(DZ190&lt;&gt;0,DY190&amp;" / "&amp;DZ190,"")</f>
        <v/>
      </c>
      <c r="EB190" s="112" t="str">
        <f>IF(DZ190&lt;&gt;0,DY190/DZ190,"")</f>
        <v/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5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5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5"/>
      <c r="DW191" s="115" t="s">
        <v>402</v>
      </c>
      <c r="DX191" s="29">
        <f>SUM(DX94:ET94)</f>
        <v>0</v>
      </c>
      <c r="DY191" s="29">
        <f>DZ191-DX191</f>
        <v>0</v>
      </c>
      <c r="DZ191" s="29">
        <f>SUM(DX122:ET122)</f>
        <v>0</v>
      </c>
      <c r="EA191" s="29" t="str">
        <f>IF(DZ191&lt;&gt;0,DY191&amp;" / "&amp;DZ191,"")</f>
        <v/>
      </c>
      <c r="EB191" s="112" t="str">
        <f>IF(DZ191&lt;&gt;0,DY191/DZ191,"")</f>
        <v/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5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5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5"/>
      <c r="FA192" s="380" t="str">
        <f>IF(INPUT!X4&lt;&gt;"",INDEX(EY3:EY25,MATCH(INPUT!X4,EX3:EX25,),0),"")</f>
        <v/>
      </c>
      <c r="FB192" s="381"/>
      <c r="FC192" s="381"/>
      <c r="FD192" s="381"/>
      <c r="FE192" s="381"/>
      <c r="FF192" s="381"/>
      <c r="FG192" s="382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5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5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5"/>
      <c r="FA193" s="34"/>
      <c r="FB193" s="362" t="s">
        <v>245</v>
      </c>
      <c r="FC193" s="363"/>
      <c r="FD193" s="364"/>
      <c r="FE193" s="383" t="s">
        <v>247</v>
      </c>
      <c r="FF193" s="384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5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5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5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5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5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5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5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5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5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5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5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5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5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5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5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5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5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5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5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5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5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5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5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5"/>
      <c r="FA201" s="380" t="str">
        <f>IF(INPUT!Y4&lt;&gt;"",INDEX(EY3:EY25,MATCH(INPUT!Y4,EX3:EX25,),0),"")</f>
        <v/>
      </c>
      <c r="FB201" s="381"/>
      <c r="FC201" s="381"/>
      <c r="FD201" s="381"/>
      <c r="FE201" s="381"/>
      <c r="FF201" s="381"/>
      <c r="FG201" s="382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5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5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5"/>
      <c r="FA202" s="34"/>
      <c r="FB202" s="362" t="s">
        <v>245</v>
      </c>
      <c r="FC202" s="363"/>
      <c r="FD202" s="364"/>
      <c r="FE202" s="383" t="s">
        <v>247</v>
      </c>
      <c r="FF202" s="384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5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5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5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0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5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5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5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0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5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5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5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5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5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5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5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5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5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5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5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5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5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5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5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87" t="s">
        <v>267</v>
      </c>
      <c r="K210" s="387"/>
      <c r="L210" s="387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5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5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5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5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5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0</v>
      </c>
      <c r="K212" s="27">
        <f>L212-J212</f>
        <v>0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5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5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5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5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5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5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5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5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5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87" t="s">
        <v>267</v>
      </c>
      <c r="AJ215" s="387"/>
      <c r="AK215" s="387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5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5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5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5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5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5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5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5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5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5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5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5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5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5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5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5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5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5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5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5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5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5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5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5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5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5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5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5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5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5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5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5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5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5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5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5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5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5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5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5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5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5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5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5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5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5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5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5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5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5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5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5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5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5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5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5"/>
    </row>
    <row r="237" spans="2:126" x14ac:dyDescent="0.45">
      <c r="B237" s="362" t="s">
        <v>389</v>
      </c>
      <c r="C237" s="363"/>
      <c r="D237" s="363"/>
      <c r="E237" s="363"/>
      <c r="F237" s="363"/>
      <c r="G237" s="363"/>
      <c r="H237" s="364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5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5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5"/>
    </row>
    <row r="238" spans="2:126" x14ac:dyDescent="0.45">
      <c r="B238" s="362" t="s">
        <v>359</v>
      </c>
      <c r="C238" s="363"/>
      <c r="D238" s="363"/>
      <c r="E238" s="363"/>
      <c r="F238" s="363"/>
      <c r="G238" s="363"/>
      <c r="H238" s="364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5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5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5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5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5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5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5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5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5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5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5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5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5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5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5"/>
    </row>
    <row r="243" spans="2:126" x14ac:dyDescent="0.45">
      <c r="B243" s="362" t="s">
        <v>394</v>
      </c>
      <c r="C243" s="363"/>
      <c r="D243" s="363"/>
      <c r="E243" s="363"/>
      <c r="F243" s="363"/>
      <c r="G243" s="363"/>
      <c r="H243" s="364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5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5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5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5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5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5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5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5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5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5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5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5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5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5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5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5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5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5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2" t="s">
        <v>400</v>
      </c>
      <c r="AB249" s="363"/>
      <c r="AC249" s="363"/>
      <c r="AD249" s="363"/>
      <c r="AE249" s="363"/>
      <c r="AF249" s="363"/>
      <c r="AG249" s="364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5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5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5"/>
    </row>
    <row r="250" spans="2:126" x14ac:dyDescent="0.45">
      <c r="B250" s="362" t="s">
        <v>400</v>
      </c>
      <c r="C250" s="363"/>
      <c r="D250" s="363"/>
      <c r="E250" s="363"/>
      <c r="F250" s="363"/>
      <c r="G250" s="363"/>
      <c r="H250" s="364"/>
      <c r="AA250" s="362" t="s">
        <v>359</v>
      </c>
      <c r="AB250" s="363"/>
      <c r="AC250" s="363"/>
      <c r="AD250" s="363"/>
      <c r="AE250" s="363"/>
      <c r="AF250" s="363"/>
      <c r="AG250" s="364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5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5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2" t="s">
        <v>359</v>
      </c>
      <c r="C251" s="363"/>
      <c r="D251" s="363"/>
      <c r="E251" s="363"/>
      <c r="F251" s="363"/>
      <c r="G251" s="363"/>
      <c r="H251" s="364"/>
      <c r="AA251" s="115" t="s">
        <v>348</v>
      </c>
      <c r="AB251" s="29">
        <f>SUM(AB132:AX132)</f>
        <v>0</v>
      </c>
      <c r="AC251" s="29">
        <f>AD251-AB251</f>
        <v>0</v>
      </c>
      <c r="AD251" s="29">
        <f>SUM(AB173:AX173)</f>
        <v>0</v>
      </c>
      <c r="AE251" s="29" t="str">
        <f>IF(AD251&lt;&gt;0,AC251&amp;" / "&amp;AD251,"")</f>
        <v/>
      </c>
      <c r="AF251" s="112" t="str">
        <f>IF(AD251&lt;&gt;0,AC251/AD251,"")</f>
        <v/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5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5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0</v>
      </c>
      <c r="E252" s="29">
        <f>SUM(C169:Y169)</f>
        <v>0</v>
      </c>
      <c r="F252" s="29" t="str">
        <f t="shared" ref="F252:F262" si="673">IF(E252&lt;&gt;0,D252&amp;" / "&amp;E252,"")</f>
        <v/>
      </c>
      <c r="G252" s="112" t="str">
        <f t="shared" ref="G252:G262" si="674">IF(E252&lt;&gt;0,D252/E252,"")</f>
        <v/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0</v>
      </c>
      <c r="AD252" s="29">
        <f>SUM(AB172:AX172)</f>
        <v>0</v>
      </c>
      <c r="AE252" s="29" t="str">
        <f>IF(AD252&lt;&gt;0,AC252&amp;" / "&amp;AD252,"")</f>
        <v/>
      </c>
      <c r="AF252" s="112" t="str">
        <f>IF(AD252&lt;&gt;0,AC252/AD252,"")</f>
        <v/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5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5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0</v>
      </c>
      <c r="D253" s="29">
        <f>E253-C253</f>
        <v>0</v>
      </c>
      <c r="E253" s="29">
        <f>SUM(C168:Y168)</f>
        <v>0</v>
      </c>
      <c r="F253" s="29" t="str">
        <f t="shared" si="673"/>
        <v/>
      </c>
      <c r="G253" s="112" t="str">
        <f t="shared" si="674"/>
        <v/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0</v>
      </c>
      <c r="AD253" s="29">
        <f>SUM(AB174:AX174)</f>
        <v>0</v>
      </c>
      <c r="AE253" s="29" t="str">
        <f>IF(AD253&lt;&gt;0,AC253&amp;" / "&amp;AD253,"")</f>
        <v/>
      </c>
      <c r="AF253" s="112" t="str">
        <f>IF(AD253&lt;&gt;0,AC253/AD253,"")</f>
        <v/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5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5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0</v>
      </c>
      <c r="E254" s="29">
        <f>SUM(C170:Y170)</f>
        <v>0</v>
      </c>
      <c r="F254" s="29" t="str">
        <f t="shared" si="673"/>
        <v/>
      </c>
      <c r="G254" s="112" t="str">
        <f t="shared" si="674"/>
        <v/>
      </c>
      <c r="H254" s="119" t="s">
        <v>264</v>
      </c>
      <c r="AA254" s="362" t="s">
        <v>265</v>
      </c>
      <c r="AB254" s="363"/>
      <c r="AC254" s="363"/>
      <c r="AD254" s="363"/>
      <c r="AE254" s="363"/>
      <c r="AF254" s="363"/>
      <c r="AG254" s="364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5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5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2" t="s">
        <v>265</v>
      </c>
      <c r="C255" s="363"/>
      <c r="D255" s="363"/>
      <c r="E255" s="363"/>
      <c r="F255" s="363"/>
      <c r="G255" s="363"/>
      <c r="H255" s="364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5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5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5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5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5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5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2" t="s">
        <v>358</v>
      </c>
      <c r="AB258" s="363"/>
      <c r="AC258" s="363"/>
      <c r="AD258" s="363"/>
      <c r="AE258" s="363"/>
      <c r="AF258" s="363"/>
      <c r="AG258" s="364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5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5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2" t="s">
        <v>358</v>
      </c>
      <c r="C259" s="363"/>
      <c r="D259" s="363"/>
      <c r="E259" s="363"/>
      <c r="F259" s="363"/>
      <c r="G259" s="363"/>
      <c r="H259" s="364"/>
      <c r="AA259" s="115" t="s">
        <v>348</v>
      </c>
      <c r="AB259" s="29">
        <f>SUM(AB129:AX129)</f>
        <v>0</v>
      </c>
      <c r="AC259" s="29">
        <f>AD259-AB259</f>
        <v>10</v>
      </c>
      <c r="AD259" s="29">
        <f>SUM(AB170:AX170)</f>
        <v>10</v>
      </c>
      <c r="AE259" s="29" t="str">
        <f>IF(AD259&lt;&gt;0,AC259&amp;" / "&amp;AD259,"")</f>
        <v>10 / 10</v>
      </c>
      <c r="AF259" s="112">
        <f>IF(AD259&lt;&gt;0,AC259/AD259,"")</f>
        <v>1</v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5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5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10</v>
      </c>
      <c r="E260" s="29">
        <f>SUM(C166:Y166)</f>
        <v>10</v>
      </c>
      <c r="F260" s="29" t="str">
        <f t="shared" si="673"/>
        <v>10 / 10</v>
      </c>
      <c r="G260" s="112">
        <f t="shared" si="674"/>
        <v>1</v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10</v>
      </c>
      <c r="AD260" s="29">
        <f>SUM(AB169:AX169)</f>
        <v>10</v>
      </c>
      <c r="AE260" s="29" t="str">
        <f>IF(AD260&lt;&gt;0,AC260&amp;" / "&amp;AD260,"")</f>
        <v>10 / 10</v>
      </c>
      <c r="AF260" s="112">
        <f>IF(AD260&lt;&gt;0,AC260/AD260,"")</f>
        <v>1</v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5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5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10</v>
      </c>
      <c r="E261" s="29">
        <f>SUM(C165:Y165)</f>
        <v>10</v>
      </c>
      <c r="F261" s="29" t="str">
        <f t="shared" si="673"/>
        <v>10 / 10</v>
      </c>
      <c r="G261" s="112">
        <f t="shared" si="674"/>
        <v>1</v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24</v>
      </c>
      <c r="AD261" s="29">
        <f>SUM(AB171:AX171)</f>
        <v>24</v>
      </c>
      <c r="AE261" s="29" t="str">
        <f>IF(AD261&lt;&gt;0,AC261&amp;" / "&amp;AD261,"")</f>
        <v>24 / 24</v>
      </c>
      <c r="AF261" s="112">
        <f>IF(AD261&lt;&gt;0,AC261/AD261,"")</f>
        <v>1</v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5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5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27</v>
      </c>
      <c r="E262" s="29">
        <f>SUM(C167:Y167)</f>
        <v>27</v>
      </c>
      <c r="F262" s="29" t="str">
        <f t="shared" si="673"/>
        <v>27 / 27</v>
      </c>
      <c r="G262" s="112">
        <f t="shared" si="674"/>
        <v>1</v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5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5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5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5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5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5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5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5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5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5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5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5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5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5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5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5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10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10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20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10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10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20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11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11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7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11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18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4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9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13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6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11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17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7" t="s">
        <v>267</v>
      </c>
      <c r="BF381" s="387"/>
      <c r="BG381" s="387"/>
      <c r="CD381" s="387" t="s">
        <v>267</v>
      </c>
      <c r="CE381" s="387"/>
      <c r="CF381" s="387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87" t="s">
        <v>267</v>
      </c>
      <c r="DG381" s="387"/>
      <c r="DH381" s="387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2" t="s">
        <v>403</v>
      </c>
      <c r="CY382" s="363"/>
      <c r="CZ382" s="363"/>
      <c r="DA382" s="363"/>
      <c r="DB382" s="363"/>
      <c r="DC382" s="363"/>
      <c r="DD382" s="364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2" t="s">
        <v>452</v>
      </c>
      <c r="CY451" s="363"/>
      <c r="CZ451" s="363"/>
      <c r="DA451" s="363"/>
      <c r="DB451" s="363"/>
      <c r="DC451" s="363"/>
      <c r="DD451" s="364"/>
    </row>
    <row r="452" spans="102:108" x14ac:dyDescent="0.45">
      <c r="CX452" s="362" t="s">
        <v>359</v>
      </c>
      <c r="CY452" s="363"/>
      <c r="CZ452" s="363"/>
      <c r="DA452" s="363"/>
      <c r="DB452" s="363"/>
      <c r="DC452" s="363"/>
      <c r="DD452" s="364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0</v>
      </c>
      <c r="DA453" s="29">
        <f>SUM(CY312:DU312)</f>
        <v>0</v>
      </c>
      <c r="DB453" s="29" t="str">
        <f>IF(DA453&lt;&gt;0,CZ453&amp;" / "&amp;DA453,"")</f>
        <v/>
      </c>
      <c r="DC453" s="112" t="str">
        <f>IF(DA453&lt;&gt;0,CZ453/DA453,"")</f>
        <v/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0</v>
      </c>
      <c r="DA454" s="29">
        <f>SUM(CY313:DU313)</f>
        <v>0</v>
      </c>
      <c r="DB454" s="29" t="str">
        <f>IF(DA454&lt;&gt;0,CZ454&amp;" / "&amp;DA454,"")</f>
        <v/>
      </c>
      <c r="DC454" s="112" t="str">
        <f>IF(DA454&lt;&gt;0,CZ454/DA454,"")</f>
        <v/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0</v>
      </c>
      <c r="DA455" s="29">
        <f>SUM(CY314:DU314)</f>
        <v>0</v>
      </c>
      <c r="DB455" s="29" t="str">
        <f>IF(DA455&lt;&gt;0,CZ455&amp;" / "&amp;DA455,"")</f>
        <v/>
      </c>
      <c r="DC455" s="112" t="str">
        <f>IF(DA455&lt;&gt;0,CZ455/DA455,"")</f>
        <v/>
      </c>
      <c r="DD455" s="119" t="s">
        <v>264</v>
      </c>
    </row>
    <row r="456" spans="102:108" x14ac:dyDescent="0.45">
      <c r="CX456" s="362" t="s">
        <v>265</v>
      </c>
      <c r="CY456" s="363"/>
      <c r="CZ456" s="363"/>
      <c r="DA456" s="363"/>
      <c r="DB456" s="363"/>
      <c r="DC456" s="363"/>
      <c r="DD456" s="364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2" t="s">
        <v>358</v>
      </c>
      <c r="CY460" s="363"/>
      <c r="CZ460" s="363"/>
      <c r="DA460" s="363"/>
      <c r="DB460" s="363"/>
      <c r="DC460" s="363"/>
      <c r="DD460" s="364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18</v>
      </c>
      <c r="DA461" s="29">
        <f>SUM(CY306:DU306)</f>
        <v>18</v>
      </c>
      <c r="DB461" s="29" t="str">
        <f>IF(DA461&lt;&gt;0,CZ461&amp;" / "&amp;DA461,"")</f>
        <v>18 / 18</v>
      </c>
      <c r="DC461" s="112">
        <f>IF(DA461&lt;&gt;0,CZ461/DA461,"")</f>
        <v>1</v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13</v>
      </c>
      <c r="DA462" s="29">
        <f>SUM(CY307:DU307)</f>
        <v>13</v>
      </c>
      <c r="DB462" s="29" t="str">
        <f>IF(DA462&lt;&gt;0,CZ462&amp;" / "&amp;DA462,"")</f>
        <v>13 / 13</v>
      </c>
      <c r="DC462" s="112">
        <f>IF(DA462&lt;&gt;0,CZ462/DA462,"")</f>
        <v>1</v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17</v>
      </c>
      <c r="DA463" s="29">
        <f>SUM(CY308:DU308)</f>
        <v>17</v>
      </c>
      <c r="DB463" s="29" t="str">
        <f>IF(DA463&lt;&gt;0,CZ463&amp;" / "&amp;DA463,"")</f>
        <v>17 / 17</v>
      </c>
      <c r="DC463" s="112">
        <f>IF(DA463&lt;&gt;0,CZ463/DA463,"")</f>
        <v>1</v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2" t="s">
        <v>400</v>
      </c>
      <c r="CY465" s="363"/>
      <c r="CZ465" s="363"/>
      <c r="DA465" s="363"/>
      <c r="DB465" s="363"/>
      <c r="DC465" s="363"/>
      <c r="DD465" s="364"/>
    </row>
    <row r="466" spans="102:108" x14ac:dyDescent="0.45">
      <c r="CX466" s="362" t="s">
        <v>359</v>
      </c>
      <c r="CY466" s="363"/>
      <c r="CZ466" s="363"/>
      <c r="DA466" s="363"/>
      <c r="DB466" s="363"/>
      <c r="DC466" s="363"/>
      <c r="DD466" s="364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0</v>
      </c>
      <c r="DA467" s="29">
        <f>SUM(CY310:DU310)</f>
        <v>0</v>
      </c>
      <c r="DB467" s="29" t="str">
        <f>IF(DA467&lt;&gt;0,CZ467&amp;" / "&amp;DA467,"")</f>
        <v/>
      </c>
      <c r="DC467" s="112" t="str">
        <f>IF(DA467&lt;&gt;0,CZ467/DA467,"")</f>
        <v/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0</v>
      </c>
      <c r="DA468" s="29">
        <f>SUM(CY309:DU309)</f>
        <v>0</v>
      </c>
      <c r="DB468" s="29" t="str">
        <f>IF(DA468&lt;&gt;0,CZ468&amp;" / "&amp;DA468,"")</f>
        <v/>
      </c>
      <c r="DC468" s="112" t="str">
        <f>IF(DA468&lt;&gt;0,CZ468/DA468,"")</f>
        <v/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0</v>
      </c>
      <c r="DA469" s="29">
        <f>SUM(CY311:DU311)</f>
        <v>0</v>
      </c>
      <c r="DB469" s="29" t="str">
        <f>IF(DA469&lt;&gt;0,CZ469&amp;" / "&amp;DA469,"")</f>
        <v/>
      </c>
      <c r="DC469" s="112" t="str">
        <f>IF(DA469&lt;&gt;0,CZ469/DA469,"")</f>
        <v/>
      </c>
      <c r="DD469" s="119" t="s">
        <v>264</v>
      </c>
    </row>
    <row r="470" spans="102:108" x14ac:dyDescent="0.45">
      <c r="CX470" s="362" t="s">
        <v>265</v>
      </c>
      <c r="CY470" s="363"/>
      <c r="CZ470" s="363"/>
      <c r="DA470" s="363"/>
      <c r="DB470" s="363"/>
      <c r="DC470" s="363"/>
      <c r="DD470" s="364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2" t="s">
        <v>358</v>
      </c>
      <c r="CY474" s="363"/>
      <c r="CZ474" s="363"/>
      <c r="DA474" s="363"/>
      <c r="DB474" s="363"/>
      <c r="DC474" s="363"/>
      <c r="DD474" s="364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20</v>
      </c>
      <c r="DA475" s="29">
        <f>SUM(CY304:DU304)</f>
        <v>20</v>
      </c>
      <c r="DB475" s="29" t="str">
        <f>IF(DA475&lt;&gt;0,CZ475&amp;" / "&amp;DA475,"")</f>
        <v>20 / 20</v>
      </c>
      <c r="DC475" s="112">
        <f>IF(DA475&lt;&gt;0,CZ475/DA475,"")</f>
        <v>1</v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20</v>
      </c>
      <c r="DA476" s="29">
        <f>SUM(CY303:DU303)</f>
        <v>20</v>
      </c>
      <c r="DB476" s="29" t="str">
        <f>IF(DA476&lt;&gt;0,CZ476&amp;" / "&amp;DA476,"")</f>
        <v>20 / 20</v>
      </c>
      <c r="DC476" s="112">
        <f>IF(DA476&lt;&gt;0,CZ476/DA476,"")</f>
        <v>1</v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11</v>
      </c>
      <c r="DA477" s="29">
        <f>SUM(CY305:DU305)</f>
        <v>11</v>
      </c>
      <c r="DB477" s="29" t="str">
        <f>IF(DA477&lt;&gt;0,CZ477&amp;" / "&amp;DA477,"")</f>
        <v>11 / 11</v>
      </c>
      <c r="DC477" s="112">
        <f>IF(DA477&lt;&gt;0,CZ477/DA477,"")</f>
        <v>1</v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IM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247" s="108" customFormat="1" ht="42" thickBot="1" x14ac:dyDescent="0.5">
      <c r="A1" s="198"/>
      <c r="B1" s="166"/>
      <c r="C1" s="166" t="s">
        <v>611</v>
      </c>
      <c r="D1" s="166" t="s">
        <v>651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652</v>
      </c>
      <c r="N1" s="166" t="str">
        <f>IF(V6&lt;&gt;"",V6,"Test 1")</f>
        <v>PSAT 16</v>
      </c>
      <c r="O1" s="166" t="str">
        <f>IF(V15&lt;&gt;"",V15,"Test 2")</f>
        <v>Test 2</v>
      </c>
      <c r="P1" s="166" t="str">
        <f>N1</f>
        <v>PSAT 16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</row>
    <row r="2" spans="1:247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</row>
    <row r="3" spans="1:247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</row>
    <row r="4" spans="1:247" s="108" customFormat="1" ht="42" thickBot="1" x14ac:dyDescent="0.5">
      <c r="A4" s="198"/>
      <c r="B4" s="166"/>
      <c r="C4" s="166" t="s">
        <v>611</v>
      </c>
      <c r="D4" s="166" t="s">
        <v>651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652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</row>
    <row r="5" spans="1:247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47" s="215" customFormat="1" thickBot="1" x14ac:dyDescent="0.5">
      <c r="A6" s="208"/>
      <c r="B6" s="209"/>
      <c r="C6" s="210">
        <v>1</v>
      </c>
      <c r="D6" s="210" t="str">
        <f t="shared" ref="D6:D48" si="0">IF(L6="","",_xlfn.RANK.AVG(L6,$L$5:$L$49))</f>
        <v/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 t="str">
        <f>IF(AND(META!K$212&lt;&gt;0,G6&gt;0),META!C212/META!K$212,"")</f>
        <v/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0" t="str">
        <f>META!FA3</f>
        <v>PSAT 16</v>
      </c>
      <c r="W6" s="391">
        <f>META!FB3</f>
        <v>0</v>
      </c>
      <c r="X6" s="391">
        <f>META!FC3</f>
        <v>0</v>
      </c>
      <c r="Y6" s="391">
        <f>META!FD3</f>
        <v>0</v>
      </c>
      <c r="Z6" s="391">
        <f>META!FE3</f>
        <v>0</v>
      </c>
      <c r="AA6" s="391">
        <f>META!FF3</f>
        <v>0</v>
      </c>
      <c r="AB6" s="392">
        <f>META!FG3</f>
        <v>0</v>
      </c>
    </row>
    <row r="7" spans="1:247" ht="28.9" thickBot="1" x14ac:dyDescent="0.5">
      <c r="A7" s="200"/>
      <c r="B7" s="151"/>
      <c r="C7" s="170">
        <v>1</v>
      </c>
      <c r="D7" s="170" t="str">
        <f t="shared" si="0"/>
        <v/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 t="str">
        <f>IF(AND(META!K$212&lt;&gt;0,G7&gt;0),META!C213/META!K$212,"")</f>
        <v/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2" t="str">
        <f>META!FB4</f>
        <v>Raw Performance</v>
      </c>
      <c r="X7" s="363">
        <f>META!FC4</f>
        <v>0</v>
      </c>
      <c r="Y7" s="364">
        <f>META!FD4</f>
        <v>0</v>
      </c>
      <c r="Z7" s="383" t="str">
        <f>META!FE4</f>
        <v>Score</v>
      </c>
      <c r="AA7" s="384">
        <f>META!FF4</f>
        <v>0</v>
      </c>
      <c r="AB7" s="34" t="str">
        <f>META!FG4</f>
        <v>Perc.</v>
      </c>
    </row>
    <row r="8" spans="1:247" s="215" customFormat="1" thickBot="1" x14ac:dyDescent="0.5">
      <c r="A8" s="208"/>
      <c r="B8" s="209"/>
      <c r="C8" s="210">
        <v>2</v>
      </c>
      <c r="D8" s="210" t="str">
        <f t="shared" si="0"/>
        <v/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 t="str">
        <f>IF(AND(META!K$212&lt;&gt;0,G8&gt;0),META!C214/META!K$212,"")</f>
        <v/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Reading</v>
      </c>
      <c r="W8" s="218" t="str">
        <f>META!FB5</f>
        <v>32</v>
      </c>
      <c r="X8" s="218" t="str">
        <f>META!FC5</f>
        <v>47</v>
      </c>
      <c r="Y8" s="219" t="str">
        <f>META!FD5</f>
        <v>68%</v>
      </c>
      <c r="Z8" s="220" t="str">
        <f>META!FE5</f>
        <v>290</v>
      </c>
      <c r="AA8" s="221" t="str">
        <f>META!FF5</f>
        <v>380</v>
      </c>
      <c r="AB8" s="222" t="str">
        <f>META!FG5</f>
        <v/>
      </c>
    </row>
    <row r="9" spans="1:247" thickBot="1" x14ac:dyDescent="0.5">
      <c r="A9" s="200"/>
      <c r="B9" s="151"/>
      <c r="C9" s="170">
        <v>2</v>
      </c>
      <c r="D9" s="170" t="str">
        <f t="shared" si="0"/>
        <v/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 t="str">
        <f>IF(AND(META!K$212&lt;&gt;0,G9&gt;0),META!C215/META!K$212,"")</f>
        <v/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Writing</v>
      </c>
      <c r="W9" s="129" t="str">
        <f>META!FB6</f>
        <v>34</v>
      </c>
      <c r="X9" s="129" t="str">
        <f>META!FC6</f>
        <v>44</v>
      </c>
      <c r="Y9" s="131" t="str">
        <f>META!FD6</f>
        <v>77%</v>
      </c>
      <c r="Z9" s="105" t="str">
        <f>META!FE6</f>
        <v>310</v>
      </c>
      <c r="AA9" s="98" t="str">
        <f>META!FF6</f>
        <v>380</v>
      </c>
      <c r="AB9" s="80" t="str">
        <f>META!FG6</f>
        <v/>
      </c>
    </row>
    <row r="10" spans="1:247" s="215" customFormat="1" thickBot="1" x14ac:dyDescent="0.5">
      <c r="A10" s="208"/>
      <c r="B10" s="209"/>
      <c r="C10" s="210">
        <v>1</v>
      </c>
      <c r="D10" s="210" t="str">
        <f t="shared" si="0"/>
        <v/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 t="str">
        <f>IF(AND(META!K$212&lt;&gt;0,G10&gt;0),META!C216/META!K$212,"")</f>
        <v/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R&amp;W</v>
      </c>
      <c r="W10" s="218" t="str">
        <f>META!FB7</f>
        <v>66</v>
      </c>
      <c r="X10" s="218" t="str">
        <f>META!FC7</f>
        <v>91</v>
      </c>
      <c r="Y10" s="224" t="str">
        <f>META!FD7</f>
        <v>73%</v>
      </c>
      <c r="Z10" s="220" t="str">
        <f>META!FE7</f>
        <v>600</v>
      </c>
      <c r="AA10" s="221" t="str">
        <f>META!FF7</f>
        <v>760</v>
      </c>
      <c r="AB10" s="222" t="str">
        <f>META!FG7</f>
        <v>86%</v>
      </c>
    </row>
    <row r="11" spans="1:247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Math</v>
      </c>
      <c r="W11" s="132" t="str">
        <f>META!FB8</f>
        <v>42</v>
      </c>
      <c r="X11" s="132" t="str">
        <f>META!FC8</f>
        <v>48</v>
      </c>
      <c r="Y11" s="133" t="str">
        <f>META!FD8</f>
        <v>88%</v>
      </c>
      <c r="Z11" s="134" t="str">
        <f>META!FE8</f>
        <v>700</v>
      </c>
      <c r="AA11" s="135" t="str">
        <f>META!FF8</f>
        <v>760</v>
      </c>
      <c r="AB11" s="83" t="str">
        <f>META!FG8</f>
        <v>97%</v>
      </c>
    </row>
    <row r="12" spans="1:247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108</v>
      </c>
      <c r="X12" s="227" t="str">
        <f>META!FC9</f>
        <v>139</v>
      </c>
      <c r="Y12" s="228" t="str">
        <f>META!FD9</f>
        <v>78%</v>
      </c>
      <c r="Z12" s="229" t="str">
        <f>META!FE9</f>
        <v>1300</v>
      </c>
      <c r="AA12" s="230" t="str">
        <f>META!FF9</f>
        <v>1520</v>
      </c>
      <c r="AB12" s="231" t="str">
        <f>META!FG9</f>
        <v>95%</v>
      </c>
    </row>
    <row r="13" spans="1:247" thickBot="1" x14ac:dyDescent="0.5">
      <c r="A13" s="200"/>
      <c r="B13" s="151"/>
      <c r="C13" s="170">
        <v>3</v>
      </c>
      <c r="D13" s="170" t="str">
        <f t="shared" si="0"/>
        <v/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 t="str">
        <f>IF(AND(META!K$212&lt;&gt;0,G13&gt;0),META!C219/META!K$212,"")</f>
        <v/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</row>
    <row r="14" spans="1:247" s="215" customFormat="1" thickBot="1" x14ac:dyDescent="0.5">
      <c r="A14" s="208"/>
      <c r="B14" s="209"/>
      <c r="C14" s="210">
        <v>3</v>
      </c>
      <c r="D14" s="210" t="str">
        <f t="shared" si="0"/>
        <v/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 t="str">
        <f>IF(AND(META!K$212&lt;&gt;0,G14&gt;0),META!C220/META!K$212,"")</f>
        <v/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</row>
    <row r="15" spans="1:247" thickBot="1" x14ac:dyDescent="0.5">
      <c r="A15" s="200"/>
      <c r="B15" s="151"/>
      <c r="C15" s="170">
        <v>2</v>
      </c>
      <c r="D15" s="170" t="str">
        <f t="shared" si="0"/>
        <v/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 t="str">
        <f>IF(AND(META!K$212&lt;&gt;0,G15&gt;0),META!C221/META!K$212,"")</f>
        <v/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0" t="str">
        <f>META!FA12</f>
        <v/>
      </c>
      <c r="W15" s="381">
        <f>META!FB12</f>
        <v>0</v>
      </c>
      <c r="X15" s="381">
        <f>META!FC12</f>
        <v>0</v>
      </c>
      <c r="Y15" s="381">
        <f>META!FD12</f>
        <v>0</v>
      </c>
      <c r="Z15" s="381">
        <f>META!FE12</f>
        <v>0</v>
      </c>
      <c r="AA15" s="381">
        <f>META!FF12</f>
        <v>0</v>
      </c>
      <c r="AB15" s="382">
        <f>META!FG12</f>
        <v>0</v>
      </c>
    </row>
    <row r="16" spans="1:247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3" t="str">
        <f>META!FB13</f>
        <v>Raw Performance</v>
      </c>
      <c r="X16" s="394">
        <f>META!FC13</f>
        <v>0</v>
      </c>
      <c r="Y16" s="395">
        <f>META!FD13</f>
        <v>0</v>
      </c>
      <c r="Z16" s="396" t="str">
        <f>META!FE13</f>
        <v>Score</v>
      </c>
      <c r="AA16" s="397">
        <f>META!FF13</f>
        <v>0</v>
      </c>
      <c r="AB16" s="234" t="str">
        <f>META!FG13</f>
        <v>Perc.</v>
      </c>
    </row>
    <row r="17" spans="1:28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</row>
    <row r="18" spans="1:28" s="215" customFormat="1" thickBot="1" x14ac:dyDescent="0.5">
      <c r="A18" s="208"/>
      <c r="B18" s="209"/>
      <c r="C18" s="210">
        <v>3</v>
      </c>
      <c r="D18" s="210" t="str">
        <f t="shared" si="0"/>
        <v/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 t="str">
        <f>IF(AND(META!K$212&lt;&gt;0,G18&gt;0),META!C224/META!K$212,"")</f>
        <v/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</row>
    <row r="19" spans="1:28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</row>
    <row r="20" spans="1:28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</row>
    <row r="21" spans="1:28" ht="15" thickTop="1" thickBot="1" x14ac:dyDescent="0.5">
      <c r="A21" s="200"/>
      <c r="B21" s="151"/>
      <c r="C21" s="170">
        <v>1</v>
      </c>
      <c r="D21" s="170" t="str">
        <f t="shared" si="0"/>
        <v/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 t="str">
        <f>IF(AND(META!K$212&lt;&gt;0,G21&gt;0),META!C227/META!K$212,"")</f>
        <v/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</row>
    <row r="22" spans="1:28" s="215" customFormat="1" thickBot="1" x14ac:dyDescent="0.5">
      <c r="A22" s="208"/>
      <c r="B22" s="209"/>
      <c r="C22" s="210">
        <v>1</v>
      </c>
      <c r="D22" s="210" t="str">
        <f t="shared" si="0"/>
        <v/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 t="str">
        <f>IF(AND(META!K$212&lt;&gt;0,G22&gt;0),META!C228/META!K$212,"")</f>
        <v/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</row>
    <row r="23" spans="1:28" thickBot="1" x14ac:dyDescent="0.5">
      <c r="A23" s="200"/>
      <c r="B23" s="151"/>
      <c r="C23" s="170">
        <v>2</v>
      </c>
      <c r="D23" s="170" t="str">
        <f t="shared" si="0"/>
        <v/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 t="str">
        <f>IF(AND(META!K$212&lt;&gt;0,G23&gt;0),META!C229/META!K$212,"")</f>
        <v/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</row>
    <row r="24" spans="1:28" s="215" customFormat="1" thickBot="1" x14ac:dyDescent="0.5">
      <c r="A24" s="208"/>
      <c r="B24" s="209"/>
      <c r="C24" s="210">
        <v>3</v>
      </c>
      <c r="D24" s="210" t="str">
        <f t="shared" si="0"/>
        <v/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 t="str">
        <f>IF(AND(META!K$212&lt;&gt;0,G24&gt;0),META!C230/META!K$212,"")</f>
        <v/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0" t="str">
        <f>META!FA21</f>
        <v/>
      </c>
      <c r="W24" s="391">
        <f>META!FB21</f>
        <v>0</v>
      </c>
      <c r="X24" s="391">
        <f>META!FC21</f>
        <v>0</v>
      </c>
      <c r="Y24" s="391">
        <f>META!FD21</f>
        <v>0</v>
      </c>
      <c r="Z24" s="391">
        <f>META!FE21</f>
        <v>0</v>
      </c>
      <c r="AA24" s="391">
        <f>META!FF21</f>
        <v>0</v>
      </c>
      <c r="AB24" s="392">
        <f>META!FG21</f>
        <v>0</v>
      </c>
    </row>
    <row r="25" spans="1:28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2" t="str">
        <f>META!FB22</f>
        <v>Raw Performance</v>
      </c>
      <c r="X25" s="363">
        <f>META!FC22</f>
        <v>0</v>
      </c>
      <c r="Y25" s="364">
        <f>META!FD22</f>
        <v>0</v>
      </c>
      <c r="Z25" s="383" t="str">
        <f>META!FE22</f>
        <v>Score</v>
      </c>
      <c r="AA25" s="384">
        <f>META!FF22</f>
        <v>0</v>
      </c>
      <c r="AB25" s="34" t="str">
        <f>META!FG22</f>
        <v>Perc.</v>
      </c>
    </row>
    <row r="26" spans="1:28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</row>
    <row r="27" spans="1:28" thickBot="1" x14ac:dyDescent="0.5">
      <c r="A27" s="200"/>
      <c r="B27" s="151"/>
      <c r="C27" s="170">
        <v>2</v>
      </c>
      <c r="D27" s="170" t="str">
        <f t="shared" si="0"/>
        <v/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 t="str">
        <f>IF(AND(META!K$212&lt;&gt;0,G27&gt;0),META!C233/META!K$212,"")</f>
        <v/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</row>
    <row r="28" spans="1:28" s="215" customFormat="1" thickBot="1" x14ac:dyDescent="0.5">
      <c r="A28" s="208"/>
      <c r="B28" s="209"/>
      <c r="C28" s="210"/>
      <c r="D28" s="210" t="str">
        <f t="shared" si="0"/>
        <v/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 t="str">
        <f>IF(AND(META!K$212&lt;&gt;0,G28&gt;0),META!C234/META!K$212,"")</f>
        <v/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</row>
    <row r="29" spans="1:28" thickBot="1" x14ac:dyDescent="0.5">
      <c r="A29" s="200"/>
      <c r="B29" s="151"/>
      <c r="C29" s="170">
        <v>2</v>
      </c>
      <c r="D29" s="170" t="str">
        <f t="shared" si="0"/>
        <v/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 t="str">
        <f>IF(AND(META!K$212&lt;&gt;0,G29&gt;0),META!C235/META!K$212,"")</f>
        <v/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</row>
    <row r="30" spans="1:28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</row>
    <row r="31" spans="1:28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</row>
    <row r="32" spans="1:28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</row>
    <row r="33" spans="1:28" thickBot="1" x14ac:dyDescent="0.5">
      <c r="A33" s="200"/>
      <c r="B33" s="151"/>
      <c r="C33" s="170"/>
      <c r="D33" s="170" t="str">
        <f t="shared" si="0"/>
        <v/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 t="str">
        <f>IF(AND(META!K$212&lt;&gt;0,G33&gt;0),META!C239/META!K$212,"")</f>
        <v/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0" t="str">
        <f>META!FA30</f>
        <v/>
      </c>
      <c r="W33" s="381">
        <f>META!FB30</f>
        <v>0</v>
      </c>
      <c r="X33" s="381">
        <f>META!FC30</f>
        <v>0</v>
      </c>
      <c r="Y33" s="381">
        <f>META!FD30</f>
        <v>0</v>
      </c>
      <c r="Z33" s="381">
        <f>META!FE30</f>
        <v>0</v>
      </c>
      <c r="AA33" s="381">
        <f>META!FF30</f>
        <v>0</v>
      </c>
      <c r="AB33" s="382">
        <f>META!FG30</f>
        <v>0</v>
      </c>
    </row>
    <row r="34" spans="1:28" s="215" customFormat="1" thickBot="1" x14ac:dyDescent="0.5">
      <c r="A34" s="208"/>
      <c r="B34" s="209"/>
      <c r="C34" s="210"/>
      <c r="D34" s="210" t="str">
        <f t="shared" si="0"/>
        <v/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 t="str">
        <f>IF(AND(META!K$212&lt;&gt;0,G34&gt;0),META!C240/META!K$212,"")</f>
        <v/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3" t="str">
        <f>META!FB31</f>
        <v>Raw Performance</v>
      </c>
      <c r="X34" s="394">
        <f>META!FC31</f>
        <v>0</v>
      </c>
      <c r="Y34" s="395">
        <f>META!FD31</f>
        <v>0</v>
      </c>
      <c r="Z34" s="396" t="str">
        <f>META!FE31</f>
        <v>Score</v>
      </c>
      <c r="AA34" s="397">
        <f>META!FF31</f>
        <v>0</v>
      </c>
      <c r="AB34" s="234" t="str">
        <f>META!FG31</f>
        <v>Perc.</v>
      </c>
    </row>
    <row r="35" spans="1:28" thickBot="1" x14ac:dyDescent="0.5">
      <c r="A35" s="200"/>
      <c r="B35" s="151"/>
      <c r="C35" s="170"/>
      <c r="D35" s="170" t="str">
        <f t="shared" si="0"/>
        <v/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 t="str">
        <f>IF(AND(META!K$212&lt;&gt;0,G35&gt;0),META!C241/META!K$212,"")</f>
        <v/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</row>
    <row r="36" spans="1:28" s="215" customFormat="1" thickBot="1" x14ac:dyDescent="0.5">
      <c r="A36" s="208"/>
      <c r="B36" s="209"/>
      <c r="C36" s="210"/>
      <c r="D36" s="210" t="str">
        <f t="shared" si="0"/>
        <v/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 t="str">
        <f>IF(AND(META!K$212&lt;&gt;0,G36&gt;0),META!C242/META!K$212,"")</f>
        <v/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</row>
    <row r="37" spans="1:28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</row>
    <row r="38" spans="1:28" s="215" customFormat="1" thickBot="1" x14ac:dyDescent="0.5">
      <c r="A38" s="208"/>
      <c r="B38" s="209"/>
      <c r="C38" s="210"/>
      <c r="D38" s="210" t="str">
        <f t="shared" si="0"/>
        <v/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 t="str">
        <f>IF(AND(META!K$212&lt;&gt;0,G38&gt;0),META!C244/META!K$212,"")</f>
        <v/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</row>
    <row r="39" spans="1:28" ht="15" thickTop="1" thickBot="1" x14ac:dyDescent="0.5">
      <c r="A39" s="200"/>
      <c r="B39" s="151"/>
      <c r="C39" s="170"/>
      <c r="D39" s="170" t="str">
        <f t="shared" si="0"/>
        <v/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 t="str">
        <f>IF(AND(META!K$212&lt;&gt;0,G39&gt;0),META!C245/META!K$212,"")</f>
        <v/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</row>
    <row r="40" spans="1:28" s="215" customFormat="1" thickBot="1" x14ac:dyDescent="0.5">
      <c r="A40" s="208"/>
      <c r="B40" s="209"/>
      <c r="C40" s="210"/>
      <c r="D40" s="210" t="str">
        <f t="shared" si="0"/>
        <v/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 t="str">
        <f>IF(AND(META!K$212&lt;&gt;0,G40&gt;0),META!C246/META!K$212,"")</f>
        <v/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</row>
    <row r="41" spans="1:28" thickBot="1" x14ac:dyDescent="0.5">
      <c r="A41" s="200"/>
      <c r="B41" s="151"/>
      <c r="C41" s="170"/>
      <c r="D41" s="170" t="str">
        <f t="shared" si="0"/>
        <v/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 t="str">
        <f>IF(AND(META!K$212&lt;&gt;0,G41&gt;0),META!C247/META!K$212,"")</f>
        <v/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</row>
    <row r="42" spans="1:28" s="215" customFormat="1" thickBot="1" x14ac:dyDescent="0.5">
      <c r="A42" s="208"/>
      <c r="B42" s="209"/>
      <c r="C42" s="210"/>
      <c r="D42" s="210" t="str">
        <f t="shared" si="0"/>
        <v/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 t="str">
        <f>IF(AND(META!K$212&lt;&gt;0,G42&gt;0),META!C248/META!K$212,"")</f>
        <v/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0" t="str">
        <f>META!FA39</f>
        <v/>
      </c>
      <c r="W42" s="391">
        <f>META!FB39</f>
        <v>0</v>
      </c>
      <c r="X42" s="391">
        <f>META!FC39</f>
        <v>0</v>
      </c>
      <c r="Y42" s="391">
        <f>META!FD39</f>
        <v>0</v>
      </c>
      <c r="Z42" s="391">
        <f>META!FE39</f>
        <v>0</v>
      </c>
      <c r="AA42" s="391">
        <f>META!FF39</f>
        <v>0</v>
      </c>
      <c r="AB42" s="392">
        <f>META!FG39</f>
        <v>0</v>
      </c>
    </row>
    <row r="43" spans="1:28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</row>
    <row r="44" spans="1:28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643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</row>
    <row r="45" spans="1:28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644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</row>
    <row r="46" spans="1:28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645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</row>
    <row r="47" spans="1:28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646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</row>
    <row r="48" spans="1:28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647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3" t="str">
        <f>META!FB40</f>
        <v>Raw Performance</v>
      </c>
      <c r="X48" s="394">
        <f>META!FC40</f>
        <v>0</v>
      </c>
      <c r="Y48" s="395">
        <f>META!FD40</f>
        <v>0</v>
      </c>
      <c r="Z48" s="396" t="str">
        <f>META!FE40</f>
        <v>Score</v>
      </c>
      <c r="AA48" s="397">
        <f>META!FF40</f>
        <v>0</v>
      </c>
      <c r="AB48" s="234" t="str">
        <f>META!FG40</f>
        <v>Perc.</v>
      </c>
    </row>
    <row r="49" spans="1:247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</row>
    <row r="50" spans="1:247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</row>
    <row r="51" spans="1:247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</row>
    <row r="52" spans="1:247" s="215" customFormat="1" thickBot="1" x14ac:dyDescent="0.5">
      <c r="A52" s="208"/>
      <c r="B52" s="209"/>
      <c r="C52" s="210"/>
      <c r="D52" s="210"/>
      <c r="E52" s="285" t="str">
        <f t="shared" si="2"/>
        <v/>
      </c>
      <c r="F52" s="211" t="s">
        <v>401</v>
      </c>
      <c r="G52" s="212" t="str">
        <f>IF(META!E253&lt;&gt;0,META!E253,"")</f>
        <v/>
      </c>
      <c r="H52" s="213" t="str">
        <f>IF(SUM(META!C$203:Y$203)&lt;&gt;0,G52/SUM(META!C$203:Y$203),"")</f>
        <v/>
      </c>
      <c r="I52" s="214" t="str">
        <f>IF(G52&lt;&gt;"",META!C253&amp;" / "&amp;G52,"")</f>
        <v/>
      </c>
      <c r="J52" s="212" t="str">
        <f>META!F253</f>
        <v/>
      </c>
      <c r="K52" s="248" t="str">
        <f>META!G253</f>
        <v/>
      </c>
      <c r="L52" s="213" t="str">
        <f>IF(META!K$212&lt;&gt;0,META!C253/META!K$212,"")</f>
        <v/>
      </c>
      <c r="M52" s="322" t="str">
        <f>META!H253</f>
        <v>-</v>
      </c>
      <c r="N52" s="212" t="str">
        <f>IF(META!C168&lt;&gt;0,META!C128&amp;" / "&amp;META!C168,"")</f>
        <v/>
      </c>
      <c r="O52" s="212" t="str">
        <f>IF(META!D168&lt;&gt;0,META!D128&amp;" / "&amp;META!D168,"")</f>
        <v/>
      </c>
      <c r="P52" s="213" t="str">
        <f>IF(META!C168&lt;&gt;0,META!C128/META!C168,"")</f>
        <v/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</row>
    <row r="53" spans="1:247" thickBot="1" x14ac:dyDescent="0.5">
      <c r="A53" s="200"/>
      <c r="B53" s="151"/>
      <c r="C53" s="170"/>
      <c r="D53" s="170"/>
      <c r="E53" s="314" t="str">
        <f t="shared" si="2"/>
        <v/>
      </c>
      <c r="F53" s="286" t="s">
        <v>607</v>
      </c>
      <c r="G53" s="153" t="str">
        <f>IF(META!E254&lt;&gt;0,META!E254,"")</f>
        <v/>
      </c>
      <c r="H53" s="154" t="str">
        <f>IF(SUM(META!C$203:Y$203)&lt;&gt;0,G53/SUM(META!C$203:Y$203),"")</f>
        <v/>
      </c>
      <c r="I53" s="155" t="str">
        <f>IF(G53&lt;&gt;"",META!C254&amp;" / "&amp;G53,"")</f>
        <v/>
      </c>
      <c r="J53" s="153" t="str">
        <f>META!F254</f>
        <v/>
      </c>
      <c r="K53" s="249" t="str">
        <f>META!G254</f>
        <v/>
      </c>
      <c r="L53" s="154" t="str">
        <f>IF(META!K$212&lt;&gt;0,META!C254/META!K$212,"")</f>
        <v/>
      </c>
      <c r="M53" s="323" t="str">
        <f>META!H254</f>
        <v>-</v>
      </c>
      <c r="N53" s="153" t="str">
        <f>IF(META!C169&lt;&gt;0,META!C129&amp;" / "&amp;META!C169,"")</f>
        <v/>
      </c>
      <c r="O53" s="153" t="str">
        <f>IF(META!D169&lt;&gt;0,META!D129&amp;" / "&amp;META!D169,"")</f>
        <v/>
      </c>
      <c r="P53" s="154" t="str">
        <f>IF(META!C169&lt;&gt;0,META!C129/META!C169,"")</f>
        <v/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</row>
    <row r="54" spans="1:247" s="215" customFormat="1" ht="15" thickTop="1" thickBot="1" x14ac:dyDescent="0.5">
      <c r="A54" s="208"/>
      <c r="B54" s="209"/>
      <c r="C54" s="210"/>
      <c r="D54" s="210"/>
      <c r="E54" s="285" t="str">
        <f t="shared" si="2"/>
        <v/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/>
      </c>
      <c r="K54" s="248" t="str">
        <f>META!G252</f>
        <v/>
      </c>
      <c r="L54" s="213" t="str">
        <f>IF(META!K$212&lt;&gt;0,META!C252/META!K$212,"")</f>
        <v/>
      </c>
      <c r="M54" s="322" t="str">
        <f>META!H252</f>
        <v>-</v>
      </c>
      <c r="N54" s="212" t="str">
        <f>IF(META!C170&lt;&gt;0,META!C130&amp;" / "&amp;META!C170,"")</f>
        <v/>
      </c>
      <c r="O54" s="212" t="str">
        <f>IF(META!D170&lt;&gt;0,META!D130&amp;" / "&amp;META!D170,"")</f>
        <v/>
      </c>
      <c r="P54" s="213" t="str">
        <f>IF(META!C170&lt;&gt;0,META!C130/META!C170,"")</f>
        <v/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</row>
    <row r="55" spans="1:247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</row>
    <row r="56" spans="1:247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 t="str">
        <f>IF(META!K$212&lt;&gt;0,META!C257/META!K$212,"")</f>
        <v/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</row>
    <row r="57" spans="1:247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 t="str">
        <f>IF(META!K$212&lt;&gt;0,META!C258/META!K$212,"")</f>
        <v/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0" t="str">
        <f>META!FA48</f>
        <v/>
      </c>
      <c r="W57" s="381">
        <f>META!FB48</f>
        <v>0</v>
      </c>
      <c r="X57" s="381">
        <f>META!FC48</f>
        <v>0</v>
      </c>
      <c r="Y57" s="381">
        <f>META!FD48</f>
        <v>0</v>
      </c>
      <c r="Z57" s="381">
        <f>META!FE48</f>
        <v>0</v>
      </c>
      <c r="AA57" s="381">
        <f>META!FF48</f>
        <v>0</v>
      </c>
      <c r="AB57" s="382">
        <f>META!FG48</f>
        <v>0</v>
      </c>
    </row>
    <row r="58" spans="1:247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 t="str">
        <f>IF(META!K$212&lt;&gt;0,META!C256/META!K$212,"")</f>
        <v/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3" t="str">
        <f>META!FB49</f>
        <v>Raw Performance</v>
      </c>
      <c r="X58" s="394">
        <f>META!FC49</f>
        <v>0</v>
      </c>
      <c r="Y58" s="395">
        <f>META!FD49</f>
        <v>0</v>
      </c>
      <c r="Z58" s="396" t="str">
        <f>META!FE49</f>
        <v>Score</v>
      </c>
      <c r="AA58" s="397">
        <f>META!FF49</f>
        <v>0</v>
      </c>
      <c r="AB58" s="234" t="str">
        <f>META!FG49</f>
        <v>Perc.</v>
      </c>
    </row>
    <row r="59" spans="1:247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</row>
    <row r="60" spans="1:247" s="215" customFormat="1" thickBot="1" x14ac:dyDescent="0.5">
      <c r="A60" s="208"/>
      <c r="B60" s="209"/>
      <c r="C60" s="210"/>
      <c r="D60" s="210"/>
      <c r="E60" s="285">
        <f t="shared" si="2"/>
        <v>1</v>
      </c>
      <c r="F60" s="211" t="s">
        <v>401</v>
      </c>
      <c r="G60" s="212">
        <f>IF(META!E261&lt;&gt;0,META!E261,"")</f>
        <v>10</v>
      </c>
      <c r="H60" s="213" t="str">
        <f>IF(SUM(META!C$203:Y$203)&lt;&gt;0,G60/SUM(META!C$203:Y$203),"")</f>
        <v/>
      </c>
      <c r="I60" s="214" t="str">
        <f>IF(G60&lt;&gt;"",META!C261&amp;" / "&amp;G60,"")</f>
        <v>0 / 10</v>
      </c>
      <c r="J60" s="212" t="str">
        <f>META!F261</f>
        <v>10 / 10</v>
      </c>
      <c r="K60" s="248">
        <f>META!G261</f>
        <v>1</v>
      </c>
      <c r="L60" s="213" t="str">
        <f>IF(META!K$212&lt;&gt;0,META!C261/META!K$212,"")</f>
        <v/>
      </c>
      <c r="M60" s="322" t="str">
        <f>META!H261</f>
        <v>-</v>
      </c>
      <c r="N60" s="212" t="str">
        <f>IF(META!C165&lt;&gt;0,META!C125&amp;" / "&amp;META!C165,"")</f>
        <v>0 / 10</v>
      </c>
      <c r="O60" s="212" t="str">
        <f>IF(META!D165&lt;&gt;0,META!D125&amp;" / "&amp;META!D165,"")</f>
        <v/>
      </c>
      <c r="P60" s="213">
        <f>IF(META!C165&lt;&gt;0,META!C125/META!C165,"")</f>
        <v>0</v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</row>
    <row r="61" spans="1:247" thickBot="1" x14ac:dyDescent="0.5">
      <c r="A61" s="200"/>
      <c r="B61" s="151"/>
      <c r="C61" s="170"/>
      <c r="D61" s="170"/>
      <c r="E61" s="314">
        <f t="shared" si="2"/>
        <v>1</v>
      </c>
      <c r="F61" s="286" t="s">
        <v>607</v>
      </c>
      <c r="G61" s="153">
        <f>IF(META!E262&lt;&gt;0,META!E262,"")</f>
        <v>27</v>
      </c>
      <c r="H61" s="154" t="str">
        <f>IF(SUM(META!C$203:Y$203)&lt;&gt;0,G61/SUM(META!C$203:Y$203),"")</f>
        <v/>
      </c>
      <c r="I61" s="155" t="str">
        <f>IF(G61&lt;&gt;"",META!C262&amp;" / "&amp;G61,"")</f>
        <v>0 / 27</v>
      </c>
      <c r="J61" s="153" t="str">
        <f>META!F262</f>
        <v>27 / 27</v>
      </c>
      <c r="K61" s="249">
        <f>META!G262</f>
        <v>1</v>
      </c>
      <c r="L61" s="154" t="str">
        <f>IF(META!K$212&lt;&gt;0,META!C262/META!K$212,"")</f>
        <v/>
      </c>
      <c r="M61" s="323" t="str">
        <f>META!H262</f>
        <v>-</v>
      </c>
      <c r="N61" s="153" t="str">
        <f>IF(META!C166&lt;&gt;0,META!C126&amp;" / "&amp;META!C166,"")</f>
        <v>0 / 10</v>
      </c>
      <c r="O61" s="153" t="str">
        <f>IF(META!D166&lt;&gt;0,META!D126&amp;" / "&amp;META!D166,"")</f>
        <v/>
      </c>
      <c r="P61" s="154">
        <f>IF(META!C166&lt;&gt;0,META!C126/META!C166,"")</f>
        <v>0</v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</row>
    <row r="62" spans="1:247" s="215" customFormat="1" thickBot="1" x14ac:dyDescent="0.5">
      <c r="A62" s="208"/>
      <c r="B62" s="209"/>
      <c r="C62" s="210"/>
      <c r="D62" s="210"/>
      <c r="E62" s="285">
        <f t="shared" si="2"/>
        <v>1</v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>10 / 10</v>
      </c>
      <c r="K62" s="248">
        <f>META!G260</f>
        <v>1</v>
      </c>
      <c r="L62" s="213" t="str">
        <f>IF(META!K$212&lt;&gt;0,META!C260/META!K$212,"")</f>
        <v/>
      </c>
      <c r="M62" s="322" t="str">
        <f>META!H260</f>
        <v>-</v>
      </c>
      <c r="N62" s="212" t="str">
        <f>IF(META!C167&lt;&gt;0,META!C127&amp;" / "&amp;META!C167,"")</f>
        <v>0 / 27</v>
      </c>
      <c r="O62" s="212" t="str">
        <f>IF(META!D167&lt;&gt;0,META!D127&amp;" / "&amp;META!D167,"")</f>
        <v/>
      </c>
      <c r="P62" s="213">
        <f>IF(META!C167&lt;&gt;0,META!C127/META!C167,"")</f>
        <v>0</v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</row>
    <row r="63" spans="1:247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</row>
    <row r="64" spans="1:247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</row>
    <row r="65" spans="1:247" s="108" customFormat="1" ht="42" thickBot="1" x14ac:dyDescent="0.5">
      <c r="A65" s="198"/>
      <c r="B65" s="166"/>
      <c r="C65" s="166" t="s">
        <v>611</v>
      </c>
      <c r="D65" s="166" t="s">
        <v>651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652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</row>
    <row r="66" spans="1:247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0" t="str">
        <f>META!FA57</f>
        <v/>
      </c>
      <c r="W66" s="381">
        <f>META!FB57</f>
        <v>0</v>
      </c>
      <c r="X66" s="381">
        <f>META!FC57</f>
        <v>0</v>
      </c>
      <c r="Y66" s="381">
        <f>META!FD57</f>
        <v>0</v>
      </c>
      <c r="Z66" s="381">
        <f>META!FE57</f>
        <v>0</v>
      </c>
      <c r="AA66" s="381">
        <f>META!FF57</f>
        <v>0</v>
      </c>
      <c r="AB66" s="382">
        <f>META!FG57</f>
        <v>0</v>
      </c>
    </row>
    <row r="67" spans="1:247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3" t="str">
        <f>META!FB58</f>
        <v>Raw Performance</v>
      </c>
      <c r="X67" s="394">
        <f>META!FC58</f>
        <v>0</v>
      </c>
      <c r="Y67" s="395">
        <f>META!FD58</f>
        <v>0</v>
      </c>
      <c r="Z67" s="396" t="str">
        <f>META!FE58</f>
        <v>Score</v>
      </c>
      <c r="AA67" s="397">
        <f>META!FF58</f>
        <v>0</v>
      </c>
      <c r="AB67" s="234" t="str">
        <f>META!FG58</f>
        <v>Perc.</v>
      </c>
    </row>
    <row r="68" spans="1:247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</row>
    <row r="69" spans="1:247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</row>
    <row r="70" spans="1:247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</row>
    <row r="71" spans="1:247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</row>
    <row r="72" spans="1:247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</row>
    <row r="73" spans="1:247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</row>
    <row r="74" spans="1:247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</row>
    <row r="75" spans="1:247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0" t="str">
        <f>META!FA66</f>
        <v/>
      </c>
      <c r="W75" s="391">
        <f>META!FB66</f>
        <v>0</v>
      </c>
      <c r="X75" s="391">
        <f>META!FC66</f>
        <v>0</v>
      </c>
      <c r="Y75" s="391">
        <f>META!FD66</f>
        <v>0</v>
      </c>
      <c r="Z75" s="391">
        <f>META!FE66</f>
        <v>0</v>
      </c>
      <c r="AA75" s="391">
        <f>META!FF66</f>
        <v>0</v>
      </c>
      <c r="AB75" s="392">
        <f>META!FG66</f>
        <v>0</v>
      </c>
    </row>
    <row r="76" spans="1:247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2" t="str">
        <f>META!FB67</f>
        <v>Raw Performance</v>
      </c>
      <c r="X76" s="363">
        <f>META!FC67</f>
        <v>0</v>
      </c>
      <c r="Y76" s="364">
        <f>META!FD67</f>
        <v>0</v>
      </c>
      <c r="Z76" s="383" t="str">
        <f>META!FE67</f>
        <v>Score</v>
      </c>
      <c r="AA76" s="384">
        <f>META!FF67</f>
        <v>0</v>
      </c>
      <c r="AB76" s="34" t="str">
        <f>META!FG67</f>
        <v>Perc.</v>
      </c>
    </row>
    <row r="77" spans="1:247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</row>
    <row r="78" spans="1:247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</row>
    <row r="79" spans="1:247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</row>
    <row r="80" spans="1:247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</row>
    <row r="81" spans="1:28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</row>
    <row r="82" spans="1:28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</row>
    <row r="83" spans="1:28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</row>
    <row r="84" spans="1:28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0" t="str">
        <f>META!FA75</f>
        <v/>
      </c>
      <c r="W84" s="381">
        <f>META!FB75</f>
        <v>0</v>
      </c>
      <c r="X84" s="381">
        <f>META!FC75</f>
        <v>0</v>
      </c>
      <c r="Y84" s="381">
        <f>META!FD75</f>
        <v>0</v>
      </c>
      <c r="Z84" s="381">
        <f>META!FE75</f>
        <v>0</v>
      </c>
      <c r="AA84" s="381">
        <f>META!FF75</f>
        <v>0</v>
      </c>
      <c r="AB84" s="382">
        <f>META!FG75</f>
        <v>0</v>
      </c>
    </row>
    <row r="85" spans="1:28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3" t="str">
        <f>META!FB76</f>
        <v>Raw Performance</v>
      </c>
      <c r="X85" s="394">
        <f>META!FC76</f>
        <v>0</v>
      </c>
      <c r="Y85" s="395">
        <f>META!FD76</f>
        <v>0</v>
      </c>
      <c r="Z85" s="396" t="str">
        <f>META!FE76</f>
        <v>Score</v>
      </c>
      <c r="AA85" s="397">
        <f>META!FF76</f>
        <v>0</v>
      </c>
      <c r="AB85" s="234" t="str">
        <f>META!FG76</f>
        <v>Perc.</v>
      </c>
    </row>
    <row r="86" spans="1:28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</row>
    <row r="87" spans="1:28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</row>
    <row r="88" spans="1:28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</row>
    <row r="89" spans="1:28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</row>
    <row r="90" spans="1:28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</row>
    <row r="91" spans="1:28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</row>
    <row r="92" spans="1:28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</row>
    <row r="93" spans="1:28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0" t="str">
        <f>META!FA84</f>
        <v/>
      </c>
      <c r="W93" s="391">
        <f>META!FB84</f>
        <v>0</v>
      </c>
      <c r="X93" s="391">
        <f>META!FC84</f>
        <v>0</v>
      </c>
      <c r="Y93" s="391">
        <f>META!FD84</f>
        <v>0</v>
      </c>
      <c r="Z93" s="391">
        <f>META!FE84</f>
        <v>0</v>
      </c>
      <c r="AA93" s="391">
        <f>META!FF84</f>
        <v>0</v>
      </c>
      <c r="AB93" s="392">
        <f>META!FG84</f>
        <v>0</v>
      </c>
    </row>
    <row r="94" spans="1:28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2" t="str">
        <f>META!FB85</f>
        <v>Raw Performance</v>
      </c>
      <c r="X94" s="363">
        <f>META!FC85</f>
        <v>0</v>
      </c>
      <c r="Y94" s="364">
        <f>META!FD85</f>
        <v>0</v>
      </c>
      <c r="Z94" s="383" t="str">
        <f>META!FE85</f>
        <v>Score</v>
      </c>
      <c r="AA94" s="384">
        <f>META!FF85</f>
        <v>0</v>
      </c>
      <c r="AB94" s="34" t="str">
        <f>META!FG85</f>
        <v>Perc.</v>
      </c>
    </row>
    <row r="95" spans="1:28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</row>
    <row r="96" spans="1:28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</row>
    <row r="97" spans="1:247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</row>
    <row r="98" spans="1:247" thickBot="1" x14ac:dyDescent="0.5">
      <c r="A98" s="200"/>
      <c r="B98" s="151"/>
      <c r="C98" s="170"/>
      <c r="D98" s="165"/>
      <c r="E98" s="316"/>
      <c r="F98" s="286" t="s">
        <v>401</v>
      </c>
      <c r="G98" s="158" t="str">
        <f>IF(META!DZ190&lt;&gt;0,META!DZ190,"")</f>
        <v/>
      </c>
      <c r="H98" s="159" t="str">
        <f>IF(SUM(META!DX$149:ET$149)&lt;&gt;0,G98/SUM(META!DX$149:ET$149),"")</f>
        <v/>
      </c>
      <c r="I98" s="155" t="str">
        <f>IF(G98&lt;&gt;"",META!DX190&amp;" / "&amp;G98,"")</f>
        <v/>
      </c>
      <c r="J98" s="158" t="str">
        <f>META!EA190</f>
        <v/>
      </c>
      <c r="K98" s="159" t="str">
        <f>META!EB190</f>
        <v/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/>
      </c>
      <c r="O98" s="318" t="str">
        <f>IF(META!DY120&lt;&gt;0,META!DY92&amp;" / "&amp;META!DY120,"")</f>
        <v/>
      </c>
      <c r="P98" s="318" t="str">
        <f>IF(META!DX120&lt;&gt;0,META!DX92/META!DX120,"")</f>
        <v/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</row>
    <row r="99" spans="1:247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 t="str">
        <f>IF(META!DZ191&lt;&gt;0,META!DZ191,"")</f>
        <v/>
      </c>
      <c r="H99" s="259" t="str">
        <f>IF(SUM(META!DX$149:ET$149)&lt;&gt;0,G99/SUM(META!DX$149:ET$149),"")</f>
        <v/>
      </c>
      <c r="I99" s="214" t="str">
        <f>IF(G99&lt;&gt;"",META!DX191&amp;" / "&amp;G99,"")</f>
        <v/>
      </c>
      <c r="J99" s="258" t="str">
        <f>META!EA191</f>
        <v/>
      </c>
      <c r="K99" s="259" t="str">
        <f>META!EB191</f>
        <v/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/>
      </c>
      <c r="O99" s="283" t="str">
        <f>IF(META!DY121&lt;&gt;0,META!DY93&amp;" / "&amp;META!DY121,"")</f>
        <v/>
      </c>
      <c r="P99" s="283" t="str">
        <f>IF(META!DX121&lt;&gt;0,META!DX93/META!DX121,"")</f>
        <v/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</row>
    <row r="100" spans="1:247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/>
      </c>
      <c r="K100" s="159" t="str">
        <f>META!EB189</f>
        <v/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/>
      </c>
      <c r="O100" s="318" t="str">
        <f>IF(META!DY122&lt;&gt;0,META!DY94&amp;" / "&amp;META!DY122,"")</f>
        <v/>
      </c>
      <c r="P100" s="318" t="str">
        <f>IF(META!DX122&lt;&gt;0,META!DX94/META!DX122,"")</f>
        <v/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</row>
    <row r="101" spans="1:247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</row>
    <row r="102" spans="1:247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0" t="str">
        <f>META!FA93</f>
        <v/>
      </c>
      <c r="W102" s="381">
        <f>META!FB93</f>
        <v>0</v>
      </c>
      <c r="X102" s="381">
        <f>META!FC93</f>
        <v>0</v>
      </c>
      <c r="Y102" s="381">
        <f>META!FD93</f>
        <v>0</v>
      </c>
      <c r="Z102" s="381">
        <f>META!FE93</f>
        <v>0</v>
      </c>
      <c r="AA102" s="381">
        <f>META!FF93</f>
        <v>0</v>
      </c>
      <c r="AB102" s="382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</row>
    <row r="103" spans="1:247" s="108" customFormat="1" ht="42" thickBot="1" x14ac:dyDescent="0.5">
      <c r="A103" s="198"/>
      <c r="B103" s="166"/>
      <c r="C103" s="166" t="s">
        <v>611</v>
      </c>
      <c r="D103" s="166" t="s">
        <v>651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652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2" t="str">
        <f>META!FB94</f>
        <v>Raw Performance</v>
      </c>
      <c r="X103" s="363">
        <f>META!FC94</f>
        <v>0</v>
      </c>
      <c r="Y103" s="364">
        <f>META!FD94</f>
        <v>0</v>
      </c>
      <c r="Z103" s="383" t="str">
        <f>META!FE94</f>
        <v>Score</v>
      </c>
      <c r="AA103" s="384">
        <f>META!FF94</f>
        <v>0</v>
      </c>
      <c r="AB103" s="34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</row>
    <row r="104" spans="1:247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</row>
    <row r="105" spans="1:247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</row>
    <row r="106" spans="1:247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</row>
    <row r="107" spans="1:247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</row>
    <row r="108" spans="1:247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</row>
    <row r="109" spans="1:247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</row>
    <row r="110" spans="1:247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</row>
    <row r="111" spans="1:247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0" t="str">
        <f>META!FA102</f>
        <v/>
      </c>
      <c r="W111" s="391">
        <f>META!FB102</f>
        <v>0</v>
      </c>
      <c r="X111" s="391">
        <f>META!FC102</f>
        <v>0</v>
      </c>
      <c r="Y111" s="391">
        <f>META!FD102</f>
        <v>0</v>
      </c>
      <c r="Z111" s="391">
        <f>META!FE102</f>
        <v>0</v>
      </c>
      <c r="AA111" s="391">
        <f>META!FF102</f>
        <v>0</v>
      </c>
      <c r="AB111" s="392">
        <f>META!FG102</f>
        <v>0</v>
      </c>
    </row>
    <row r="112" spans="1:247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2" t="str">
        <f>META!FB103</f>
        <v>Raw Performance</v>
      </c>
      <c r="X112" s="363">
        <f>META!FC103</f>
        <v>0</v>
      </c>
      <c r="Y112" s="364">
        <f>META!FD103</f>
        <v>0</v>
      </c>
      <c r="Z112" s="383" t="str">
        <f>META!FE103</f>
        <v>Score</v>
      </c>
      <c r="AA112" s="384">
        <f>META!FF103</f>
        <v>0</v>
      </c>
      <c r="AB112" s="34" t="str">
        <f>META!FG103</f>
        <v>Perc.</v>
      </c>
    </row>
    <row r="113" spans="1:28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</row>
    <row r="114" spans="1:28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</row>
    <row r="115" spans="1:28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</row>
    <row r="116" spans="1:28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</row>
    <row r="117" spans="1:28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</row>
    <row r="118" spans="1:28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</row>
    <row r="119" spans="1:28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</row>
    <row r="120" spans="1:28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0" t="str">
        <f>META!FA111</f>
        <v/>
      </c>
      <c r="W120" s="381">
        <f>META!FB111</f>
        <v>0</v>
      </c>
      <c r="X120" s="381">
        <f>META!FC111</f>
        <v>0</v>
      </c>
      <c r="Y120" s="381">
        <f>META!FD111</f>
        <v>0</v>
      </c>
      <c r="Z120" s="381">
        <f>META!FE111</f>
        <v>0</v>
      </c>
      <c r="AA120" s="381">
        <f>META!FF111</f>
        <v>0</v>
      </c>
      <c r="AB120" s="382">
        <f>META!FG111</f>
        <v>0</v>
      </c>
    </row>
    <row r="121" spans="1:28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3" t="str">
        <f>META!FB112</f>
        <v>Raw Performance</v>
      </c>
      <c r="X121" s="394">
        <f>META!FC112</f>
        <v>0</v>
      </c>
      <c r="Y121" s="395">
        <f>META!FD112</f>
        <v>0</v>
      </c>
      <c r="Z121" s="396" t="str">
        <f>META!FE112</f>
        <v>Score</v>
      </c>
      <c r="AA121" s="397">
        <f>META!FF112</f>
        <v>0</v>
      </c>
      <c r="AB121" s="234" t="str">
        <f>META!FG112</f>
        <v>Perc.</v>
      </c>
    </row>
    <row r="122" spans="1:28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</row>
    <row r="123" spans="1:28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</row>
    <row r="124" spans="1:28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</row>
    <row r="125" spans="1:28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</row>
    <row r="126" spans="1:28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</row>
    <row r="127" spans="1:28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</row>
    <row r="128" spans="1:28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</row>
    <row r="129" spans="1:28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0" t="str">
        <f>META!FA120</f>
        <v/>
      </c>
      <c r="W129" s="391">
        <f>META!FB120</f>
        <v>0</v>
      </c>
      <c r="X129" s="391">
        <f>META!FC120</f>
        <v>0</v>
      </c>
      <c r="Y129" s="391">
        <f>META!FD120</f>
        <v>0</v>
      </c>
      <c r="Z129" s="391">
        <f>META!FE120</f>
        <v>0</v>
      </c>
      <c r="AA129" s="391">
        <f>META!FF120</f>
        <v>0</v>
      </c>
      <c r="AB129" s="392">
        <f>META!FG120</f>
        <v>0</v>
      </c>
    </row>
    <row r="130" spans="1:28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2" t="str">
        <f>META!FB121</f>
        <v>Raw Performance</v>
      </c>
      <c r="X130" s="363">
        <f>META!FC121</f>
        <v>0</v>
      </c>
      <c r="Y130" s="364">
        <f>META!FD121</f>
        <v>0</v>
      </c>
      <c r="Z130" s="383" t="str">
        <f>META!FE121</f>
        <v>Score</v>
      </c>
      <c r="AA130" s="384">
        <f>META!FF121</f>
        <v>0</v>
      </c>
      <c r="AB130" s="34" t="str">
        <f>META!FG121</f>
        <v>Perc.</v>
      </c>
    </row>
    <row r="131" spans="1:28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</row>
    <row r="132" spans="1:28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</row>
    <row r="133" spans="1:28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</row>
    <row r="134" spans="1:28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</row>
    <row r="135" spans="1:28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</row>
    <row r="136" spans="1:28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</row>
    <row r="137" spans="1:28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</row>
    <row r="138" spans="1:28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0" t="str">
        <f>META!FA129</f>
        <v/>
      </c>
      <c r="W138" s="381">
        <f>META!FB129</f>
        <v>0</v>
      </c>
      <c r="X138" s="381">
        <f>META!FC129</f>
        <v>0</v>
      </c>
      <c r="Y138" s="381">
        <f>META!FD129</f>
        <v>0</v>
      </c>
      <c r="Z138" s="381">
        <f>META!FE129</f>
        <v>0</v>
      </c>
      <c r="AA138" s="381">
        <f>META!FF129</f>
        <v>0</v>
      </c>
      <c r="AB138" s="382">
        <f>META!FG129</f>
        <v>0</v>
      </c>
    </row>
    <row r="139" spans="1:28" s="215" customFormat="1" thickBot="1" x14ac:dyDescent="0.5">
      <c r="A139" s="208"/>
      <c r="B139" s="209"/>
      <c r="C139" s="210"/>
      <c r="D139" s="210"/>
      <c r="E139" s="285" t="str">
        <f t="shared" si="10"/>
        <v/>
      </c>
      <c r="F139" s="211" t="s">
        <v>401</v>
      </c>
      <c r="G139" s="273" t="str">
        <f>IF(META!AD252&lt;&gt;0,META!AD252,"")</f>
        <v/>
      </c>
      <c r="H139" s="259" t="str">
        <f>IF(SUM(META!AB$208:AX$208)&lt;&gt;0,G139/SUM(META!AB$208:AX$208),"")</f>
        <v/>
      </c>
      <c r="I139" s="214" t="str">
        <f>IF(G139&lt;&gt;"",META!AB252&amp;" / "&amp;G139,"")</f>
        <v/>
      </c>
      <c r="J139" s="273" t="str">
        <f>META!AE252</f>
        <v/>
      </c>
      <c r="K139" s="274" t="str">
        <f>META!AF252</f>
        <v/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3" t="str">
        <f>META!FB130</f>
        <v>Raw Performance</v>
      </c>
      <c r="X139" s="394">
        <f>META!FC130</f>
        <v>0</v>
      </c>
      <c r="Y139" s="395">
        <f>META!FD130</f>
        <v>0</v>
      </c>
      <c r="Z139" s="396" t="str">
        <f>META!FE130</f>
        <v>Score</v>
      </c>
      <c r="AA139" s="397">
        <f>META!FF130</f>
        <v>0</v>
      </c>
      <c r="AB139" s="234" t="str">
        <f>META!FG130</f>
        <v>Perc.</v>
      </c>
    </row>
    <row r="140" spans="1:28" thickBot="1" x14ac:dyDescent="0.5">
      <c r="A140" s="200"/>
      <c r="B140" s="151"/>
      <c r="C140" s="170"/>
      <c r="D140" s="170"/>
      <c r="E140" s="314" t="str">
        <f t="shared" si="10"/>
        <v/>
      </c>
      <c r="F140" s="286" t="s">
        <v>607</v>
      </c>
      <c r="G140" s="162" t="str">
        <f>IF(META!AD253&lt;&gt;0,META!AD253,"")</f>
        <v/>
      </c>
      <c r="H140" s="159" t="str">
        <f>IF(SUM(META!AB$208:AX$208)&lt;&gt;0,G140/SUM(META!AB$208:AX$208),"")</f>
        <v/>
      </c>
      <c r="I140" s="155" t="str">
        <f>IF(G140&lt;&gt;"",META!AB253&amp;" / "&amp;G140,"")</f>
        <v/>
      </c>
      <c r="J140" s="162" t="str">
        <f>META!AE253</f>
        <v/>
      </c>
      <c r="K140" s="163" t="str">
        <f>META!AF253</f>
        <v/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</row>
    <row r="141" spans="1:28" s="215" customFormat="1" thickBot="1" x14ac:dyDescent="0.5">
      <c r="A141" s="208"/>
      <c r="B141" s="209"/>
      <c r="C141" s="210"/>
      <c r="D141" s="210"/>
      <c r="E141" s="285" t="str">
        <f t="shared" si="10"/>
        <v/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/>
      </c>
      <c r="K141" s="274" t="str">
        <f>META!AF251</f>
        <v/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</row>
    <row r="142" spans="1:28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</row>
    <row r="143" spans="1:28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>0 / 10</v>
      </c>
      <c r="O143" s="265" t="str">
        <f>IF(META!AC169&lt;&gt;0,META!AC128&amp;" / "&amp;META!AC169,"")</f>
        <v/>
      </c>
      <c r="P143" s="283">
        <f>IF(META!AB169&lt;&gt;0,META!AB128/META!AB169,"")</f>
        <v>0</v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</row>
    <row r="144" spans="1:28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638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>0 / 10</v>
      </c>
      <c r="O144" s="28" t="str">
        <f>IF(META!AC170&lt;&gt;0,META!AC129&amp;" / "&amp;META!AC170,"")</f>
        <v/>
      </c>
      <c r="P144" s="316">
        <f>IF(META!AB170&lt;&gt;0,META!AB129/META!AB170,"")</f>
        <v>0</v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</row>
    <row r="145" spans="1:247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638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>0 / 24</v>
      </c>
      <c r="O145" s="265" t="str">
        <f>IF(META!AC171&lt;&gt;0,META!AC130&amp;" / "&amp;META!AC171,"")</f>
        <v/>
      </c>
      <c r="P145" s="283">
        <f>IF(META!AB171&lt;&gt;0,META!AB130/META!AB171,"")</f>
        <v>0</v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</row>
    <row r="146" spans="1:247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</row>
    <row r="147" spans="1:247" s="215" customFormat="1" thickBot="1" x14ac:dyDescent="0.5">
      <c r="A147" s="208"/>
      <c r="B147" s="209"/>
      <c r="C147" s="210"/>
      <c r="D147" s="265"/>
      <c r="E147" s="285">
        <f t="shared" si="10"/>
        <v>1</v>
      </c>
      <c r="F147" s="211" t="s">
        <v>401</v>
      </c>
      <c r="G147" s="273">
        <f>IF(META!AD260&lt;&gt;0,META!AD260,"")</f>
        <v>10</v>
      </c>
      <c r="H147" s="259" t="str">
        <f>IF(SUM(META!AB$208:AX$208)&lt;&gt;0,G147/SUM(META!AB$208:AX$208),"")</f>
        <v/>
      </c>
      <c r="I147" s="214" t="str">
        <f>IF(G147&lt;&gt;"",META!AB260&amp;" / "&amp;G147,"")</f>
        <v>0 / 10</v>
      </c>
      <c r="J147" s="273" t="str">
        <f>META!AE260</f>
        <v>10 / 10</v>
      </c>
      <c r="K147" s="274">
        <f>META!AF260</f>
        <v>1</v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/>
      </c>
      <c r="O147" s="265" t="str">
        <f>IF(META!AC172&lt;&gt;0,META!AC131&amp;" / "&amp;META!AC172,"")</f>
        <v/>
      </c>
      <c r="P147" s="283" t="str">
        <f>IF(META!AB172&lt;&gt;0,META!AB131/META!AB172,"")</f>
        <v/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0" t="str">
        <f>META!FA138</f>
        <v/>
      </c>
      <c r="W147" s="391">
        <f>META!FB138</f>
        <v>0</v>
      </c>
      <c r="X147" s="391">
        <f>META!FC138</f>
        <v>0</v>
      </c>
      <c r="Y147" s="391">
        <f>META!FD138</f>
        <v>0</v>
      </c>
      <c r="Z147" s="391">
        <f>META!FE138</f>
        <v>0</v>
      </c>
      <c r="AA147" s="391">
        <f>META!FF138</f>
        <v>0</v>
      </c>
      <c r="AB147" s="392">
        <f>META!FG138</f>
        <v>0</v>
      </c>
    </row>
    <row r="148" spans="1:247" thickBot="1" x14ac:dyDescent="0.5">
      <c r="A148" s="200"/>
      <c r="B148" s="151"/>
      <c r="C148" s="170"/>
      <c r="D148" s="165"/>
      <c r="E148" s="314">
        <f t="shared" si="10"/>
        <v>1</v>
      </c>
      <c r="F148" s="286" t="s">
        <v>607</v>
      </c>
      <c r="G148" s="162">
        <f>IF(META!AD261&lt;&gt;0,META!AD261,"")</f>
        <v>24</v>
      </c>
      <c r="H148" s="159" t="str">
        <f>IF(SUM(META!AB$208:AX$208)&lt;&gt;0,G148/SUM(META!AB$208:AX$208),"")</f>
        <v/>
      </c>
      <c r="I148" s="155" t="str">
        <f>IF(G148&lt;&gt;"",META!AB261&amp;" / "&amp;G148,"")</f>
        <v>0 / 24</v>
      </c>
      <c r="J148" s="162" t="str">
        <f>META!AE261</f>
        <v>24 / 24</v>
      </c>
      <c r="K148" s="163">
        <f>META!AF261</f>
        <v>1</v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/>
      </c>
      <c r="O148" s="28" t="str">
        <f>IF(META!AC173&lt;&gt;0,META!AC132&amp;" / "&amp;META!AC173,"")</f>
        <v/>
      </c>
      <c r="P148" s="316" t="str">
        <f>IF(META!AB173&lt;&gt;0,META!AB132/META!AB173,"")</f>
        <v/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2" t="str">
        <f>META!FB139</f>
        <v>Raw Performance</v>
      </c>
      <c r="X148" s="363">
        <f>META!FC139</f>
        <v>0</v>
      </c>
      <c r="Y148" s="364">
        <f>META!FD139</f>
        <v>0</v>
      </c>
      <c r="Z148" s="383" t="str">
        <f>META!FE139</f>
        <v>Score</v>
      </c>
      <c r="AA148" s="384">
        <f>META!FF139</f>
        <v>0</v>
      </c>
      <c r="AB148" s="34" t="str">
        <f>META!FG139</f>
        <v>Perc.</v>
      </c>
    </row>
    <row r="149" spans="1:247" s="215" customFormat="1" thickBot="1" x14ac:dyDescent="0.5">
      <c r="A149" s="208"/>
      <c r="B149" s="209"/>
      <c r="C149" s="210"/>
      <c r="D149" s="265"/>
      <c r="E149" s="285">
        <f t="shared" si="10"/>
        <v>1</v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>10 / 10</v>
      </c>
      <c r="K149" s="274">
        <f>META!AF259</f>
        <v>1</v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/>
      </c>
      <c r="O149" s="265" t="str">
        <f>IF(META!AC174&lt;&gt;0,META!AC133&amp;" / "&amp;META!AC174,"")</f>
        <v/>
      </c>
      <c r="P149" s="283" t="str">
        <f>IF(META!AB174&lt;&gt;0,META!AB133/META!AB174,"")</f>
        <v/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</row>
    <row r="150" spans="1:247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</row>
    <row r="151" spans="1:247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</row>
    <row r="152" spans="1:247" s="108" customFormat="1" ht="42" thickBot="1" x14ac:dyDescent="0.5">
      <c r="A152" s="198"/>
      <c r="B152" s="166"/>
      <c r="C152" s="166" t="s">
        <v>611</v>
      </c>
      <c r="D152" s="166" t="s">
        <v>651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652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</row>
    <row r="153" spans="1:247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</row>
    <row r="154" spans="1:247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</row>
    <row r="155" spans="1:247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</row>
    <row r="156" spans="1:247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0" t="str">
        <f>META!FA147</f>
        <v/>
      </c>
      <c r="W156" s="391">
        <f>META!FB147</f>
        <v>0</v>
      </c>
      <c r="X156" s="391">
        <f>META!FC147</f>
        <v>0</v>
      </c>
      <c r="Y156" s="391">
        <f>META!FD147</f>
        <v>0</v>
      </c>
      <c r="Z156" s="391">
        <f>META!FE147</f>
        <v>0</v>
      </c>
      <c r="AA156" s="391">
        <f>META!FF147</f>
        <v>0</v>
      </c>
      <c r="AB156" s="392">
        <f>META!FG147</f>
        <v>0</v>
      </c>
    </row>
    <row r="157" spans="1:247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2" t="str">
        <f>META!FB148</f>
        <v>Raw Performance</v>
      </c>
      <c r="X157" s="363">
        <f>META!FC148</f>
        <v>0</v>
      </c>
      <c r="Y157" s="364">
        <f>META!FD148</f>
        <v>0</v>
      </c>
      <c r="Z157" s="383" t="str">
        <f>META!FE148</f>
        <v>Score</v>
      </c>
      <c r="AA157" s="384">
        <f>META!FF148</f>
        <v>0</v>
      </c>
      <c r="AB157" s="34" t="str">
        <f>META!FG148</f>
        <v>Perc.</v>
      </c>
    </row>
    <row r="158" spans="1:247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</row>
    <row r="159" spans="1:247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</row>
    <row r="160" spans="1:247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</row>
    <row r="161" spans="1:28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</row>
    <row r="162" spans="1:28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</row>
    <row r="163" spans="1:28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</row>
    <row r="164" spans="1:28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</row>
    <row r="165" spans="1:28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0" t="str">
        <f>META!FA156</f>
        <v/>
      </c>
      <c r="W165" s="381">
        <f>META!FB156</f>
        <v>0</v>
      </c>
      <c r="X165" s="381">
        <f>META!FC156</f>
        <v>0</v>
      </c>
      <c r="Y165" s="381">
        <f>META!FD156</f>
        <v>0</v>
      </c>
      <c r="Z165" s="381">
        <f>META!FE156</f>
        <v>0</v>
      </c>
      <c r="AA165" s="381">
        <f>META!FF156</f>
        <v>0</v>
      </c>
      <c r="AB165" s="382">
        <f>META!FG156</f>
        <v>0</v>
      </c>
    </row>
    <row r="166" spans="1:28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3" t="str">
        <f>META!FB157</f>
        <v>Raw Performance</v>
      </c>
      <c r="X166" s="394">
        <f>META!FC157</f>
        <v>0</v>
      </c>
      <c r="Y166" s="395">
        <f>META!FD157</f>
        <v>0</v>
      </c>
      <c r="Z166" s="396" t="str">
        <f>META!FE157</f>
        <v>Score</v>
      </c>
      <c r="AA166" s="397">
        <f>META!FF157</f>
        <v>0</v>
      </c>
      <c r="AB166" s="234" t="str">
        <f>META!FG157</f>
        <v>Perc.</v>
      </c>
    </row>
    <row r="167" spans="1:28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</row>
    <row r="168" spans="1:28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</row>
    <row r="169" spans="1:28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</row>
    <row r="170" spans="1:28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</row>
    <row r="171" spans="1:28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</row>
    <row r="172" spans="1:28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</row>
    <row r="173" spans="1:28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</row>
    <row r="174" spans="1:28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0" t="str">
        <f>META!FA165</f>
        <v/>
      </c>
      <c r="W174" s="391">
        <f>META!FB165</f>
        <v>0</v>
      </c>
      <c r="X174" s="391">
        <f>META!FC165</f>
        <v>0</v>
      </c>
      <c r="Y174" s="391">
        <f>META!FD165</f>
        <v>0</v>
      </c>
      <c r="Z174" s="391">
        <f>META!FE165</f>
        <v>0</v>
      </c>
      <c r="AA174" s="391">
        <f>META!FF165</f>
        <v>0</v>
      </c>
      <c r="AB174" s="392">
        <f>META!FG165</f>
        <v>0</v>
      </c>
    </row>
    <row r="175" spans="1:28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2" t="str">
        <f>META!FB166</f>
        <v>Raw Performance</v>
      </c>
      <c r="X175" s="363">
        <f>META!FC166</f>
        <v>0</v>
      </c>
      <c r="Y175" s="364">
        <f>META!FD166</f>
        <v>0</v>
      </c>
      <c r="Z175" s="383" t="str">
        <f>META!FE166</f>
        <v>Score</v>
      </c>
      <c r="AA175" s="384">
        <f>META!FF166</f>
        <v>0</v>
      </c>
      <c r="AB175" s="34" t="str">
        <f>META!FG166</f>
        <v>Perc.</v>
      </c>
    </row>
    <row r="176" spans="1:28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</row>
    <row r="177" spans="1:28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</row>
    <row r="178" spans="1:28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</row>
    <row r="179" spans="1:28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</row>
    <row r="180" spans="1:28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</row>
    <row r="181" spans="1:28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</row>
    <row r="182" spans="1:28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</row>
    <row r="183" spans="1:28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0" t="str">
        <f>META!FA174</f>
        <v/>
      </c>
      <c r="W183" s="381">
        <f>META!FB174</f>
        <v>0</v>
      </c>
      <c r="X183" s="381">
        <f>META!FC174</f>
        <v>0</v>
      </c>
      <c r="Y183" s="381">
        <f>META!FD174</f>
        <v>0</v>
      </c>
      <c r="Z183" s="381">
        <f>META!FE174</f>
        <v>0</v>
      </c>
      <c r="AA183" s="381">
        <f>META!FF174</f>
        <v>0</v>
      </c>
      <c r="AB183" s="382">
        <f>META!FG174</f>
        <v>0</v>
      </c>
    </row>
    <row r="184" spans="1:28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3" t="str">
        <f>META!FB175</f>
        <v>Raw Performance</v>
      </c>
      <c r="X184" s="394">
        <f>META!FC175</f>
        <v>0</v>
      </c>
      <c r="Y184" s="395">
        <f>META!FD175</f>
        <v>0</v>
      </c>
      <c r="Z184" s="396" t="str">
        <f>META!FE175</f>
        <v>Score</v>
      </c>
      <c r="AA184" s="397">
        <f>META!FF175</f>
        <v>0</v>
      </c>
      <c r="AB184" s="234" t="str">
        <f>META!FG175</f>
        <v>Perc.</v>
      </c>
    </row>
    <row r="185" spans="1:28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</row>
    <row r="186" spans="1:28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</row>
    <row r="187" spans="1:28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</row>
    <row r="188" spans="1:28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</row>
    <row r="189" spans="1:28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</row>
    <row r="190" spans="1:28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</row>
    <row r="191" spans="1:28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</row>
    <row r="192" spans="1:28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0" t="str">
        <f>META!FA183</f>
        <v/>
      </c>
      <c r="W192" s="391">
        <f>META!FB183</f>
        <v>0</v>
      </c>
      <c r="X192" s="391">
        <f>META!FC183</f>
        <v>0</v>
      </c>
      <c r="Y192" s="391">
        <f>META!FD183</f>
        <v>0</v>
      </c>
      <c r="Z192" s="391">
        <f>META!FE183</f>
        <v>0</v>
      </c>
      <c r="AA192" s="391">
        <f>META!FF183</f>
        <v>0</v>
      </c>
      <c r="AB192" s="392">
        <f>META!FG183</f>
        <v>0</v>
      </c>
    </row>
    <row r="193" spans="1:28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2" t="str">
        <f>META!FB184</f>
        <v>Raw Performance</v>
      </c>
      <c r="X193" s="363">
        <f>META!FC184</f>
        <v>0</v>
      </c>
      <c r="Y193" s="364">
        <f>META!FD184</f>
        <v>0</v>
      </c>
      <c r="Z193" s="383" t="str">
        <f>META!FE184</f>
        <v>Score</v>
      </c>
      <c r="AA193" s="384">
        <f>META!FF184</f>
        <v>0</v>
      </c>
      <c r="AB193" s="34" t="str">
        <f>META!FG184</f>
        <v>Perc.</v>
      </c>
    </row>
    <row r="194" spans="1:28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</row>
    <row r="195" spans="1:28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</row>
    <row r="196" spans="1:28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</row>
    <row r="197" spans="1:28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</row>
    <row r="198" spans="1:28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</row>
    <row r="199" spans="1:28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</row>
    <row r="200" spans="1:28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</row>
    <row r="201" spans="1:28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0" t="str">
        <f>META!FA192</f>
        <v/>
      </c>
      <c r="W201" s="381">
        <f>META!FB192</f>
        <v>0</v>
      </c>
      <c r="X201" s="381">
        <f>META!FC192</f>
        <v>0</v>
      </c>
      <c r="Y201" s="381">
        <f>META!FD192</f>
        <v>0</v>
      </c>
      <c r="Z201" s="381">
        <f>META!FE192</f>
        <v>0</v>
      </c>
      <c r="AA201" s="381">
        <f>META!FF192</f>
        <v>0</v>
      </c>
      <c r="AB201" s="382">
        <f>META!FG192</f>
        <v>0</v>
      </c>
    </row>
    <row r="202" spans="1:28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3" t="str">
        <f>META!FB193</f>
        <v>Raw Performance</v>
      </c>
      <c r="X202" s="394">
        <f>META!FC193</f>
        <v>0</v>
      </c>
      <c r="Y202" s="395">
        <f>META!FD193</f>
        <v>0</v>
      </c>
      <c r="Z202" s="396" t="str">
        <f>META!FE193</f>
        <v>Score</v>
      </c>
      <c r="AA202" s="397">
        <f>META!FF193</f>
        <v>0</v>
      </c>
      <c r="AB202" s="234" t="str">
        <f>META!FG193</f>
        <v>Perc.</v>
      </c>
    </row>
    <row r="203" spans="1:28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</row>
    <row r="204" spans="1:28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</row>
    <row r="205" spans="1:28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</row>
    <row r="206" spans="1:28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</row>
    <row r="207" spans="1:28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</row>
    <row r="208" spans="1:28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</row>
    <row r="209" spans="1:28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</row>
    <row r="210" spans="1:28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0" t="str">
        <f>META!FA201</f>
        <v/>
      </c>
      <c r="W210" s="391">
        <f>META!FB201</f>
        <v>0</v>
      </c>
      <c r="X210" s="391">
        <f>META!FC201</f>
        <v>0</v>
      </c>
      <c r="Y210" s="391">
        <f>META!FD201</f>
        <v>0</v>
      </c>
      <c r="Z210" s="391">
        <f>META!FE201</f>
        <v>0</v>
      </c>
      <c r="AA210" s="391">
        <f>META!FF201</f>
        <v>0</v>
      </c>
      <c r="AB210" s="392">
        <f>META!FG201</f>
        <v>0</v>
      </c>
    </row>
    <row r="211" spans="1:28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2" t="str">
        <f>META!FB202</f>
        <v>Raw Performance</v>
      </c>
      <c r="X211" s="363">
        <f>META!FC202</f>
        <v>0</v>
      </c>
      <c r="Y211" s="364">
        <f>META!FD202</f>
        <v>0</v>
      </c>
      <c r="Z211" s="383" t="str">
        <f>META!FE202</f>
        <v>Score</v>
      </c>
      <c r="AA211" s="384">
        <f>META!FF202</f>
        <v>0</v>
      </c>
      <c r="AB211" s="34" t="str">
        <f>META!FG202</f>
        <v>Perc.</v>
      </c>
    </row>
    <row r="212" spans="1:28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</row>
    <row r="213" spans="1:28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</row>
    <row r="214" spans="1:28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</row>
    <row r="215" spans="1:28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</row>
    <row r="216" spans="1:28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</row>
    <row r="217" spans="1:28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28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28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28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28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28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28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28" s="215" customFormat="1" thickBot="1" x14ac:dyDescent="0.5">
      <c r="A224" s="208"/>
      <c r="B224" s="209"/>
      <c r="C224" s="210"/>
      <c r="D224" s="265"/>
      <c r="E224" s="285" t="str">
        <f t="shared" si="17"/>
        <v/>
      </c>
      <c r="F224" s="272" t="s">
        <v>453</v>
      </c>
      <c r="G224" s="212" t="str">
        <f>IF(META!DA453&lt;&gt;0,META!DA453,"")</f>
        <v/>
      </c>
      <c r="H224" s="259" t="str">
        <f>IF(SUM(META!CY$374:DU$374)&lt;&gt;0,G224/SUM(META!CY$374:DU$374),"")</f>
        <v/>
      </c>
      <c r="I224" s="214" t="str">
        <f>IF(G224&lt;&gt;"",META!CY453&amp;" / "&amp;G224,"")</f>
        <v/>
      </c>
      <c r="J224" s="212" t="str">
        <f>META!DB453</f>
        <v/>
      </c>
      <c r="K224" s="213" t="str">
        <f>META!DC453</f>
        <v/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 t="str">
        <f t="shared" si="17"/>
        <v/>
      </c>
      <c r="F225" s="295" t="s">
        <v>454</v>
      </c>
      <c r="G225" s="153" t="str">
        <f>IF(META!DA454&lt;&gt;0,META!DA454,"")</f>
        <v/>
      </c>
      <c r="H225" s="159" t="str">
        <f>IF(SUM(META!CY$374:DU$374)&lt;&gt;0,G225/SUM(META!CY$374:DU$374),"")</f>
        <v/>
      </c>
      <c r="I225" s="155" t="str">
        <f>IF(G225&lt;&gt;"",META!CY454&amp;" / "&amp;G225,"")</f>
        <v/>
      </c>
      <c r="J225" s="153" t="str">
        <f>META!DB454</f>
        <v/>
      </c>
      <c r="K225" s="154" t="str">
        <f>META!DC454</f>
        <v/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 t="str">
        <f t="shared" si="17"/>
        <v/>
      </c>
      <c r="F226" s="272" t="s">
        <v>455</v>
      </c>
      <c r="G226" s="212" t="str">
        <f>IF(META!DA455&lt;&gt;0,META!DA455,"")</f>
        <v/>
      </c>
      <c r="H226" s="259" t="str">
        <f>IF(SUM(META!CY$374:DU$374)&lt;&gt;0,G226/SUM(META!CY$374:DU$374),"")</f>
        <v/>
      </c>
      <c r="I226" s="214" t="str">
        <f>IF(G226&lt;&gt;"",META!CY455&amp;" / "&amp;G226,"")</f>
        <v/>
      </c>
      <c r="J226" s="212" t="str">
        <f>META!DB455</f>
        <v/>
      </c>
      <c r="K226" s="213" t="str">
        <f>META!DC455</f>
        <v/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/>
      </c>
      <c r="O228" s="265" t="str">
        <f>IF(META!CZ312&lt;&gt;0,META!CZ236&amp;" / "&amp;META!CZ312,"")</f>
        <v/>
      </c>
      <c r="P228" s="283" t="str">
        <f>IF(META!CY312&lt;&gt;0,META!CY236/META!CY312,"")</f>
        <v/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/>
      </c>
      <c r="O229" s="28" t="str">
        <f>IF(META!CZ313&lt;&gt;0,META!CZ237&amp;" / "&amp;META!CZ313,"")</f>
        <v/>
      </c>
      <c r="P229" s="316" t="str">
        <f>IF(META!CY313&lt;&gt;0,META!CY237/META!CY313,"")</f>
        <v/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/>
      </c>
      <c r="O230" s="265" t="str">
        <f>IF(META!CZ314&lt;&gt;0,META!CZ238&amp;" / "&amp;META!CZ314,"")</f>
        <v/>
      </c>
      <c r="P230" s="283" t="str">
        <f>IF(META!CY314&lt;&gt;0,META!CY238/META!CY314,"")</f>
        <v/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>
        <f t="shared" si="17"/>
        <v>1</v>
      </c>
      <c r="F232" s="272" t="s">
        <v>459</v>
      </c>
      <c r="G232" s="212">
        <f>IF(META!DA461&lt;&gt;0,META!DA461,"")</f>
        <v>18</v>
      </c>
      <c r="H232" s="259" t="str">
        <f>IF(SUM(META!CY$374:DU$374)&lt;&gt;0,G232/SUM(META!CY$374:DU$374),"")</f>
        <v/>
      </c>
      <c r="I232" s="214" t="str">
        <f>IF(G232&lt;&gt;"",META!CY461&amp;" / "&amp;G232,"")</f>
        <v>0 / 18</v>
      </c>
      <c r="J232" s="212" t="str">
        <f>META!DB461</f>
        <v>18 / 18</v>
      </c>
      <c r="K232" s="213">
        <f>META!DC461</f>
        <v>1</v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>0 / 18</v>
      </c>
      <c r="O232" s="265" t="str">
        <f>IF(META!CZ306&lt;&gt;0,META!CZ230&amp;" / "&amp;META!CZ306,"")</f>
        <v/>
      </c>
      <c r="P232" s="283">
        <f>IF(META!CY306&lt;&gt;0,META!CY230/META!CY306,"")</f>
        <v>0</v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>
        <f t="shared" si="17"/>
        <v>1</v>
      </c>
      <c r="F233" s="295" t="s">
        <v>457</v>
      </c>
      <c r="G233" s="153">
        <f>IF(META!DA462&lt;&gt;0,META!DA462,"")</f>
        <v>13</v>
      </c>
      <c r="H233" s="159" t="str">
        <f>IF(SUM(META!CY$374:DU$374)&lt;&gt;0,G233/SUM(META!CY$374:DU$374),"")</f>
        <v/>
      </c>
      <c r="I233" s="155" t="str">
        <f>IF(G233&lt;&gt;"",META!CY462&amp;" / "&amp;G233,"")</f>
        <v>0 / 13</v>
      </c>
      <c r="J233" s="153" t="str">
        <f>META!DB462</f>
        <v>13 / 13</v>
      </c>
      <c r="K233" s="154">
        <f>META!DC462</f>
        <v>1</v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>0 / 13</v>
      </c>
      <c r="O233" s="28" t="str">
        <f>IF(META!CZ307&lt;&gt;0,META!CZ231&amp;" / "&amp;META!CZ307,"")</f>
        <v/>
      </c>
      <c r="P233" s="316">
        <f>IF(META!CY307&lt;&gt;0,META!CY231/META!CY307,"")</f>
        <v>0</v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>
        <f t="shared" si="17"/>
        <v>1</v>
      </c>
      <c r="F234" s="272" t="s">
        <v>460</v>
      </c>
      <c r="G234" s="212">
        <f>IF(META!DA463&lt;&gt;0,META!DA463,"")</f>
        <v>17</v>
      </c>
      <c r="H234" s="259" t="str">
        <f>IF(SUM(META!CY$374:DU$374)&lt;&gt;0,G234/SUM(META!CY$374:DU$374),"")</f>
        <v/>
      </c>
      <c r="I234" s="214" t="str">
        <f>IF(G234&lt;&gt;"",META!CY463&amp;" / "&amp;G234,"")</f>
        <v>0 / 17</v>
      </c>
      <c r="J234" s="212" t="str">
        <f>META!DB463</f>
        <v>17 / 17</v>
      </c>
      <c r="K234" s="213">
        <f>META!DC463</f>
        <v>1</v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>0 / 17</v>
      </c>
      <c r="O234" s="265" t="str">
        <f>IF(META!CZ308&lt;&gt;0,META!CZ232&amp;" / "&amp;META!CZ308,"")</f>
        <v/>
      </c>
      <c r="P234" s="283">
        <f>IF(META!CY308&lt;&gt;0,META!CY232/META!CY308,"")</f>
        <v>0</v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 t="str">
        <f t="shared" si="17"/>
        <v/>
      </c>
      <c r="F238" s="211" t="s">
        <v>401</v>
      </c>
      <c r="G238" s="212" t="str">
        <f>IF(META!DA468&lt;&gt;0,META!DA468,"")</f>
        <v/>
      </c>
      <c r="H238" s="259" t="str">
        <f>IF(SUM(META!CY$374:DU$374)&lt;&gt;0,G238/SUM(META!CY$374:DU$374),"")</f>
        <v/>
      </c>
      <c r="I238" s="214" t="str">
        <f>IF(G238&lt;&gt;"",META!CY468&amp;" / "&amp;G238,"")</f>
        <v/>
      </c>
      <c r="J238" s="212" t="str">
        <f>META!DB468</f>
        <v/>
      </c>
      <c r="K238" s="213" t="str">
        <f>META!DC468</f>
        <v/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/>
      </c>
      <c r="O238" s="265" t="str">
        <f>IF(META!CZ309&lt;&gt;0,META!CZ233&amp;" / "&amp;META!CZ309,"")</f>
        <v/>
      </c>
      <c r="P238" s="283" t="str">
        <f>IF(META!CY309&lt;&gt;0,META!CY233/META!CY309,"")</f>
        <v/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 t="str">
        <f t="shared" si="17"/>
        <v/>
      </c>
      <c r="F239" s="152" t="s">
        <v>607</v>
      </c>
      <c r="G239" s="153" t="str">
        <f>IF(META!DA469&lt;&gt;0,META!DA469,"")</f>
        <v/>
      </c>
      <c r="H239" s="159" t="str">
        <f>IF(SUM(META!CY$374:DU$374)&lt;&gt;0,G239/SUM(META!CY$374:DU$374),"")</f>
        <v/>
      </c>
      <c r="I239" s="155" t="str">
        <f>IF(G239&lt;&gt;"",META!CY469&amp;" / "&amp;G239,"")</f>
        <v/>
      </c>
      <c r="J239" s="153" t="str">
        <f>META!DB469</f>
        <v/>
      </c>
      <c r="K239" s="154" t="str">
        <f>META!DC469</f>
        <v/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/>
      </c>
      <c r="O239" s="28" t="str">
        <f>IF(META!CZ311&lt;&gt;0,META!CZ235&amp;" / "&amp;META!CZ311,"")</f>
        <v/>
      </c>
      <c r="P239" s="316" t="str">
        <f>IF(META!CY311&lt;&gt;0,META!CY235/META!CY311,"")</f>
        <v/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 t="str">
        <f t="shared" si="17"/>
        <v/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/>
      </c>
      <c r="K240" s="213" t="str">
        <f>META!DC467</f>
        <v/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/>
      </c>
      <c r="O240" s="265" t="str">
        <f>IF(META!CZ310&lt;&gt;0,META!CZ234&amp;" / "&amp;META!CZ310,"")</f>
        <v/>
      </c>
      <c r="P240" s="283" t="str">
        <f>IF(META!CY310&lt;&gt;0,META!CY234/META!CY310,"")</f>
        <v/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247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247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247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247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247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247" s="215" customFormat="1" thickBot="1" x14ac:dyDescent="0.5">
      <c r="A246" s="208"/>
      <c r="B246" s="209"/>
      <c r="C246" s="210"/>
      <c r="D246" s="265"/>
      <c r="E246" s="285">
        <f t="shared" si="17"/>
        <v>1</v>
      </c>
      <c r="F246" s="211" t="s">
        <v>401</v>
      </c>
      <c r="G246" s="212">
        <f>IF(META!DA476&lt;&gt;0,META!DA476,"")</f>
        <v>20</v>
      </c>
      <c r="H246" s="259" t="str">
        <f>IF(SUM(META!CY$374:DU$374)&lt;&gt;0,G246/SUM(META!CY$374:DU$374),"")</f>
        <v/>
      </c>
      <c r="I246" s="214" t="str">
        <f>IF(G246&lt;&gt;"",META!CY476&amp;" / "&amp;G246,"")</f>
        <v>0 / 20</v>
      </c>
      <c r="J246" s="212" t="str">
        <f>META!DB476</f>
        <v>20 / 20</v>
      </c>
      <c r="K246" s="213">
        <f>META!DC476</f>
        <v>1</v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>0 / 20</v>
      </c>
      <c r="O246" s="265" t="str">
        <f>IF(META!CZ303&lt;&gt;0,META!CZ227&amp;" / "&amp;META!CZ303,"")</f>
        <v/>
      </c>
      <c r="P246" s="283">
        <f>IF(META!CY303&lt;&gt;0,META!CY227/META!CY303,"")</f>
        <v>0</v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247" thickBot="1" x14ac:dyDescent="0.5">
      <c r="A247" s="200"/>
      <c r="B247" s="151"/>
      <c r="C247" s="170"/>
      <c r="D247" s="165"/>
      <c r="E247" s="314">
        <f t="shared" si="17"/>
        <v>1</v>
      </c>
      <c r="F247" s="286" t="s">
        <v>607</v>
      </c>
      <c r="G247" s="153">
        <f>IF(META!DA477&lt;&gt;0,META!DA477,"")</f>
        <v>11</v>
      </c>
      <c r="H247" s="159" t="str">
        <f>IF(SUM(META!CY$374:DU$374)&lt;&gt;0,G247/SUM(META!CY$374:DU$374),"")</f>
        <v/>
      </c>
      <c r="I247" s="155" t="str">
        <f>IF(G247&lt;&gt;"",META!CY477&amp;" / "&amp;G247,"")</f>
        <v>0 / 11</v>
      </c>
      <c r="J247" s="153" t="str">
        <f>META!DB477</f>
        <v>11 / 11</v>
      </c>
      <c r="K247" s="154">
        <f>META!DC477</f>
        <v>1</v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>0 / 11</v>
      </c>
      <c r="O247" s="28" t="str">
        <f>IF(META!CZ305&lt;&gt;0,META!CZ229&amp;" / "&amp;META!CZ305,"")</f>
        <v/>
      </c>
      <c r="P247" s="318">
        <f>IF(META!CY305&lt;&gt;0,META!CY229/META!CY305,"")</f>
        <v>0</v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247" s="215" customFormat="1" thickBot="1" x14ac:dyDescent="0.5">
      <c r="A248" s="208"/>
      <c r="B248" s="209"/>
      <c r="C248" s="210"/>
      <c r="D248" s="265"/>
      <c r="E248" s="285">
        <f t="shared" si="17"/>
        <v>1</v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>20 / 20</v>
      </c>
      <c r="K248" s="213">
        <f>META!DC475</f>
        <v>1</v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>0 / 20</v>
      </c>
      <c r="O248" s="265" t="str">
        <f>IF(META!CZ304&lt;&gt;0,META!CZ228&amp;" / "&amp;META!CZ304,"")</f>
        <v/>
      </c>
      <c r="P248" s="283">
        <f>IF(META!CY304&lt;&gt;0,META!CY228/META!CY304,"")</f>
        <v>0</v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247" thickBot="1" x14ac:dyDescent="0.5">
      <c r="E249" s="314"/>
    </row>
    <row r="250" spans="1:247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</row>
    <row r="251" spans="1:247" s="108" customFormat="1" ht="42" thickBot="1" x14ac:dyDescent="0.5">
      <c r="A251" s="198"/>
      <c r="B251" s="166"/>
      <c r="C251" s="166" t="s">
        <v>611</v>
      </c>
      <c r="D251" s="166" t="s">
        <v>651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652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</row>
    <row r="252" spans="1:247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247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247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247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247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20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1</v>
      </c>
      <c r="F276" s="286" t="s">
        <v>653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71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1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2019-06-23T21:08:18Z</dcterms:modified>
</cp:coreProperties>
</file>