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01\AmeliaDominguez_SAT3_001\"/>
    </mc:Choice>
  </mc:AlternateContent>
  <xr:revisionPtr revIDLastSave="21" documentId="13_ncr:1_{3C9AEF25-0EFB-4DF1-B2F0-06E946F0C1AA}" xr6:coauthVersionLast="43" xr6:coauthVersionMax="43" xr10:uidLastSave="{2F3403A9-A3BF-42C2-91CC-DC154EF8869B}"/>
  <bookViews>
    <workbookView xWindow="-98" yWindow="-98" windowWidth="24496" windowHeight="15796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N436" i="16" s="1"/>
  <c r="F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N444" i="16" s="1"/>
  <c r="FO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32" i="16"/>
  <c r="FO432" i="16" s="1"/>
  <c r="AN505" i="16"/>
  <c r="AO505" i="16" s="1"/>
  <c r="EJ608" i="16"/>
  <c r="EK608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EJ438" i="10"/>
  <c r="EK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7" i="15"/>
  <c r="EK7" i="15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BY512" i="16" l="1"/>
  <c r="BZ512" i="16" s="1"/>
  <c r="EJ371" i="10"/>
  <c r="EK371" i="10" s="1"/>
  <c r="EJ512" i="16"/>
  <c r="EK512" i="16" s="1"/>
  <c r="FN584" i="16"/>
  <c r="FO584" i="16" s="1"/>
  <c r="BY97" i="15"/>
  <c r="BZ97" i="15" s="1"/>
  <c r="AN608" i="16"/>
  <c r="AO608" i="16" s="1"/>
  <c r="BY428" i="16"/>
  <c r="BZ428" i="16" s="1"/>
  <c r="EJ444" i="16"/>
  <c r="EK444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AN366" i="16"/>
  <c r="AO366" i="16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AN514" i="16"/>
  <c r="AO514" i="16" s="1"/>
  <c r="BY371" i="10"/>
  <c r="BZ371" i="10" s="1"/>
  <c r="BY514" i="16"/>
  <c r="BZ514" i="16" s="1"/>
  <c r="AN184" i="15"/>
  <c r="AO184" i="15" s="1"/>
  <c r="EJ379" i="10"/>
  <c r="EK379" i="10" s="1"/>
  <c r="BY438" i="10"/>
  <c r="BZ438" i="10" s="1"/>
  <c r="BY584" i="16"/>
  <c r="BZ584" i="16" s="1"/>
  <c r="EJ280" i="15"/>
  <c r="EK280" i="15" s="1"/>
  <c r="EJ548" i="10"/>
  <c r="EK54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P26" i="22" l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FE8" i="8" l="1"/>
  <c r="Z11" i="22" s="1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N240" i="22" s="1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CY311" i="8"/>
  <c r="CY216" i="8"/>
  <c r="CY234" i="8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 l="1"/>
  <c r="FN14" i="8" s="1"/>
  <c r="P240" i="22"/>
  <c r="N243" i="22"/>
  <c r="N226" i="22"/>
  <c r="P226" i="22"/>
  <c r="FJ23" i="8"/>
  <c r="FX7" i="8"/>
  <c r="FJ20" i="8"/>
  <c r="FJ44" i="8" s="1"/>
  <c r="FD6" i="8"/>
  <c r="Y9" i="22" s="1"/>
  <c r="H506" i="10"/>
  <c r="GE14" i="8" s="1"/>
  <c r="FJ21" i="8"/>
  <c r="FD8" i="8"/>
  <c r="Y11" i="22" s="1"/>
  <c r="FJ27" i="8"/>
  <c r="FJ22" i="8"/>
  <c r="FJ46" i="8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3" i="8" l="1"/>
  <c r="FJ34" i="8"/>
  <c r="FJ47" i="8"/>
  <c r="FJ36" i="8"/>
  <c r="FJ55" i="8" s="1"/>
  <c r="FK55" i="8" s="1"/>
  <c r="FM55" i="8" s="1"/>
  <c r="FJ45" i="8"/>
  <c r="FJ35" i="8"/>
  <c r="FM26" i="8"/>
  <c r="FJ26" i="8"/>
  <c r="FJ29" i="8"/>
  <c r="GD56" i="8" s="1"/>
  <c r="FD9" i="8"/>
  <c r="Y12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B457" i="8" l="1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<sst xmlns="http://schemas.openxmlformats.org/spreadsheetml/2006/main" count="25301" uniqueCount="681">
  <si>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</si>
  <si>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</si>
  <si>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</si>
  <si>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</si>
  <si>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</si>
  <si>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</si>
  <si>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</si>
  <si>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</si>
  <si>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</si>
  <si>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</si>
  <si>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</si>
  <si>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</si>
  <si>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</si>
  <si>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</si>
  <si>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</si>
  <si>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</si>
  <si>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</si>
  <si>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</si>
  <si>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</si>
  <si>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</si>
  <si>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</si>
  <si>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</si>
  <si>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</si>
  <si>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</si>
  <si>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</si>
  <si>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</si>
  <si>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</si>
  <si>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</si>
  <si>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</si>
  <si>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</si>
  <si>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</si>
  <si>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</si>
  <si>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</si>
  <si>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</si>
  <si>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</si>
  <si>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</si>
  <si>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</si>
  <si>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</si>
  <si>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</si>
  <si>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</si>
  <si>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</si>
  <si>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</si>
  <si>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</si>
  <si>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</si>
  <si>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</si>
  <si>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</si>
  <si>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</si>
  <si>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</si>
  <si>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</si>
  <si>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</si>
  <si>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</si>
  <si>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</si>
  <si>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</si>
  <si>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</si>
  <si>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</si>
  <si>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</si>
  <si>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</si>
  <si>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</si>
  <si>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</si>
  <si>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</si>
  <si>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</si>
  <si>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</si>
  <si>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</si>
  <si>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</si>
  <si>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</si>
  <si>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</si>
  <si>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</si>
  <si>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</si>
  <si>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</si>
  <si>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</si>
  <si>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</si>
  <si>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</si>
  <si>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</si>
  <si>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</si>
  <si>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</si>
  <si>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</si>
  <si>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</si>
  <si>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</si>
  <si>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</si>
  <si>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</si>
  <si>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</si>
  <si>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</si>
  <si>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</si>
  <si>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</si>
  <si>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</si>
  <si>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</si>
  <si>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</si>
  <si>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</si>
  <si>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</si>
  <si>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</si>
  <si>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</si>
  <si>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</si>
  <si>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</si>
  <si>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</si>
  <si>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</si>
  <si>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</si>
  <si>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</si>
  <si>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</si>
  <si>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</si>
  <si>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</si>
  <si>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</si>
  <si>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</si>
  <si>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</si>
  <si>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</si>
  <si>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</si>
  <si>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</si>
  <si>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</si>
  <si>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</si>
  <si>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</si>
  <si>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</si>
  <si>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</si>
  <si>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</si>
  <si>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</si>
  <si>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</si>
  <si>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</si>
  <si>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</si>
  <si>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</si>
  <si>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</si>
  <si>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</si>
  <si>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</si>
  <si>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</si>
  <si>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</si>
  <si>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</si>
  <si>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</si>
  <si>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</si>
  <si>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</si>
  <si>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</si>
  <si>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</si>
  <si>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</si>
  <si>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</si>
  <si>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</si>
  <si>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</si>
  <si>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</si>
  <si>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</si>
  <si>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</si>
  <si>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</si>
  <si>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</si>
  <si>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</si>
  <si>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</si>
  <si>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</si>
  <si>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</si>
  <si>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</si>
  <si>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</si>
  <si>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</si>
  <si>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</si>
  <si>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</si>
  <si>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</si>
  <si>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</si>
  <si>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</si>
  <si>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</si>
  <si>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</si>
  <si>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</si>
  <si>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</si>
  <si>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</si>
  <si>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</si>
  <si>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</si>
  <si>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</si>
  <si>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</si>
  <si>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</si>
  <si>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</si>
  <si>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</si>
  <si>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</si>
  <si>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</si>
  <si>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</si>
  <si>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</si>
  <si>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</si>
  <si>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</si>
  <si>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</si>
  <si>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</si>
  <si>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</si>
  <si>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</si>
  <si>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</si>
  <si>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</si>
  <si>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</si>
  <si>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</si>
  <si>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</si>
  <si>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</si>
  <si>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</si>
  <si>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</si>
  <si>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</si>
  <si>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</si>
  <si>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</si>
  <si>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</si>
  <si>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</si>
  <si>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</si>
  <si>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</si>
  <si>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</si>
  <si>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</si>
  <si>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</si>
  <si>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</si>
  <si>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</si>
  <si>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</si>
  <si>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</si>
  <si>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</si>
  <si>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</si>
  <si>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</si>
  <si>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</si>
  <si>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</si>
  <si>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</si>
  <si>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</si>
  <si>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</si>
  <si>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</si>
  <si>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</si>
  <si>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</si>
  <si>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</si>
  <si>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</si>
  <si>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</si>
  <si>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</si>
  <si>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</si>
  <si>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</si>
  <si>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</si>
  <si>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</si>
  <si>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</si>
  <si>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</si>
  <si>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</si>
  <si>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</si>
  <si>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</si>
  <si>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</si>
  <si>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</si>
  <si>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</si>
  <si>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</si>
  <si>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</si>
  <si>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</si>
  <si>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</si>
  <si>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</si>
  <si>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</si>
  <si>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</si>
  <si>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</si>
  <si>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</si>
  <si>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</si>
  <si>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</si>
  <si>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</si>
  <si>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</si>
  <si>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</si>
  <si>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</si>
  <si>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</si>
  <si>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</si>
  <si>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</si>
  <si>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</si>
  <si>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</si>
  <si>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</si>
  <si>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</si>
  <si>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</si>
  <si>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</si>
  <si>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</si>
  <si>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</si>
  <si>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</si>
  <si>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</si>
  <si>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</si>
  <si>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</si>
  <si>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</si>
  <si>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</si>
  <si>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</si>
  <si>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</si>
  <si>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</si>
  <si>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</si>
  <si>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</si>
  <si>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</si>
  <si>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</si>
  <si>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</si>
  <si>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</si>
  <si>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</si>
  <si>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</si>
  <si>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</si>
  <si>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</si>
  <si>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</si>
  <si>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</si>
  <si>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</si>
  <si>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</si>
  <si>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</si>
  <si>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</si>
  <si>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</si>
  <si>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</si>
  <si>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</si>
  <si>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</si>
  <si>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</si>
  <si>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</si>
  <si>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</si>
  <si>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</si>
  <si>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</si>
  <si>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</si>
  <si>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</si>
  <si>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</si>
  <si>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</si>
  <si>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</si>
  <si>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</si>
  <si>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</si>
  <si>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</si>
  <si>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</si>
  <si>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</si>
  <si>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</si>
  <si>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</si>
  <si>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</si>
  <si>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</si>
  <si>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</si>
  <si>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</si>
  <si>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</si>
  <si>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</si>
  <si>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</si>
  <si>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</si>
  <si>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</si>
  <si>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</si>
  <si>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</si>
  <si>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</si>
  <si>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</si>
  <si>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</si>
  <si>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</si>
  <si>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</si>
  <si>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</si>
  <si>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</si>
  <si>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</si>
  <si>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</si>
  <si>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</si>
  <si>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</si>
  <si>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</si>
  <si>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</si>
  <si>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</si>
  <si>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</si>
  <si>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</si>
  <si>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</si>
  <si>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</si>
  <si>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</si>
  <si>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</si>
  <si>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</si>
  <si>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</si>
  <si>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</si>
  <si>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</si>
  <si>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</si>
  <si>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</si>
  <si>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</si>
  <si>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</si>
  <si>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</si>
  <si>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</si>
  <si>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</si>
  <si>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</si>
  <si>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</si>
  <si>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</si>
  <si>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</si>
  <si>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</si>
  <si>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</si>
  <si>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</si>
  <si>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</si>
  <si>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</si>
  <si>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</si>
  <si>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</si>
  <si>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</si>
  <si>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</si>
  <si>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</si>
  <si>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</si>
  <si>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</si>
  <si>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</si>
  <si>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</si>
  <si>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</si>
  <si>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</si>
  <si>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</si>
  <si>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</si>
  <si>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</si>
  <si>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</si>
  <si>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</si>
  <si>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</si>
  <si>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</si>
  <si>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</si>
  <si>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</si>
  <si>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</si>
  <si>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</si>
  <si>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</si>
  <si>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</si>
  <si>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</si>
  <si>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</si>
  <si>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</si>
  <si>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</si>
  <si>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</si>
  <si>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</si>
  <si>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</si>
  <si>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</si>
  <si>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</si>
  <si>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</si>
  <si>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</si>
  <si>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</si>
  <si>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</si>
  <si>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</si>
  <si>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</si>
  <si>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</si>
  <si>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</si>
  <si>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</si>
  <si>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</si>
  <si>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</si>
  <si>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</si>
  <si>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</si>
  <si>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</si>
  <si>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</si>
  <si>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</si>
  <si>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</si>
  <si>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</si>
  <si>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</si>
  <si>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</si>
  <si>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</si>
  <si>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</si>
  <si>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</si>
  <si>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</si>
  <si>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</si>
  <si>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</si>
  <si>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</si>
  <si>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</si>
  <si>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</si>
  <si>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</si>
  <si>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</si>
  <si>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</si>
  <si>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</si>
  <si>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</si>
  <si>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</si>
  <si>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</si>
  <si>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</si>
  <si>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</si>
  <si>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</si>
  <si>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</si>
  <si>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</si>
  <si>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</si>
  <si>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</si>
  <si>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</si>
  <si>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</si>
  <si>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</si>
  <si>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</si>
  <si>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</si>
  <si>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</si>
  <si>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</si>
  <si>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</si>
  <si>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</si>
  <si>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</si>
  <si>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</si>
  <si>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</si>
  <si>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</si>
  <si>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</si>
  <si>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</si>
  <si>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</si>
  <si>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</si>
  <si>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</si>
  <si>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</si>
  <si>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</si>
  <si>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</si>
  <si>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</si>
  <si>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</si>
  <si>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</si>
  <si>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</si>
  <si>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</si>
  <si>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</si>
  <si>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</si>
  <si>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</si>
  <si>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</si>
  <si>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</si>
  <si>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</si>
  <si>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</si>
  <si>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</si>
  <si>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</si>
  <si>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</si>
  <si>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</si>
  <si>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</si>
  <si>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</si>
  <si>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</si>
  <si>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</si>
  <si>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</si>
  <si>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</si>
  <si>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</si>
  <si>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</si>
  <si>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</si>
  <si>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</si>
  <si>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</si>
  <si>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</si>
  <si>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</si>
  <si>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</si>
  <si>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</si>
  <si>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</si>
  <si>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</si>
  <si>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</si>
  <si>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</si>
  <si>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</si>
  <si>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</si>
  <si>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</si>
  <si>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</si>
  <si>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</si>
  <si>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</si>
  <si>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</si>
  <si>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</si>
  <si>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</si>
  <si>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</si>
  <si>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</si>
  <si>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</si>
  <si>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</si>
  <si>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</si>
  <si>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</si>
  <si>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</si>
  <si>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</si>
  <si>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</si>
  <si>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</si>
  <si>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</si>
  <si>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</si>
  <si>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</si>
  <si>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</si>
  <si>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</si>
  <si>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</si>
  <si>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</si>
  <si>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</si>
  <si>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</si>
  <si>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</si>
  <si>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</si>
  <si>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</si>
  <si>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</si>
  <si>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</si>
  <si>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</si>
  <si>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</si>
  <si>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</si>
  <si>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</si>
  <si>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</si>
  <si>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</si>
  <si>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</si>
  <si>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</si>
  <si>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</si>
  <si>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</si>
  <si>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</si>
  <si>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</si>
  <si>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</si>
  <si>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</si>
  <si>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</si>
  <si>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</si>
  <si>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</si>
  <si>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</si>
  <si>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</si>
  <si>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</si>
  <si>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</si>
  <si>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</si>
  <si>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</si>
  <si>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</si>
  <si>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</si>
  <si>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</si>
  <si>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</si>
  <si>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</si>
  <si>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</si>
  <si>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</si>
  <si>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</si>
  <si>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</si>
  <si>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</si>
  <si>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</si>
  <si>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</si>
  <si>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</si>
  <si>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</si>
  <si>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</si>
  <si>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</si>
  <si>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</si>
  <si>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</si>
  <si>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</si>
  <si>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</si>
  <si>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</si>
  <si>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</si>
  <si>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</si>
  <si>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</si>
  <si>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</si>
  <si>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</si>
  <si>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</si>
  <si>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</si>
  <si>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</si>
  <si>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</si>
  <si>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</si>
  <si>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</si>
  <si>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</si>
  <si>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</si>
  <si>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</si>
  <si>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</si>
  <si>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</si>
  <si>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</si>
  <si>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</si>
  <si>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</si>
  <si>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</si>
  <si>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</si>
  <si>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</si>
  <si>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</si>
  <si>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</si>
  <si>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</si>
  <si>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</si>
  <si>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</si>
  <si>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</si>
  <si>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</si>
  <si>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</si>
  <si>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</si>
  <si>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</si>
  <si>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</si>
  <si>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</si>
  <si>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</si>
  <si>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</si>
  <si>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</si>
  <si>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</si>
  <si>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</si>
  <si>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</si>
  <si>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</si>
  <si>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</si>
  <si>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</si>
  <si>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</si>
  <si>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</si>
  <si>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</si>
  <si>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</si>
  <si>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</si>
  <si>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</si>
  <si>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</si>
  <si>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</si>
  <si>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</si>
  <si>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</si>
  <si>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</si>
  <si>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</si>
  <si>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</si>
  <si>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</si>
  <si>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</si>
  <si>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</si>
  <si>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</si>
  <si>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</si>
  <si>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</si>
  <si>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</si>
  <si>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</si>
  <si>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</si>
  <si>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</si>
  <si>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</si>
  <si>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</si>
  <si>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</si>
  <si>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</si>
  <si>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</si>
  <si>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</si>
  <si>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</si>
  <si>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</si>
  <si>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</si>
  <si>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</si>
  <si>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</si>
  <si>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</si>
  <si>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</si>
  <si>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</si>
  <si>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</si>
  <si>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</si>
  <si>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</si>
  <si>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</si>
  <si>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</si>
  <si>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</si>
  <si>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</si>
  <si>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</si>
  <si>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</si>
  <si>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</si>
  <si>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</si>
  <si>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</si>
  <si>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</si>
  <si>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</si>
  <si>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</si>
  <si>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</si>
  <si>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</si>
  <si>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</si>
  <si>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</si>
  <si>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</si>
  <si>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</si>
  <si>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</si>
  <si>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</si>
  <si>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</si>
  <si>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</si>
  <si>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</si>
  <si>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</si>
  <si>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</si>
  <si>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</si>
  <si>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</si>
  <si>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</si>
  <si>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</si>
  <si>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</si>
  <si>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</si>
  <si>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</si>
  <si>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</si>
  <si>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</si>
  <si>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</si>
  <si>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</si>
  <si>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</si>
  <si>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</si>
  <si>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</si>
  <si>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</si>
  <si>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</si>
  <si>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B?</t>
  </si>
  <si>
    <t>D?</t>
  </si>
  <si>
    <t>C?</t>
  </si>
  <si>
    <t>56.8?</t>
  </si>
  <si>
    <t>7?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</si>
</sst>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37" zoomScale="55" zoomScaleNormal="55" workbookViewId="0">
      <selection activeCell="K145" sqref="K145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203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43634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676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161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677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159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676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159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160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160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162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588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161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588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678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160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588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159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677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159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588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160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161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678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160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678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676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677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161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677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678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678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162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678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677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676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 t="s">
        <v>588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 t="s">
        <v>678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 t="s">
        <v>678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 t="s">
        <v>678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 t="s">
        <v>677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 t="s">
        <v>678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 t="s">
        <v>677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 t="s">
        <v>676</v>
      </c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 t="s">
        <v>676</v>
      </c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 t="s">
        <v>678</v>
      </c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 t="s">
        <v>678</v>
      </c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 t="s">
        <v>678</v>
      </c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159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161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676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160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677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677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161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160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159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678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162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160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676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162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159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678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162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588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159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159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161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677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677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159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677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678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678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162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677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161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160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676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159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159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161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588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159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588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678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676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588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162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676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677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159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676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678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678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676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588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588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588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677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678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676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677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676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588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588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>
        <v>4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679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680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589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589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589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680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589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 t="s">
        <v>161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 t="s">
        <v>162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 t="s">
        <v>677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 t="s">
        <v>160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 t="s">
        <v>677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 t="s">
        <v>677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 t="s">
        <v>678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 t="s">
        <v>676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 t="s">
        <v>678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 t="s">
        <v>676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 t="s">
        <v>588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 t="s">
        <v>678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 t="s">
        <v>677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 t="s">
        <v>678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 t="s">
        <v>678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>
        <v>2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 t="s">
        <v>589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>
        <v>130</v>
      </c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 t="s">
        <v>589</v>
      </c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 t="s">
        <v>589</v>
      </c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S03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6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S03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S03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S03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>B?</v>
      </c>
      <c r="AO169" s="8" t="b">
        <f>IF(AN169&lt;&gt;"",IF(ISNUMBER(SEARCH(AM169,AN169)),TRUE,FALSE),"")</f>
        <v>1</v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>A</v>
      </c>
      <c r="BZ169" s="8" t="b">
        <f>IF(BY169&lt;&gt;"",IF(ISNUMBER(SEARCH(BX169,BY169)),TRUE,FALSE),"")</f>
        <v>1</v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>C</v>
      </c>
      <c r="EK169" s="8" t="b">
        <f>IF(EJ169&lt;&gt;"",IF(ISNUMBER(SEARCH(EI169,EJ169)),TRUE,FALSE),"")</f>
        <v>1</v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>
        <f>IF(ISERROR(MATCH(EM$168,INPUT!C$4:Y$4,0))&lt;&gt;TRUE,MATCH(EM$168,INPUT!C$4:Y$4,0),"")</f>
        <v>1</v>
      </c>
    </row>
    <row r="170" spans="2:147" x14ac:dyDescent="0.45">
      <c r="B170" s="35" t="s">
        <v>182</v>
      </c>
      <c r="C170" s="59">
        <f>COUNTIF(AO169:AO220,"=TRUE")</f>
        <v>34</v>
      </c>
      <c r="D170" s="59">
        <v>52</v>
      </c>
      <c r="E170" s="45" t="str">
        <f>ROUND(C170/D170*100,0)&amp;"%"</f>
        <v>65%</v>
      </c>
      <c r="F170" s="27">
        <f>LOOKUP(COUNTIF(AO169:AO220,TRUE),EM170:EM222,EO170:EO222)*10</f>
        <v>300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>C</v>
      </c>
      <c r="AO170" s="8" t="b">
        <f t="shared" ref="AO170:AO220" si="8">IF(AN170&lt;&gt;"",IF(ISNUMBER(SEARCH(AM170,AN170)),TRUE,FALSE),"")</f>
        <v>1</v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>B</v>
      </c>
      <c r="BZ170" s="8" t="b">
        <f t="shared" ref="BZ170:BZ212" si="9">IF(BY170&lt;&gt;"",IF(ISNUMBER(SEARCH(BX170,BY170)),TRUE,FALSE),"")</f>
        <v>1</v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>B</v>
      </c>
      <c r="EK170" s="8" t="b">
        <f t="shared" ref="EK170:EK233" si="10">IF(EJ170&lt;&gt;"",IF(ISNUMBER(SEARCH(EI170,EJ170)),TRUE,FALSE),"")</f>
        <v>1</v>
      </c>
      <c r="EM170" s="26">
        <v>0</v>
      </c>
      <c r="EN170" s="27">
        <v>200</v>
      </c>
      <c r="EO170" s="27">
        <v>10</v>
      </c>
      <c r="EP170" s="27">
        <v>10</v>
      </c>
      <c r="EQ170" s="8">
        <f>IF(ISERROR(MATCH(EM$168,INPUT!C$4:Y$4,0))&lt;&gt;TRUE,MATCH(EM$168,INPUT!C$4:Y$4,0),"")</f>
        <v>1</v>
      </c>
    </row>
    <row r="171" spans="2:147" x14ac:dyDescent="0.45">
      <c r="B171" s="36" t="s">
        <v>307</v>
      </c>
      <c r="C171" s="59">
        <f>COUNTIF(BZ169:BZ212,"=TRUE")</f>
        <v>30</v>
      </c>
      <c r="D171" s="59">
        <v>44</v>
      </c>
      <c r="E171" s="45" t="str">
        <f>ROUND(C171/D171*100,0)&amp;"%"</f>
        <v>68%</v>
      </c>
      <c r="F171" s="27">
        <f>LOOKUP(COUNTIF(BZ169:BZ212,TRUE),EM170:EM214,EP170:EP214)*10</f>
        <v>300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>D?</v>
      </c>
      <c r="AO171" s="8" t="b">
        <f t="shared" si="8"/>
        <v>0</v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>C</v>
      </c>
      <c r="BZ171" s="8" t="b">
        <f t="shared" si="9"/>
        <v>1</v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>C</v>
      </c>
      <c r="EK171" s="8" t="b">
        <f t="shared" si="10"/>
        <v>1</v>
      </c>
      <c r="EM171" s="26">
        <v>1</v>
      </c>
      <c r="EN171" s="27">
        <v>200</v>
      </c>
      <c r="EO171" s="27">
        <v>10</v>
      </c>
      <c r="EP171" s="27">
        <v>10</v>
      </c>
      <c r="EQ171" s="8">
        <f>IF(ISERROR(MATCH(EM$168,INPUT!C$4:Y$4,0))&lt;&gt;TRUE,MATCH(EM$168,INPUT!C$4:Y$4,0),"")</f>
        <v>1</v>
      </c>
    </row>
    <row r="172" spans="2:147" x14ac:dyDescent="0.45">
      <c r="B172" s="36" t="s">
        <v>308</v>
      </c>
      <c r="C172" s="59">
        <f>SUM(C170:C171)</f>
        <v>64</v>
      </c>
      <c r="D172" s="59">
        <f>SUM(D170:D171)</f>
        <v>96</v>
      </c>
      <c r="E172" s="45" t="str">
        <f>ROUND(C172/D172*100,0)&amp;"%"</f>
        <v>67%</v>
      </c>
      <c r="F172" s="27">
        <f>SUM(F170:F171)</f>
        <v>600</v>
      </c>
      <c r="G172" s="27">
        <f>SUM(G170:G171)</f>
        <v>800</v>
      </c>
      <c r="H172" s="29" t="str">
        <f>LOOKUP(F172,EW$4:EW$64,EY$4:EY$64) &amp; "%"</f>
        <v>69%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>A</v>
      </c>
      <c r="AO172" s="8" t="b">
        <f t="shared" si="8"/>
        <v>1</v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>C</v>
      </c>
      <c r="BZ172" s="8" t="b">
        <f t="shared" si="9"/>
        <v>1</v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>C</v>
      </c>
      <c r="EK172" s="8" t="b">
        <f t="shared" si="10"/>
        <v>1</v>
      </c>
      <c r="EM172" s="26">
        <v>2</v>
      </c>
      <c r="EN172" s="27">
        <v>210</v>
      </c>
      <c r="EO172" s="27">
        <v>10</v>
      </c>
      <c r="EP172" s="27">
        <v>10</v>
      </c>
      <c r="EQ172" s="8">
        <f>IF(ISERROR(MATCH(EM$168,INPUT!C$4:Y$4,0))&lt;&gt;TRUE,MATCH(EM$168,INPUT!C$4:Y$4,0),"")</f>
        <v>1</v>
      </c>
    </row>
    <row r="173" spans="2:147" ht="14.65" thickBot="1" x14ac:dyDescent="0.5">
      <c r="B173" s="37" t="s">
        <v>181</v>
      </c>
      <c r="C173" s="60">
        <f>COUNTIF(EK169:EK248,"=TRUE")</f>
        <v>22</v>
      </c>
      <c r="D173" s="60">
        <v>58</v>
      </c>
      <c r="E173" s="45" t="str">
        <f>ROUND(C173/D173*100,0)&amp;"%"</f>
        <v>38%</v>
      </c>
      <c r="F173" s="61">
        <f>LOOKUP(COUNTIF(EK169:EK248,TRUE),EM170:EM228,EN170:EN228)</f>
        <v>480</v>
      </c>
      <c r="G173" s="61">
        <v>800</v>
      </c>
      <c r="H173" s="38" t="str">
        <f>LOOKUP(F173,EW$4:EW$64,FA$4:FA$64) &amp; "%"</f>
        <v>27%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>B?</v>
      </c>
      <c r="AO173" s="8" t="b">
        <f t="shared" si="8"/>
        <v>0</v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>B?</v>
      </c>
      <c r="BZ173" s="8" t="b">
        <f t="shared" si="9"/>
        <v>0</v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>A?</v>
      </c>
      <c r="EK173" s="8" t="b">
        <f t="shared" si="10"/>
        <v>0</v>
      </c>
      <c r="EM173" s="26">
        <v>3</v>
      </c>
      <c r="EN173" s="27">
        <v>230</v>
      </c>
      <c r="EO173" s="27">
        <v>11</v>
      </c>
      <c r="EP173" s="27">
        <v>11</v>
      </c>
      <c r="EQ173" s="8">
        <f>IF(ISERROR(MATCH(EM$168,INPUT!C$4:Y$4,0))&lt;&gt;TRUE,MATCH(EM$168,INPUT!C$4:Y$4,0),"")</f>
        <v>1</v>
      </c>
    </row>
    <row r="174" spans="2:147" ht="15" thickTop="1" thickBot="1" x14ac:dyDescent="0.5">
      <c r="B174" s="39" t="s">
        <v>262</v>
      </c>
      <c r="C174" s="40">
        <f>SUM(C170,C171,C173)</f>
        <v>86</v>
      </c>
      <c r="D174" s="40">
        <f>SUM(D170,D171,D173)</f>
        <v>154</v>
      </c>
      <c r="E174" s="45" t="str">
        <f>ROUND(C174/D174*100,0)&amp;"%"</f>
        <v>56%</v>
      </c>
      <c r="F174" s="41">
        <f>SUM(F170,F171,F173)</f>
        <v>1080</v>
      </c>
      <c r="G174" s="58">
        <f>SUM(G170,G171,G173)</f>
        <v>1600</v>
      </c>
      <c r="H174" s="42" t="str">
        <f>LOOKUP(F174,ES$4:ES$124,EU$4:EU$124) &amp; "%"</f>
        <v>50%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>A</v>
      </c>
      <c r="AO174" s="8" t="b">
        <f t="shared" si="8"/>
        <v>1</v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>B</v>
      </c>
      <c r="BZ174" s="8" t="b">
        <f t="shared" si="9"/>
        <v>1</v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>A</v>
      </c>
      <c r="EK174" s="8" t="b">
        <f t="shared" si="10"/>
        <v>1</v>
      </c>
      <c r="EM174" s="26">
        <v>4</v>
      </c>
      <c r="EN174" s="27">
        <v>250</v>
      </c>
      <c r="EO174" s="27">
        <v>12</v>
      </c>
      <c r="EP174" s="27">
        <v>12</v>
      </c>
      <c r="EQ174" s="8">
        <f>IF(ISERROR(MATCH(EM$168,INPUT!C$4:Y$4,0))&lt;&gt;TRUE,MATCH(EM$168,INPUT!C$4:Y$4,0),"")</f>
        <v>1</v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>A</v>
      </c>
      <c r="AO175" s="8" t="b">
        <f t="shared" si="8"/>
        <v>1</v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>D?</v>
      </c>
      <c r="BZ175" s="8" t="b">
        <f t="shared" si="9"/>
        <v>0</v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>C</v>
      </c>
      <c r="EK175" s="8" t="b">
        <f t="shared" si="10"/>
        <v>0</v>
      </c>
      <c r="EM175" s="26">
        <v>5</v>
      </c>
      <c r="EN175" s="27">
        <v>270</v>
      </c>
      <c r="EO175" s="27">
        <v>13</v>
      </c>
      <c r="EP175" s="27">
        <v>13</v>
      </c>
      <c r="EQ175" s="8">
        <f>IF(ISERROR(MATCH(EM$168,INPUT!C$4:Y$4,0))&lt;&gt;TRUE,MATCH(EM$168,INPUT!C$4:Y$4,0),"")</f>
        <v>1</v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>B</v>
      </c>
      <c r="AO176" s="8" t="b">
        <f t="shared" si="8"/>
        <v>1</v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>D?</v>
      </c>
      <c r="BZ176" s="8" t="b">
        <f t="shared" si="9"/>
        <v>1</v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>A?</v>
      </c>
      <c r="EK176" s="8" t="b">
        <f t="shared" si="10"/>
        <v>0</v>
      </c>
      <c r="EM176" s="26">
        <v>6</v>
      </c>
      <c r="EN176" s="27">
        <v>290</v>
      </c>
      <c r="EO176" s="27">
        <v>14</v>
      </c>
      <c r="EP176" s="27">
        <v>14</v>
      </c>
      <c r="EQ176" s="8">
        <f>IF(ISERROR(MATCH(EM$168,INPUT!C$4:Y$4,0))&lt;&gt;TRUE,MATCH(EM$168,INPUT!C$4:Y$4,0),"")</f>
        <v>1</v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>B</v>
      </c>
      <c r="AO177" s="8" t="b">
        <f t="shared" si="8"/>
        <v>1</v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>A</v>
      </c>
      <c r="BZ177" s="8" t="b">
        <f t="shared" si="9"/>
        <v>0</v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>C?</v>
      </c>
      <c r="EK177" s="8" t="b">
        <f t="shared" si="10"/>
        <v>0</v>
      </c>
      <c r="EM177" s="26">
        <v>7</v>
      </c>
      <c r="EN177" s="27">
        <v>300</v>
      </c>
      <c r="EO177" s="27">
        <v>14</v>
      </c>
      <c r="EP177" s="27">
        <v>15</v>
      </c>
      <c r="EQ177" s="8">
        <f>IF(ISERROR(MATCH(EM$168,INPUT!C$4:Y$4,0))&lt;&gt;TRUE,MATCH(EM$168,INPUT!C$4:Y$4,0),"")</f>
        <v>1</v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>D</v>
      </c>
      <c r="AO178" s="8" t="b">
        <f t="shared" si="8"/>
        <v>1</v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>C</v>
      </c>
      <c r="BZ178" s="8" t="b">
        <f t="shared" si="9"/>
        <v>1</v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>B?</v>
      </c>
      <c r="EK178" s="8" t="b">
        <f t="shared" si="10"/>
        <v>0</v>
      </c>
      <c r="EM178" s="26">
        <v>8</v>
      </c>
      <c r="EN178" s="27">
        <v>320</v>
      </c>
      <c r="EO178" s="27">
        <v>15</v>
      </c>
      <c r="EP178" s="27">
        <v>15</v>
      </c>
      <c r="EQ178" s="8">
        <f>IF(ISERROR(MATCH(EM$168,INPUT!C$4:Y$4,0))&lt;&gt;TRUE,MATCH(EM$168,INPUT!C$4:Y$4,0),"")</f>
        <v>1</v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>A?</v>
      </c>
      <c r="AO179" s="8" t="b">
        <f t="shared" si="8"/>
        <v>1</v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>B</v>
      </c>
      <c r="BZ179" s="8" t="b">
        <f t="shared" si="9"/>
        <v>1</v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>A?</v>
      </c>
      <c r="EK179" s="8" t="b">
        <f t="shared" si="10"/>
        <v>0</v>
      </c>
      <c r="EM179" s="26">
        <v>9</v>
      </c>
      <c r="EN179" s="27">
        <v>330</v>
      </c>
      <c r="EO179" s="27">
        <v>16</v>
      </c>
      <c r="EP179" s="27">
        <v>16</v>
      </c>
      <c r="EQ179" s="8">
        <f>IF(ISERROR(MATCH(EM$168,INPUT!C$4:Y$4,0))&lt;&gt;TRUE,MATCH(EM$168,INPUT!C$4:Y$4,0),"")</f>
        <v>1</v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>C</v>
      </c>
      <c r="AO180" s="8" t="b">
        <f t="shared" si="8"/>
        <v>1</v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>A</v>
      </c>
      <c r="BZ180" s="8" t="b">
        <f t="shared" si="9"/>
        <v>1</v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>D</v>
      </c>
      <c r="EK180" s="8" t="b">
        <f t="shared" si="10"/>
        <v>1</v>
      </c>
      <c r="EM180" s="26">
        <v>10</v>
      </c>
      <c r="EN180" s="27">
        <v>340</v>
      </c>
      <c r="EO180" s="27">
        <v>17</v>
      </c>
      <c r="EP180" s="27">
        <v>17</v>
      </c>
      <c r="EQ180" s="8">
        <f>IF(ISERROR(MATCH(EM$168,INPUT!C$4:Y$4,0))&lt;&gt;TRUE,MATCH(EM$168,INPUT!C$4:Y$4,0),"")</f>
        <v>1</v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>D</v>
      </c>
      <c r="AO181" s="8" t="b">
        <f t="shared" si="8"/>
        <v>1</v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>C?</v>
      </c>
      <c r="BZ181" s="8" t="b">
        <f t="shared" si="9"/>
        <v>1</v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>B?</v>
      </c>
      <c r="EK181" s="8" t="b">
        <f t="shared" si="10"/>
        <v>0</v>
      </c>
      <c r="EM181" s="26">
        <v>11</v>
      </c>
      <c r="EN181" s="27">
        <v>360</v>
      </c>
      <c r="EO181" s="27">
        <v>17</v>
      </c>
      <c r="EP181" s="27">
        <v>18</v>
      </c>
      <c r="EQ181" s="8">
        <f>IF(ISERROR(MATCH(EM$168,INPUT!C$4:Y$4,0))&lt;&gt;TRUE,MATCH(EM$168,INPUT!C$4:Y$4,0),"")</f>
        <v>1</v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>A?</v>
      </c>
      <c r="AO182" s="8" t="b">
        <f t="shared" si="8"/>
        <v>0</v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>D</v>
      </c>
      <c r="BZ182" s="8" t="b">
        <f t="shared" si="9"/>
        <v>1</v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>D?</v>
      </c>
      <c r="EK182" s="8" t="b">
        <f t="shared" si="10"/>
        <v>0</v>
      </c>
      <c r="EM182" s="26">
        <v>12</v>
      </c>
      <c r="EN182" s="27">
        <v>370</v>
      </c>
      <c r="EO182" s="27">
        <v>18</v>
      </c>
      <c r="EP182" s="27">
        <v>19</v>
      </c>
      <c r="EQ182" s="8">
        <f>IF(ISERROR(MATCH(EM$168,INPUT!C$4:Y$4,0))&lt;&gt;TRUE,MATCH(EM$168,INPUT!C$4:Y$4,0),"")</f>
        <v>1</v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>C?</v>
      </c>
      <c r="AO183" s="8" t="b">
        <f t="shared" si="8"/>
        <v>0</v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>B</v>
      </c>
      <c r="BZ183" s="8" t="b">
        <f t="shared" si="9"/>
        <v>1</v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>A</v>
      </c>
      <c r="EK183" s="8" t="b">
        <f t="shared" si="10"/>
        <v>1</v>
      </c>
      <c r="EM183" s="26">
        <v>13</v>
      </c>
      <c r="EN183" s="27">
        <v>380</v>
      </c>
      <c r="EO183" s="27">
        <v>19</v>
      </c>
      <c r="EP183" s="27">
        <v>19</v>
      </c>
      <c r="EQ183" s="8">
        <f>IF(ISERROR(MATCH(EM$168,INPUT!C$4:Y$4,0))&lt;&gt;TRUE,MATCH(EM$168,INPUT!C$4:Y$4,0),"")</f>
        <v>1</v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>B</v>
      </c>
      <c r="AO184" s="8" t="b">
        <f t="shared" si="8"/>
        <v>0</v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>B?</v>
      </c>
      <c r="BZ184" s="8" t="b">
        <f t="shared" si="9"/>
        <v>0</v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>B?</v>
      </c>
      <c r="EK184" s="8" t="b">
        <f t="shared" si="10"/>
        <v>1</v>
      </c>
      <c r="EM184" s="26">
        <v>14</v>
      </c>
      <c r="EN184" s="27">
        <v>390</v>
      </c>
      <c r="EO184" s="27">
        <v>19</v>
      </c>
      <c r="EP184" s="28">
        <v>20</v>
      </c>
      <c r="EQ184" s="8">
        <f>IF(ISERROR(MATCH(EM$168,INPUT!C$4:Y$4,0))&lt;&gt;TRUE,MATCH(EM$168,INPUT!C$4:Y$4,0),"")</f>
        <v>1</v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>B</v>
      </c>
      <c r="AO185" s="8" t="b">
        <f t="shared" si="8"/>
        <v>1</v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>C</v>
      </c>
      <c r="BZ185" s="8" t="b">
        <f t="shared" si="9"/>
        <v>1</v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>C?</v>
      </c>
      <c r="EK185" s="8" t="b">
        <f t="shared" si="10"/>
        <v>0</v>
      </c>
      <c r="EM185" s="26">
        <v>15</v>
      </c>
      <c r="EN185" s="27">
        <v>400</v>
      </c>
      <c r="EO185" s="27">
        <v>20</v>
      </c>
      <c r="EP185" s="27">
        <v>21</v>
      </c>
      <c r="EQ185" s="8">
        <f>IF(ISERROR(MATCH(EM$168,INPUT!C$4:Y$4,0))&lt;&gt;TRUE,MATCH(EM$168,INPUT!C$4:Y$4,0),"")</f>
        <v>1</v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>B</v>
      </c>
      <c r="AO186" s="8" t="b">
        <f t="shared" si="8"/>
        <v>1</v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>D</v>
      </c>
      <c r="BZ186" s="8" t="b">
        <f t="shared" si="9"/>
        <v>0</v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>B</v>
      </c>
      <c r="EK186" s="8" t="b">
        <f t="shared" si="10"/>
        <v>1</v>
      </c>
      <c r="EM186" s="26">
        <v>16</v>
      </c>
      <c r="EN186" s="27">
        <v>420</v>
      </c>
      <c r="EO186" s="27">
        <v>21</v>
      </c>
      <c r="EP186" s="27">
        <v>22</v>
      </c>
      <c r="EQ186" s="8">
        <f>IF(ISERROR(MATCH(EM$168,INPUT!C$4:Y$4,0))&lt;&gt;TRUE,MATCH(EM$168,INPUT!C$4:Y$4,0),"")</f>
        <v>1</v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>A?</v>
      </c>
      <c r="AO187" s="8" t="b">
        <f t="shared" si="8"/>
        <v>1</v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>A</v>
      </c>
      <c r="BZ187" s="8" t="b">
        <f t="shared" si="9"/>
        <v>0</v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>C?</v>
      </c>
      <c r="EK187" s="8" t="b">
        <f t="shared" si="10"/>
        <v>1</v>
      </c>
      <c r="EM187" s="26">
        <v>17</v>
      </c>
      <c r="EN187" s="27">
        <v>430</v>
      </c>
      <c r="EO187" s="27">
        <v>21</v>
      </c>
      <c r="EP187" s="27">
        <v>22</v>
      </c>
      <c r="EQ187" s="8">
        <f>IF(ISERROR(MATCH(EM$168,INPUT!C$4:Y$4,0))&lt;&gt;TRUE,MATCH(EM$168,INPUT!C$4:Y$4,0),"")</f>
        <v>1</v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>A</v>
      </c>
      <c r="AO188" s="8" t="b">
        <f t="shared" si="8"/>
        <v>1</v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>C?</v>
      </c>
      <c r="BZ188" s="8" t="b">
        <f t="shared" si="9"/>
        <v>1</v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>B?</v>
      </c>
      <c r="EK188" s="8" t="b">
        <f t="shared" si="10"/>
        <v>1</v>
      </c>
      <c r="EM188" s="26">
        <v>18</v>
      </c>
      <c r="EN188" s="27">
        <v>440</v>
      </c>
      <c r="EO188" s="27">
        <v>22</v>
      </c>
      <c r="EP188" s="27">
        <v>23</v>
      </c>
      <c r="EQ188" s="8">
        <f>IF(ISERROR(MATCH(EM$168,INPUT!C$4:Y$4,0))&lt;&gt;TRUE,MATCH(EM$168,INPUT!C$4:Y$4,0),"")</f>
        <v>1</v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>D?</v>
      </c>
      <c r="AO189" s="8" t="b">
        <f t="shared" si="8"/>
        <v>1</v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>D</v>
      </c>
      <c r="BZ189" s="8" t="b">
        <f t="shared" si="9"/>
        <v>1</v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>A?</v>
      </c>
      <c r="EK189" s="8" t="b">
        <f t="shared" si="10"/>
        <v>0</v>
      </c>
      <c r="EM189" s="26">
        <v>19</v>
      </c>
      <c r="EN189" s="27">
        <v>450</v>
      </c>
      <c r="EO189" s="27">
        <v>22</v>
      </c>
      <c r="EP189" s="27">
        <v>24</v>
      </c>
      <c r="EQ189" s="8">
        <f>IF(ISERROR(MATCH(EM$168,INPUT!C$4:Y$4,0))&lt;&gt;TRUE,MATCH(EM$168,INPUT!C$4:Y$4,0),"")</f>
        <v>1</v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>A</v>
      </c>
      <c r="AO190" s="8" t="b">
        <f t="shared" si="8"/>
        <v>1</v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>A?</v>
      </c>
      <c r="BZ190" s="8" t="b">
        <f t="shared" si="9"/>
        <v>1</v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>A?</v>
      </c>
      <c r="EK190" s="8" t="b">
        <f t="shared" si="10"/>
        <v>0</v>
      </c>
      <c r="EM190" s="26">
        <v>20</v>
      </c>
      <c r="EN190" s="27">
        <v>460</v>
      </c>
      <c r="EO190" s="27">
        <v>23</v>
      </c>
      <c r="EP190" s="27">
        <v>24</v>
      </c>
      <c r="EQ190" s="8">
        <f>IF(ISERROR(MATCH(EM$168,INPUT!C$4:Y$4,0))&lt;&gt;TRUE,MATCH(EM$168,INPUT!C$4:Y$4,0),"")</f>
        <v>1</v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>A?</v>
      </c>
      <c r="AO191" s="8" t="b">
        <f t="shared" si="8"/>
        <v>1</v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>A</v>
      </c>
      <c r="BZ191" s="8" t="b">
        <f t="shared" si="9"/>
        <v>1</v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>A?</v>
      </c>
      <c r="EK191" s="8" t="b">
        <f t="shared" si="10"/>
        <v>0</v>
      </c>
      <c r="EM191" s="26">
        <v>21</v>
      </c>
      <c r="EN191" s="27">
        <v>470</v>
      </c>
      <c r="EO191" s="27">
        <v>24</v>
      </c>
      <c r="EP191" s="27">
        <v>25</v>
      </c>
      <c r="EQ191" s="8">
        <f>IF(ISERROR(MATCH(EM$168,INPUT!C$4:Y$4,0))&lt;&gt;TRUE,MATCH(EM$168,INPUT!C$4:Y$4,0),"")</f>
        <v>1</v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>B</v>
      </c>
      <c r="AO192" s="8" t="b">
        <f t="shared" si="8"/>
        <v>1</v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>D</v>
      </c>
      <c r="BZ192" s="8" t="b">
        <f t="shared" si="9"/>
        <v>1</v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>D?</v>
      </c>
      <c r="EK192" s="8" t="b">
        <f t="shared" si="10"/>
        <v>1</v>
      </c>
      <c r="EM192" s="26">
        <v>22</v>
      </c>
      <c r="EN192" s="27">
        <v>480</v>
      </c>
      <c r="EO192" s="27">
        <v>24</v>
      </c>
      <c r="EP192" s="27">
        <v>25</v>
      </c>
      <c r="EQ192" s="8">
        <f>IF(ISERROR(MATCH(EM$168,INPUT!C$4:Y$4,0))&lt;&gt;TRUE,MATCH(EM$168,INPUT!C$4:Y$4,0),"")</f>
        <v>1</v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>C</v>
      </c>
      <c r="AO193" s="8" t="b">
        <f t="shared" si="8"/>
        <v>1</v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>B</v>
      </c>
      <c r="BZ193" s="8" t="b">
        <f t="shared" si="9"/>
        <v>1</v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>C?</v>
      </c>
      <c r="EK193" s="8" t="b">
        <f t="shared" si="10"/>
        <v>0</v>
      </c>
      <c r="EM193" s="26">
        <v>23</v>
      </c>
      <c r="EN193" s="27">
        <v>490</v>
      </c>
      <c r="EO193" s="27">
        <v>25</v>
      </c>
      <c r="EP193" s="27">
        <v>26</v>
      </c>
      <c r="EQ193" s="8">
        <f>IF(ISERROR(MATCH(EM$168,INPUT!C$4:Y$4,0))&lt;&gt;TRUE,MATCH(EM$168,INPUT!C$4:Y$4,0),"")</f>
        <v>1</v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>C</v>
      </c>
      <c r="AO194" s="8" t="b">
        <f t="shared" si="8"/>
        <v>1</v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>A</v>
      </c>
      <c r="BZ194" s="8" t="b">
        <f t="shared" si="9"/>
        <v>1</v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>B?</v>
      </c>
      <c r="EK194" s="8" t="b">
        <f t="shared" si="10"/>
        <v>0</v>
      </c>
      <c r="EM194" s="26">
        <v>24</v>
      </c>
      <c r="EN194" s="27">
        <v>500</v>
      </c>
      <c r="EO194" s="27">
        <v>25</v>
      </c>
      <c r="EP194" s="27">
        <v>26</v>
      </c>
      <c r="EQ194" s="8">
        <f>IF(ISERROR(MATCH(EM$168,INPUT!C$4:Y$4,0))&lt;&gt;TRUE,MATCH(EM$168,INPUT!C$4:Y$4,0),"")</f>
        <v>1</v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>C?</v>
      </c>
      <c r="AO195" s="8" t="b">
        <f t="shared" si="8"/>
        <v>0</v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>D</v>
      </c>
      <c r="BZ195" s="8" t="b">
        <f t="shared" si="9"/>
        <v>1</v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>D?</v>
      </c>
      <c r="EK195" s="8" t="b">
        <f t="shared" si="10"/>
        <v>0</v>
      </c>
      <c r="EM195" s="26">
        <v>25</v>
      </c>
      <c r="EN195" s="27">
        <v>510</v>
      </c>
      <c r="EO195" s="27">
        <v>26</v>
      </c>
      <c r="EP195" s="27">
        <v>27</v>
      </c>
      <c r="EQ195" s="8">
        <f>IF(ISERROR(MATCH(EM$168,INPUT!C$4:Y$4,0))&lt;&gt;TRUE,MATCH(EM$168,INPUT!C$4:Y$4,0),"")</f>
        <v>1</v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>B</v>
      </c>
      <c r="AO196" s="8" t="b">
        <f t="shared" si="8"/>
        <v>1</v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>C</v>
      </c>
      <c r="BZ196" s="8" t="b">
        <f t="shared" si="9"/>
        <v>0</v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>B?</v>
      </c>
      <c r="EK196" s="8" t="b">
        <f t="shared" si="10"/>
        <v>0</v>
      </c>
      <c r="EM196" s="26">
        <v>26</v>
      </c>
      <c r="EN196" s="27">
        <v>530</v>
      </c>
      <c r="EO196" s="27">
        <v>26</v>
      </c>
      <c r="EP196" s="27">
        <v>27</v>
      </c>
      <c r="EQ196" s="8">
        <f>IF(ISERROR(MATCH(EM$168,INPUT!C$4:Y$4,0))&lt;&gt;TRUE,MATCH(EM$168,INPUT!C$4:Y$4,0),"")</f>
        <v>1</v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>C?</v>
      </c>
      <c r="AO197" s="8" t="b">
        <f t="shared" si="8"/>
        <v>0</v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>D?</v>
      </c>
      <c r="BZ197" s="8" t="b">
        <f t="shared" si="9"/>
        <v>0</v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>A?</v>
      </c>
      <c r="EK197" s="8" t="b">
        <f t="shared" si="10"/>
        <v>1</v>
      </c>
      <c r="EM197" s="26">
        <v>27</v>
      </c>
      <c r="EN197" s="27">
        <v>540</v>
      </c>
      <c r="EO197" s="27">
        <v>27</v>
      </c>
      <c r="EP197" s="27">
        <v>28</v>
      </c>
      <c r="EQ197" s="8">
        <f>IF(ISERROR(MATCH(EM$168,INPUT!C$4:Y$4,0))&lt;&gt;TRUE,MATCH(EM$168,INPUT!C$4:Y$4,0),"")</f>
        <v>1</v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>B?</v>
      </c>
      <c r="AO198" s="8" t="b">
        <f t="shared" si="8"/>
        <v>0</v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>D?</v>
      </c>
      <c r="BZ198" s="8" t="b">
        <f t="shared" si="9"/>
        <v>0</v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>A?</v>
      </c>
      <c r="EK198" s="8" t="b">
        <f t="shared" si="10"/>
        <v>1</v>
      </c>
      <c r="EM198" s="26">
        <v>28</v>
      </c>
      <c r="EN198" s="27">
        <v>550</v>
      </c>
      <c r="EO198" s="27">
        <v>27</v>
      </c>
      <c r="EP198" s="27">
        <v>29</v>
      </c>
      <c r="EQ198" s="8">
        <f>IF(ISERROR(MATCH(EM$168,INPUT!C$4:Y$4,0))&lt;&gt;TRUE,MATCH(EM$168,INPUT!C$4:Y$4,0),"")</f>
        <v>1</v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>D?</v>
      </c>
      <c r="AO199" s="8" t="b">
        <f t="shared" si="8"/>
        <v>0</v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>A</v>
      </c>
      <c r="BZ199" s="8" t="b">
        <f t="shared" si="9"/>
        <v>0</v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>
        <f>IF(SAT!$EQ199&lt;&gt;"",IF(INDEX(INPUT!C164:Y164,SAT!$EQ199)&lt;&gt;"",INDEX(INPUT!C164:Y164,SAT!$EQ199),""),"")</f>
        <v>4</v>
      </c>
      <c r="EK199" s="8" t="b">
        <f>IF(EJ199&lt;&gt;"",IF(
  OR(VALUE(SUBSTITUTE(EJ199,CHAR(63),""))=4,VALUE(SUBSTITUTE(EJ199,CHAR(63),""))=5),TRUE,FALSE),"")</f>
        <v>1</v>
      </c>
      <c r="EM199" s="26">
        <v>29</v>
      </c>
      <c r="EN199" s="27">
        <v>560</v>
      </c>
      <c r="EO199" s="27">
        <v>28</v>
      </c>
      <c r="EP199" s="27">
        <v>29</v>
      </c>
      <c r="EQ199" s="8">
        <f>IF(ISERROR(MATCH(EM$168,INPUT!C$4:Y$4,0))&lt;&gt;TRUE,MATCH(EM$168,INPUT!C$4:Y$4,0),"")</f>
        <v>1</v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>C</v>
      </c>
      <c r="AO200" s="8" t="b">
        <f t="shared" si="8"/>
        <v>1</v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>D?</v>
      </c>
      <c r="BZ200" s="8" t="b">
        <f t="shared" si="9"/>
        <v>0</v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>56.8?</v>
      </c>
      <c r="EK200" s="8" t="b">
        <f>IF(EJ200&lt;&gt;"",IF(
  VALUE(SUBSTITUTE(EJ200,CHAR(63),""))=59,TRUE,FALSE),"")</f>
        <v>0</v>
      </c>
      <c r="EM200" s="26">
        <v>30</v>
      </c>
      <c r="EN200" s="27">
        <v>570</v>
      </c>
      <c r="EO200" s="27">
        <v>28</v>
      </c>
      <c r="EP200" s="27">
        <v>30</v>
      </c>
      <c r="EQ200" s="8">
        <f>IF(ISERROR(MATCH(EM$168,INPUT!C$4:Y$4,0))&lt;&gt;TRUE,MATCH(EM$168,INPUT!C$4:Y$4,0),"")</f>
        <v>1</v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>C</v>
      </c>
      <c r="AO201" s="8" t="b">
        <f t="shared" si="8"/>
        <v>1</v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>C?</v>
      </c>
      <c r="BZ201" s="8" t="b">
        <f t="shared" si="9"/>
        <v>1</v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>7?</v>
      </c>
      <c r="EK201" s="8" t="b">
        <f>IF(EJ201&lt;&gt;"",IF(
  VALUE(SUBSTITUTE(EJ201,CHAR(63),""))=9,TRUE,FALSE),"")</f>
        <v>0</v>
      </c>
      <c r="EM201" s="26">
        <v>31</v>
      </c>
      <c r="EN201" s="27">
        <v>580</v>
      </c>
      <c r="EO201" s="27">
        <v>29</v>
      </c>
      <c r="EP201" s="27">
        <v>30</v>
      </c>
      <c r="EQ201" s="8">
        <f>IF(ISERROR(MATCH(EM$168,INPUT!C$4:Y$4,0))&lt;&gt;TRUE,MATCH(EM$168,INPUT!C$4:Y$4,0),"")</f>
        <v>1</v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>D?</v>
      </c>
      <c r="AO202" s="8" t="b">
        <f t="shared" si="8"/>
        <v>1</v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>D</v>
      </c>
      <c r="BZ202" s="8" t="b">
        <f t="shared" si="9"/>
        <v>1</v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>O</v>
      </c>
      <c r="EK202" s="8" t="e">
        <f>IF(EJ202&lt;&gt;"",IF(
  VALUE(SUBSTITUTE(EJ202,CHAR(63),""))=0.6,TRUE,FALSE),"")</f>
        <v>#VALUE!</v>
      </c>
      <c r="EM202" s="26">
        <v>32</v>
      </c>
      <c r="EN202" s="27">
        <v>580</v>
      </c>
      <c r="EO202" s="27">
        <v>29</v>
      </c>
      <c r="EP202" s="27">
        <v>31</v>
      </c>
      <c r="EQ202" s="8">
        <f>IF(ISERROR(MATCH(EM$168,INPUT!C$4:Y$4,0))&lt;&gt;TRUE,MATCH(EM$168,INPUT!C$4:Y$4,0),"")</f>
        <v>1</v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>C?</v>
      </c>
      <c r="AO203" s="8" t="b">
        <f t="shared" si="8"/>
        <v>1</v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>B</v>
      </c>
      <c r="BZ203" s="8" t="b">
        <f t="shared" si="9"/>
        <v>1</v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>O</v>
      </c>
      <c r="EK203" s="8" t="e">
        <f>IF(EJ203&lt;&gt;"",IF(
  VALUE(SUBSTITUTE(EJ203,CHAR(63),""))=50,TRUE,FALSE),"")</f>
        <v>#VALUE!</v>
      </c>
      <c r="EM203" s="26">
        <v>33</v>
      </c>
      <c r="EN203" s="27">
        <v>590</v>
      </c>
      <c r="EO203" s="27">
        <v>29</v>
      </c>
      <c r="EP203" s="27">
        <v>32</v>
      </c>
      <c r="EQ203" s="8">
        <f>IF(ISERROR(MATCH(EM$168,INPUT!C$4:Y$4,0))&lt;&gt;TRUE,MATCH(EM$168,INPUT!C$4:Y$4,0),"")</f>
        <v>1</v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>C?</v>
      </c>
      <c r="AO204" s="8" t="b">
        <f t="shared" si="8"/>
        <v>0</v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>C?</v>
      </c>
      <c r="BZ204" s="8" t="b">
        <f t="shared" si="9"/>
        <v>1</v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>O</v>
      </c>
      <c r="EK204" s="8" t="e">
        <f>IF(EJ204&lt;&gt;"",IF(
  VALUE(SUBSTITUTE(EJ204,CHAR(63),""))=750,TRUE,FALSE),"")</f>
        <v>#VALUE!</v>
      </c>
      <c r="EM204" s="26">
        <v>34</v>
      </c>
      <c r="EN204" s="27">
        <v>600</v>
      </c>
      <c r="EO204" s="27">
        <v>30</v>
      </c>
      <c r="EP204" s="27">
        <v>33</v>
      </c>
      <c r="EQ204" s="8">
        <f>IF(ISERROR(MATCH(EM$168,INPUT!C$4:Y$4,0))&lt;&gt;TRUE,MATCH(EM$168,INPUT!C$4:Y$4,0),"")</f>
        <v>1</v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>D</v>
      </c>
      <c r="AO205" s="8" t="b">
        <f t="shared" si="8"/>
        <v>1</v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>D</v>
      </c>
      <c r="BZ205" s="8" t="b">
        <f t="shared" si="9"/>
        <v>1</v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>7?</v>
      </c>
      <c r="EK205" s="8" t="b">
        <f>IF(EJ205&lt;&gt;"",IF(
  VALUE(SUBSTITUTE(EJ205,CHAR(63),""))=7,TRUE,FALSE),"")</f>
        <v>1</v>
      </c>
      <c r="EM205" s="26">
        <v>35</v>
      </c>
      <c r="EN205" s="27">
        <v>610</v>
      </c>
      <c r="EO205" s="28">
        <v>30</v>
      </c>
      <c r="EP205" s="27">
        <v>33</v>
      </c>
      <c r="EQ205" s="8">
        <f>IF(ISERROR(MATCH(EM$168,INPUT!C$4:Y$4,0))&lt;&gt;TRUE,MATCH(EM$168,INPUT!C$4:Y$4,0),"")</f>
        <v>1</v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>C?</v>
      </c>
      <c r="AO206" s="8" t="b">
        <f t="shared" si="8"/>
        <v>1</v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>D?</v>
      </c>
      <c r="BZ206" s="8" t="b">
        <f t="shared" si="9"/>
        <v>0</v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>O</v>
      </c>
      <c r="EK206" s="8" t="e">
        <f>IF(EJ206&lt;&gt;"",IF(
  VALUE(SUBSTITUTE(EJ206,CHAR(63),""))=60,TRUE,FALSE),"")</f>
        <v>#VALUE!</v>
      </c>
      <c r="EM206" s="26">
        <v>36</v>
      </c>
      <c r="EN206" s="27">
        <v>620</v>
      </c>
      <c r="EO206" s="27">
        <v>31</v>
      </c>
      <c r="EP206" s="27">
        <v>34</v>
      </c>
      <c r="EQ206" s="8">
        <f>IF(ISERROR(MATCH(EM$168,INPUT!C$4:Y$4,0))&lt;&gt;TRUE,MATCH(EM$168,INPUT!C$4:Y$4,0),"")</f>
        <v>1</v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>D?</v>
      </c>
      <c r="AO207" s="8" t="b">
        <f t="shared" si="8"/>
        <v>0</v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>C</v>
      </c>
      <c r="BZ207" s="8" t="b">
        <f t="shared" si="9"/>
        <v>1</v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>
        <f>IF(ISERROR(MATCH(EM$168,INPUT!C$4:Y$4,0))&lt;&gt;TRUE,MATCH(EM$168,INPUT!C$4:Y$4,0),"")</f>
        <v>1</v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>B?</v>
      </c>
      <c r="AO208" s="8" t="b">
        <f t="shared" si="8"/>
        <v>0</v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>B</v>
      </c>
      <c r="BZ208" s="8" t="b">
        <f t="shared" si="9"/>
        <v>1</v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>
        <f>IF(ISERROR(MATCH(EM$168,INPUT!C$4:Y$4,0))&lt;&gt;TRUE,MATCH(EM$168,INPUT!C$4:Y$4,0),"")</f>
        <v>1</v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>A?</v>
      </c>
      <c r="AO209" s="8" t="b">
        <f t="shared" si="8"/>
        <v>1</v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>B?</v>
      </c>
      <c r="BZ209" s="8" t="b">
        <f t="shared" si="9"/>
        <v>0</v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>
        <f>IF(ISERROR(MATCH(EM$168,INPUT!C$4:Y$4,0))&lt;&gt;TRUE,MATCH(EM$168,INPUT!C$4:Y$4,0),"")</f>
        <v>1</v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>C?</v>
      </c>
      <c r="AO210" s="8" t="b">
        <f t="shared" si="8"/>
        <v>1</v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>A</v>
      </c>
      <c r="BZ210" s="8" t="b">
        <f t="shared" si="9"/>
        <v>1</v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>
        <f>IF(ISERROR(MATCH(EM$168,INPUT!C$4:Y$4,0))&lt;&gt;TRUE,MATCH(EM$168,INPUT!C$4:Y$4,0),"")</f>
        <v>1</v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>C?</v>
      </c>
      <c r="AO211" s="8" t="b">
        <f t="shared" si="8"/>
        <v>1</v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>D</v>
      </c>
      <c r="BZ211" s="8" t="b">
        <f t="shared" si="9"/>
        <v>1</v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>
        <f>IF(ISERROR(MATCH(EM$168,INPUT!C$4:Y$4,0))&lt;&gt;TRUE,MATCH(EM$168,INPUT!C$4:Y$4,0),"")</f>
        <v>1</v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>C?</v>
      </c>
      <c r="AO212" s="8" t="b">
        <f t="shared" si="8"/>
        <v>0</v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>A</v>
      </c>
      <c r="BZ212" s="8" t="b">
        <f t="shared" si="9"/>
        <v>0</v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>
        <f>IF(ISERROR(MATCH(EM$168,INPUT!C$4:Y$4,0))&lt;&gt;TRUE,MATCH(EM$168,INPUT!C$4:Y$4,0),"")</f>
        <v>1</v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>D?</v>
      </c>
      <c r="AO213" s="8" t="b">
        <f t="shared" si="8"/>
        <v>1</v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>
        <f>IF(ISERROR(MATCH(EM$168,INPUT!C$4:Y$4,0))&lt;&gt;TRUE,MATCH(EM$168,INPUT!C$4:Y$4,0),"")</f>
        <v>1</v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>C?</v>
      </c>
      <c r="AO214" s="8" t="b">
        <f t="shared" si="8"/>
        <v>1</v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>
        <f>IF(ISERROR(MATCH(EM$168,INPUT!C$4:Y$4,0))&lt;&gt;TRUE,MATCH(EM$168,INPUT!C$4:Y$4,0),"")</f>
        <v>1</v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>D?</v>
      </c>
      <c r="AO215" s="8" t="b">
        <f t="shared" si="8"/>
        <v>0</v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>
        <f>IF(ISERROR(MATCH(EM$168,INPUT!C$4:Y$4,0))&lt;&gt;TRUE,MATCH(EM$168,INPUT!C$4:Y$4,0),"")</f>
        <v>1</v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>B?</v>
      </c>
      <c r="AO216" s="8" t="b">
        <f t="shared" si="8"/>
        <v>1</v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>
        <f>IF(ISERROR(MATCH(EM$168,INPUT!C$4:Y$4,0))&lt;&gt;TRUE,MATCH(EM$168,INPUT!C$4:Y$4,0),"")</f>
        <v>1</v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>B?</v>
      </c>
      <c r="AO217" s="8" t="b">
        <f t="shared" si="8"/>
        <v>0</v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>
        <f>IF(ISERROR(MATCH(EM$168,INPUT!C$4:Y$4,0))&lt;&gt;TRUE,MATCH(EM$168,INPUT!C$4:Y$4,0),"")</f>
        <v>1</v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>C?</v>
      </c>
      <c r="AO218" s="8" t="b">
        <f t="shared" si="8"/>
        <v>0</v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>
        <f>IF(ISERROR(MATCH(EM$168,INPUT!C$4:Y$4,0))&lt;&gt;TRUE,MATCH(EM$168,INPUT!C$4:Y$4,0),"")</f>
        <v>1</v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>C?</v>
      </c>
      <c r="AO219" s="8" t="b">
        <f t="shared" si="8"/>
        <v>0</v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>
        <f>IF(ISERROR(MATCH(EM$168,INPUT!C$4:Y$4,0))&lt;&gt;TRUE,MATCH(EM$168,INPUT!C$4:Y$4,0),"")</f>
        <v>1</v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>C?</v>
      </c>
      <c r="AO220" s="8" t="b">
        <f t="shared" si="8"/>
        <v>0</v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>
        <f>IF(ISERROR(MATCH(EM$168,INPUT!C$4:Y$4,0))&lt;&gt;TRUE,MATCH(EM$168,INPUT!C$4:Y$4,0),"")</f>
        <v>1</v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>
        <f>IF(ISERROR(MATCH(EM$168,INPUT!C$4:Y$4,0))&lt;&gt;TRUE,MATCH(EM$168,INPUT!C$4:Y$4,0),"")</f>
        <v>1</v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>
        <f>IF(ISERROR(MATCH(EM$168,INPUT!C$4:Y$4,0))&lt;&gt;TRUE,MATCH(EM$168,INPUT!C$4:Y$4,0),"")</f>
        <v>1</v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>
        <f>IF(ISERROR(MATCH(EM$168,INPUT!C$4:Y$4,0))&lt;&gt;TRUE,MATCH(EM$168,INPUT!C$4:Y$4,0),"")</f>
        <v>1</v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>
        <f>IF(ISERROR(MATCH(EM$168,INPUT!C$4:Y$4,0))&lt;&gt;TRUE,MATCH(EM$168,INPUT!C$4:Y$4,0),"")</f>
        <v>1</v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>
        <f>IF(ISERROR(MATCH(EM$168,INPUT!C$4:Y$4,0))&lt;&gt;TRUE,MATCH(EM$168,INPUT!C$4:Y$4,0),"")</f>
        <v>1</v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>
        <f>IF(ISERROR(MATCH(EM$168,INPUT!C$4:Y$4,0))&lt;&gt;TRUE,MATCH(EM$168,INPUT!C$4:Y$4,0),"")</f>
        <v>1</v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>
        <f>IF(ISERROR(MATCH(EM$168,INPUT!C$4:Y$4,0))&lt;&gt;TRUE,MATCH(EM$168,INPUT!C$4:Y$4,0),"")</f>
        <v>1</v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>
        <f>IF(ISERROR(MATCH(EM$168,INPUT!C$4:Y$4,0))&lt;&gt;TRUE,MATCH(EM$168,INPUT!C$4:Y$4,0),"")</f>
        <v>1</v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>C</v>
      </c>
      <c r="EK229" s="8" t="b">
        <f t="shared" si="10"/>
        <v>1</v>
      </c>
      <c r="EQ229" s="8">
        <f>IF(ISERROR(MATCH(EM$168,INPUT!C$4:Y$4,0))&lt;&gt;TRUE,MATCH(EM$168,INPUT!C$4:Y$4,0),"")</f>
        <v>1</v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>D</v>
      </c>
      <c r="EK230" s="8" t="b">
        <f t="shared" si="10"/>
        <v>1</v>
      </c>
      <c r="EQ230" s="8">
        <f>IF(ISERROR(MATCH(EM$168,INPUT!C$4:Y$4,0))&lt;&gt;TRUE,MATCH(EM$168,INPUT!C$4:Y$4,0),"")</f>
        <v>1</v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>D?</v>
      </c>
      <c r="EK231" s="8" t="b">
        <f t="shared" si="10"/>
        <v>1</v>
      </c>
      <c r="EQ231" s="8">
        <f>IF(ISERROR(MATCH(EM$168,INPUT!C$4:Y$4,0))&lt;&gt;TRUE,MATCH(EM$168,INPUT!C$4:Y$4,0),"")</f>
        <v>1</v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>B</v>
      </c>
      <c r="EK232" s="8" t="b">
        <f t="shared" si="10"/>
        <v>1</v>
      </c>
      <c r="EQ232" s="8">
        <f>IF(ISERROR(MATCH(EM$168,INPUT!C$4:Y$4,0))&lt;&gt;TRUE,MATCH(EM$168,INPUT!C$4:Y$4,0),"")</f>
        <v>1</v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>D?</v>
      </c>
      <c r="EK233" s="8" t="b">
        <f t="shared" si="10"/>
        <v>0</v>
      </c>
      <c r="EQ233" s="8">
        <f>IF(ISERROR(MATCH(EM$168,INPUT!C$4:Y$4,0))&lt;&gt;TRUE,MATCH(EM$168,INPUT!C$4:Y$4,0),"")</f>
        <v>1</v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>D?</v>
      </c>
      <c r="EK234" s="8" t="b">
        <f t="shared" ref="EK234:EK243" si="11">IF(EJ234&lt;&gt;"",IF(ISNUMBER(SEARCH(EI234,EJ234)),TRUE,FALSE),"")</f>
        <v>0</v>
      </c>
      <c r="EQ234" s="8">
        <f>IF(ISERROR(MATCH(EM$168,INPUT!C$4:Y$4,0))&lt;&gt;TRUE,MATCH(EM$168,INPUT!C$4:Y$4,0),"")</f>
        <v>1</v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>C?</v>
      </c>
      <c r="EK235" s="8" t="b">
        <f t="shared" si="11"/>
        <v>1</v>
      </c>
      <c r="EQ235" s="8">
        <f>IF(ISERROR(MATCH(EM$168,INPUT!C$4:Y$4,0))&lt;&gt;TRUE,MATCH(EM$168,INPUT!C$4:Y$4,0),"")</f>
        <v>1</v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>B?</v>
      </c>
      <c r="EK236" s="8" t="b">
        <f t="shared" si="11"/>
        <v>0</v>
      </c>
      <c r="EQ236" s="8">
        <f>IF(ISERROR(MATCH(EM$168,INPUT!C$4:Y$4,0))&lt;&gt;TRUE,MATCH(EM$168,INPUT!C$4:Y$4,0),"")</f>
        <v>1</v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>C?</v>
      </c>
      <c r="EK237" s="8" t="b">
        <f t="shared" si="11"/>
        <v>0</v>
      </c>
      <c r="EQ237" s="8">
        <f>IF(ISERROR(MATCH(EM$168,INPUT!C$4:Y$4,0))&lt;&gt;TRUE,MATCH(EM$168,INPUT!C$4:Y$4,0),"")</f>
        <v>1</v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>B?</v>
      </c>
      <c r="EK238" s="8" t="b">
        <f t="shared" si="11"/>
        <v>0</v>
      </c>
      <c r="EQ238" s="8">
        <f>IF(ISERROR(MATCH(EM$168,INPUT!C$4:Y$4,0))&lt;&gt;TRUE,MATCH(EM$168,INPUT!C$4:Y$4,0),"")</f>
        <v>1</v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>A?</v>
      </c>
      <c r="EK239" s="8" t="b">
        <f t="shared" si="11"/>
        <v>0</v>
      </c>
      <c r="EQ239" s="8">
        <f>IF(ISERROR(MATCH(EM$168,INPUT!C$4:Y$4,0))&lt;&gt;TRUE,MATCH(EM$168,INPUT!C$4:Y$4,0),"")</f>
        <v>1</v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>C?</v>
      </c>
      <c r="EK240" s="8" t="b">
        <f t="shared" si="11"/>
        <v>0</v>
      </c>
      <c r="EQ240" s="8">
        <f>IF(ISERROR(MATCH(EM$168,INPUT!C$4:Y$4,0))&lt;&gt;TRUE,MATCH(EM$168,INPUT!C$4:Y$4,0),"")</f>
        <v>1</v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>D?</v>
      </c>
      <c r="EK241" s="8" t="b">
        <f t="shared" si="11"/>
        <v>0</v>
      </c>
      <c r="EQ241" s="8">
        <f>IF(ISERROR(MATCH(EM$168,INPUT!C$4:Y$4,0))&lt;&gt;TRUE,MATCH(EM$168,INPUT!C$4:Y$4,0),"")</f>
        <v>1</v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>C?</v>
      </c>
      <c r="EK242" s="8" t="b">
        <f t="shared" si="11"/>
        <v>0</v>
      </c>
      <c r="EQ242" s="8">
        <f>IF(ISERROR(MATCH(EM$168,INPUT!C$4:Y$4,0))&lt;&gt;TRUE,MATCH(EM$168,INPUT!C$4:Y$4,0),"")</f>
        <v>1</v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>C?</v>
      </c>
      <c r="EK243" s="8" t="b">
        <f t="shared" si="11"/>
        <v>0</v>
      </c>
      <c r="EQ243" s="8">
        <f>IF(ISERROR(MATCH(EM$168,INPUT!C$4:Y$4,0))&lt;&gt;TRUE,MATCH(EM$168,INPUT!C$4:Y$4,0),"")</f>
        <v>1</v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>
        <f>IF(SAT!$EQ244&lt;&gt;"",IF(INDEX(INPUT!C209:Y209,SAT!$EQ244)&lt;&gt;"",INDEX(INPUT!C209:Y209,SAT!$EQ244),""),"")</f>
        <v>2</v>
      </c>
      <c r="EK244" s="8" t="b">
        <f>IF(EJ244&lt;&gt;"",IF(
  OR(VALUE(SUBSTITUTE(EJ244,CHAR(63),""))=1,VALUE(SUBSTITUTE(EJ244,CHAR(63),""))=2),TRUE,FALSE),"")</f>
        <v>1</v>
      </c>
      <c r="EQ244" s="8">
        <f>IF(ISERROR(MATCH(EM$168,INPUT!C$4:Y$4,0))&lt;&gt;TRUE,MATCH(EM$168,INPUT!C$4:Y$4,0),"")</f>
        <v>1</v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>O</v>
      </c>
      <c r="EK245" s="8" t="e">
        <f>IF(EJ245&lt;&gt;"",IF(
  VALUE(SUBSTITUTE(EJ245,CHAR(63),""))=2,TRUE,FALSE),"")</f>
        <v>#VALUE!</v>
      </c>
      <c r="EQ245" s="8">
        <f>IF(ISERROR(MATCH(EM$168,INPUT!C$4:Y$4,0))&lt;&gt;TRUE,MATCH(EM$168,INPUT!C$4:Y$4,0),"")</f>
        <v>1</v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>
        <f>IF(SAT!$EQ246&lt;&gt;"",IF(INDEX(INPUT!C211:Y211,SAT!$EQ246)&lt;&gt;"",INDEX(INPUT!C211:Y211,SAT!$EQ246),""),"")</f>
        <v>130</v>
      </c>
      <c r="EK246" s="8" t="b">
        <f>IF(EJ246&lt;&gt;"",IF(
  VALUE(SUBSTITUTE(EJ246,CHAR(63),""))=105,TRUE,FALSE),"")</f>
        <v>0</v>
      </c>
      <c r="EQ246" s="8">
        <f>IF(ISERROR(MATCH(EM$168,INPUT!C$4:Y$4,0))&lt;&gt;TRUE,MATCH(EM$168,INPUT!C$4:Y$4,0),"")</f>
        <v>1</v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>O</v>
      </c>
      <c r="EK247" s="8" t="e">
        <f>IF(EJ247&lt;&gt;"",IF(
  VALUE(SUBSTITUTE(EJ247,CHAR(63),""))=370,TRUE,FALSE),"")</f>
        <v>#VALUE!</v>
      </c>
      <c r="EQ247" s="8">
        <f>IF(ISERROR(MATCH(EM$168,INPUT!C$4:Y$4,0))&lt;&gt;TRUE,MATCH(EM$168,INPUT!C$4:Y$4,0),"")</f>
        <v>1</v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>O</v>
      </c>
      <c r="EK248" s="8" t="e">
        <f>IF(EJ248&lt;&gt;"",IF(
  VALUE(SUBSTITUTE(EJ248,CHAR(63),""))=0.6,TRUE,FALSE),"")</f>
        <v>#VALUE!</v>
      </c>
      <c r="EQ248" s="8">
        <f>IF(ISERROR(MATCH(EM$168,INPUT!C$4:Y$4,0))&lt;&gt;TRUE,MATCH(EM$168,INPUT!C$4:Y$4,0),"")</f>
        <v>1</v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SAT #3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300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S03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S03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S03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S03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S03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S03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300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34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52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65%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300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400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30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68%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300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400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480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64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96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67%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600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800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69%</v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1080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22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58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38%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480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800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27%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86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154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56%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1080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1600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50%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69%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27%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50%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S03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SAT #3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300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300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480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1080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69%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27%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50%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>
        <f t="shared" ref="FJ34:GF34" si="49">IF(ISNUMBER(SEARCH("S*",FJ$17)),FJ20,"")</f>
        <v>300</v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>
        <f t="shared" ref="FJ35:GF35" si="50">IF(ISNUMBER(SEARCH("S*",FJ$17)),FJ21,"")</f>
        <v>300</v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>
        <f>IF(ISNUMBER(SEARCH("S*",FJ$17)),FJ23,"")</f>
        <v>480</v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>
        <f>IF(ISNUMBER(SEARCH("S*",FJ$17)),FJ24,"")</f>
        <v>1080</v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6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1</v>
      </c>
      <c r="FK52" s="27">
        <f>IF(FJ52&lt;&gt;0,AVERAGE(FJ34:GF34),"")</f>
        <v>300</v>
      </c>
      <c r="FL52" s="27">
        <v>400</v>
      </c>
      <c r="FM52" s="93">
        <f>IF(FJ52&lt;&gt;0,FJ52*FK52/FL52,"")</f>
        <v>0.75</v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>
        <f>ROUND(AVERAGE(FM52,FR52)*100,0)</f>
        <v>75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1</v>
      </c>
      <c r="FK53" s="27">
        <f>IF(FJ53&lt;&gt;0,AVERAGE(FJ35:GF35),"")</f>
        <v>300</v>
      </c>
      <c r="FL53" s="27">
        <v>400</v>
      </c>
      <c r="FM53" s="93">
        <f>IF(FJ53&lt;&gt;0,FJ53*FK53/FL53,"")</f>
        <v>0.75</v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>
        <f>ROUND(AVERAGE(FM53,FR53)*100,0)</f>
        <v>75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300</v>
      </c>
      <c r="GC53" s="8">
        <f>IF(ISNUMBER(SEARCH("S*",_xlfn.CONCAT(FJ17:GF17))),400,0)+
  IF(ISNUMBER(SEARCH("P*",_xlfn.CONCAT(FJ17:GF17))),380,0)+
  IF(ISNUMBER(SEARCH("A*",_xlfn.CONCAT(FJ17:GF17))),36,0)</f>
        <v>400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300</v>
      </c>
      <c r="GC54" s="98">
        <f>IF(ISNUMBER(SEARCH("S*",_xlfn.CONCAT(FJ17:GF17))),400,0)+
  IF(ISNUMBER(SEARCH("P*",_xlfn.CONCAT(FJ17:GF17))),380,0)+
  IF(ISNUMBER(SEARCH("A*",_xlfn.CONCAT(FJ17:GF17))),36,0)</f>
        <v>400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1</v>
      </c>
      <c r="FK55" s="27">
        <f>IF(FJ55&lt;&gt;0,AVERAGE(FJ36:GF36),"")</f>
        <v>480</v>
      </c>
      <c r="FL55" s="27">
        <v>800</v>
      </c>
      <c r="FM55" s="93">
        <f>IF(FJ55&lt;&gt;0,FJ55*FK55/FL55,"")</f>
        <v>0.6</v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>
        <f>ROUND(AVERAGE(FM55,FR55)*100,0)</f>
        <v>60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600</v>
      </c>
      <c r="GC55" s="98">
        <f>IF(ISNUMBER(SEARCH("S*",_xlfn.CONCAT(FJ17:GF17))),800,0)+
  IF(ISNUMBER(SEARCH("P*",_xlfn.CONCAT(FJ17:GF17))),760,0)+
  IF(ISNUMBER(SEARCH("A*",_xlfn.CONCAT(FJ17:GF17))),36,0)</f>
        <v>800</v>
      </c>
      <c r="GD55" s="107" t="str">
        <f>INDEX(FJ28:GF28,,MATCH(1,FJ$19:GF$19,0))</f>
        <v>69%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1</v>
      </c>
      <c r="FK56" s="27">
        <f>IF(FJ56&lt;&gt;0,AVERAGE(FJ37:GF37),"")</f>
        <v>1080</v>
      </c>
      <c r="FL56" s="27">
        <v>1600</v>
      </c>
      <c r="FM56" s="93">
        <f>IF(FJ56&lt;&gt;0,FJ56*FK56/FL56,"")</f>
        <v>0.67500000000000004</v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>
        <f>ROUND(AVERAGE(FM56,FR56)*100,0)</f>
        <v>68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480</v>
      </c>
      <c r="GC56" s="98">
        <f>IF(ISNUMBER(SEARCH("S*",_xlfn.CONCAT(FJ17:GF17))),800,0)+
  IF(ISNUMBER(SEARCH("P*",_xlfn.CONCAT(FJ17:GF17))),760,0)+
  IF(ISNUMBER(SEARCH("A*",_xlfn.CONCAT(FJ17:GF17))),36,0)</f>
        <v>800</v>
      </c>
      <c r="GD56" s="107" t="str">
        <f>INDEX(FJ29:GF29,,MATCH(1,FJ$19:GF$19,0))</f>
        <v>27%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1080</v>
      </c>
      <c r="GC57" s="98">
        <f>IF(ISNUMBER(SEARCH("S*",_xlfn.CONCAT(FJ17:GF17))),1600,0)+
  IF(ISNUMBER(SEARCH("P*",_xlfn.CONCAT(FJ17:GF17))),1520,0)+
  IF(ISNUMBER(SEARCH("A*",_xlfn.CONCAT(FJ17:GF17))),36,0)</f>
        <v>1600</v>
      </c>
      <c r="GD57" s="107" t="str">
        <f>INDEX(FJ30:GF30,,MATCH(1,FJ$19:GF$19,0))</f>
        <v>50%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75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75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60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68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SAT #3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300</v>
      </c>
      <c r="GC68" s="8" t="str">
        <f>IF(SUM($FJ$19:$GF$19)=1,"/"&amp;GC53,GC60)</f>
        <v>/400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300</v>
      </c>
      <c r="GC69" s="98" t="str">
        <f>IF(SUM($FJ$19:$GF$19)=1,"/"&amp;GC54,GC61)</f>
        <v>/400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-6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600</v>
      </c>
      <c r="GC70" s="98" t="str">
        <f>IF(SUM($FJ$19:$GF$19)=1,"/"&amp;GC55,GC62)</f>
        <v>/800</v>
      </c>
      <c r="GD70" s="80" t="str">
        <f>IF(SUM($FJ$19:$GF$19)=1,GD55,GD62)</f>
        <v>69%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480</v>
      </c>
      <c r="GC71" s="98" t="str">
        <f>IF(SUM($FJ$19:$GF$19)=1,"/"&amp;GC56,GC63)</f>
        <v>/800</v>
      </c>
      <c r="GD71" s="80" t="str">
        <f>IF(SUM($FJ$19:$GF$19)=1,GD56,GD63)</f>
        <v>27%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1080</v>
      </c>
      <c r="GC72" s="98" t="str">
        <f>IF(SUM($FJ$19:$GF$19)=1,"/"&amp;GC57,GC64)</f>
        <v>/1600</v>
      </c>
      <c r="GD72" s="80" t="str">
        <f>IF(SUM($FJ$19:$GF$19)=1,GD57,GD64)</f>
        <v>50%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10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10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32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10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10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24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6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10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10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20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10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10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20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18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18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5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14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19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7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10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17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8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14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22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10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10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32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10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10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24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10</v>
      </c>
      <c r="AD255" s="29">
        <f>SUM(AB167:AX167)</f>
        <v>10</v>
      </c>
      <c r="AE255" s="29" t="str">
        <f>IF(AD255&lt;&gt;0,AC255&amp;" / "&amp;AD255,"")</f>
        <v>10 / 10</v>
      </c>
      <c r="AF255" s="112">
        <f>IF(AD255&lt;&gt;0,AC255/AD255,"")</f>
        <v>1</v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10</v>
      </c>
      <c r="E256" s="29">
        <f>SUM(C163:Y163)</f>
        <v>10</v>
      </c>
      <c r="F256" s="29" t="str">
        <f t="shared" si="673"/>
        <v>10 / 10</v>
      </c>
      <c r="G256" s="112">
        <f t="shared" si="674"/>
        <v>1</v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10</v>
      </c>
      <c r="AD256" s="29">
        <f>SUM(AB166:AX166)</f>
        <v>10</v>
      </c>
      <c r="AE256" s="29" t="str">
        <f>IF(AD256&lt;&gt;0,AC256&amp;" / "&amp;AD256,"")</f>
        <v>10 / 10</v>
      </c>
      <c r="AF256" s="112">
        <f>IF(AD256&lt;&gt;0,AC256/AD256,"")</f>
        <v>1</v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6</v>
      </c>
      <c r="D257" s="29">
        <f>E257-C257</f>
        <v>4</v>
      </c>
      <c r="E257" s="29">
        <f>SUM(C162:Y162)</f>
        <v>10</v>
      </c>
      <c r="F257" s="29" t="str">
        <f t="shared" si="673"/>
        <v>4 / 10</v>
      </c>
      <c r="G257" s="112">
        <f t="shared" si="674"/>
        <v>0.4</v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24</v>
      </c>
      <c r="AD257" s="29">
        <f>SUM(AB168:AX168)</f>
        <v>24</v>
      </c>
      <c r="AE257" s="29" t="str">
        <f>IF(AD257&lt;&gt;0,AC257&amp;" / "&amp;AD257,"")</f>
        <v>24 / 24</v>
      </c>
      <c r="AF257" s="112">
        <f>IF(AD257&lt;&gt;0,AC257/AD257,"")</f>
        <v>1</v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32</v>
      </c>
      <c r="E258" s="29">
        <f>SUM(C164:Y164)</f>
        <v>32</v>
      </c>
      <c r="F258" s="29" t="str">
        <f t="shared" si="673"/>
        <v>32 / 32</v>
      </c>
      <c r="G258" s="112">
        <f t="shared" si="674"/>
        <v>1</v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10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10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20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10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10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20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18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18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5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14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19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7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10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17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8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14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22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19</v>
      </c>
      <c r="DA457" s="29">
        <f>SUM(CY300:DU300)</f>
        <v>19</v>
      </c>
      <c r="DB457" s="29" t="str">
        <f>IF(DA457&lt;&gt;0,CZ457&amp;" / "&amp;DA457,"")</f>
        <v>19 / 19</v>
      </c>
      <c r="DC457" s="112">
        <f>IF(DA457&lt;&gt;0,CZ457/DA457,"")</f>
        <v>1</v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17</v>
      </c>
      <c r="DA458" s="29">
        <f>SUM(CY301:DU301)</f>
        <v>17</v>
      </c>
      <c r="DB458" s="29" t="str">
        <f>IF(DA458&lt;&gt;0,CZ458&amp;" / "&amp;DA458,"")</f>
        <v>17 / 17</v>
      </c>
      <c r="DC458" s="112">
        <f>IF(DA458&lt;&gt;0,CZ458/DA458,"")</f>
        <v>1</v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22</v>
      </c>
      <c r="DA459" s="29">
        <f>SUM(CY302:DU302)</f>
        <v>22</v>
      </c>
      <c r="DB459" s="29" t="str">
        <f>IF(DA459&lt;&gt;0,CZ459&amp;" / "&amp;DA459,"")</f>
        <v>22 / 22</v>
      </c>
      <c r="DC459" s="112">
        <f>IF(DA459&lt;&gt;0,CZ459/DA459,"")</f>
        <v>1</v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20</v>
      </c>
      <c r="DA471" s="29">
        <f>SUM(CY298:DU298)</f>
        <v>20</v>
      </c>
      <c r="DB471" s="29" t="str">
        <f>IF(DA471&lt;&gt;0,CZ471&amp;" / "&amp;DA471,"")</f>
        <v>20 / 20</v>
      </c>
      <c r="DC471" s="112">
        <f>IF(DA471&lt;&gt;0,CZ471/DA471,"")</f>
        <v>1</v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20</v>
      </c>
      <c r="DA472" s="29">
        <f>SUM(CY297:DU297)</f>
        <v>20</v>
      </c>
      <c r="DB472" s="29" t="str">
        <f>IF(DA472&lt;&gt;0,CZ472&amp;" / "&amp;DA472,"")</f>
        <v>20 / 20</v>
      </c>
      <c r="DC472" s="112">
        <f>IF(DA472&lt;&gt;0,CZ472/DA472,"")</f>
        <v>1</v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18</v>
      </c>
      <c r="DA473" s="29">
        <f>SUM(CY299:DU299)</f>
        <v>18</v>
      </c>
      <c r="DB473" s="29" t="str">
        <f>IF(DA473&lt;&gt;0,CZ473&amp;" / "&amp;DA473,"")</f>
        <v>18 / 18</v>
      </c>
      <c r="DC473" s="112">
        <f>IF(DA473&lt;&gt;0,CZ473/DA473,"")</f>
        <v>1</v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SAT #3</v>
      </c>
      <c r="O1" s="166" t="str">
        <f>IF(V15&lt;&gt;"",V15,"Test 2")</f>
        <v>Test 2</v>
      </c>
      <c r="P1" s="166" t="str">
        <f>N1</f>
        <v>SAT #3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SAT #3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Reading</v>
      </c>
      <c r="W8" s="218" t="str">
        <f>META!FB5</f>
        <v>34</v>
      </c>
      <c r="X8" s="218" t="str">
        <f>META!FC5</f>
        <v>52</v>
      </c>
      <c r="Y8" s="219" t="str">
        <f>META!FD5</f>
        <v>65%</v>
      </c>
      <c r="Z8" s="220" t="str">
        <f>META!FE5</f>
        <v>300</v>
      </c>
      <c r="AA8" s="221" t="str">
        <f>META!FF5</f>
        <v>400</v>
      </c>
      <c r="AB8" s="222" t="str">
        <f>META!FG5</f>
        <v/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Writing</v>
      </c>
      <c r="W9" s="129" t="str">
        <f>META!FB6</f>
        <v>30</v>
      </c>
      <c r="X9" s="129" t="str">
        <f>META!FC6</f>
        <v>44</v>
      </c>
      <c r="Y9" s="131" t="str">
        <f>META!FD6</f>
        <v>68%</v>
      </c>
      <c r="Z9" s="105" t="str">
        <f>META!FE6</f>
        <v>300</v>
      </c>
      <c r="AA9" s="98" t="str">
        <f>META!FF6</f>
        <v>400</v>
      </c>
      <c r="AB9" s="80" t="str">
        <f>META!FG6</f>
        <v/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R&amp;W</v>
      </c>
      <c r="W10" s="218" t="str">
        <f>META!FB7</f>
        <v>64</v>
      </c>
      <c r="X10" s="218" t="str">
        <f>META!FC7</f>
        <v>96</v>
      </c>
      <c r="Y10" s="224" t="str">
        <f>META!FD7</f>
        <v>67%</v>
      </c>
      <c r="Z10" s="220" t="str">
        <f>META!FE7</f>
        <v>600</v>
      </c>
      <c r="AA10" s="221" t="str">
        <f>META!FF7</f>
        <v>800</v>
      </c>
      <c r="AB10" s="222" t="str">
        <f>META!FG7</f>
        <v>69%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Math</v>
      </c>
      <c r="W11" s="132" t="str">
        <f>META!FB8</f>
        <v>22</v>
      </c>
      <c r="X11" s="132" t="str">
        <f>META!FC8</f>
        <v>58</v>
      </c>
      <c r="Y11" s="133" t="str">
        <f>META!FD8</f>
        <v>38%</v>
      </c>
      <c r="Z11" s="134" t="str">
        <f>META!FE8</f>
        <v>480</v>
      </c>
      <c r="AA11" s="135" t="str">
        <f>META!FF8</f>
        <v>800</v>
      </c>
      <c r="AB11" s="83" t="str">
        <f>META!FG8</f>
        <v>27%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86</v>
      </c>
      <c r="X12" s="227" t="str">
        <f>META!FC9</f>
        <v>154</v>
      </c>
      <c r="Y12" s="228" t="str">
        <f>META!FD9</f>
        <v>56%</v>
      </c>
      <c r="Z12" s="229" t="str">
        <f>META!FE9</f>
        <v>1080</v>
      </c>
      <c r="AA12" s="230" t="str">
        <f>META!FF9</f>
        <v>1600</v>
      </c>
      <c r="AB12" s="231" t="str">
        <f>META!FG9</f>
        <v>50%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>
        <f>IF(META!K$212&lt;&gt;0,META!C253/META!K$212,"")</f>
        <v>0</v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>
        <f t="shared" si="2"/>
        <v>0.4</v>
      </c>
      <c r="F56" s="211" t="s">
        <v>401</v>
      </c>
      <c r="G56" s="212">
        <f>IF(META!E257&lt;&gt;0,META!E257,"")</f>
        <v>10</v>
      </c>
      <c r="H56" s="213" t="str">
        <f>IF(SUM(META!C$203:Y$203)&lt;&gt;0,G56/SUM(META!C$203:Y$203),"")</f>
        <v/>
      </c>
      <c r="I56" s="214" t="str">
        <f>IF(G56&lt;&gt;"",META!C257&amp;" / "&amp;G56,"")</f>
        <v>6 / 10</v>
      </c>
      <c r="J56" s="212" t="str">
        <f>META!F257</f>
        <v>4 / 10</v>
      </c>
      <c r="K56" s="248">
        <f>META!G257</f>
        <v>0.4</v>
      </c>
      <c r="L56" s="213">
        <f>IF(META!K$212&lt;&gt;0,META!C257/META!K$212,"")</f>
        <v>1</v>
      </c>
      <c r="M56" s="322" t="str">
        <f>META!H257</f>
        <v>-</v>
      </c>
      <c r="N56" s="212" t="str">
        <f>IF(META!C162&lt;&gt;0,META!C122&amp;" / "&amp;META!C162,"")</f>
        <v>6 / 10</v>
      </c>
      <c r="O56" s="212" t="str">
        <f>IF(META!D162&lt;&gt;0,META!D122&amp;" / "&amp;META!D162,"")</f>
        <v/>
      </c>
      <c r="P56" s="213">
        <f>IF(META!C162&lt;&gt;0,META!C122/META!C162,"")</f>
        <v>0.6</v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>
        <f t="shared" si="2"/>
        <v>1</v>
      </c>
      <c r="F57" s="286" t="s">
        <v>607</v>
      </c>
      <c r="G57" s="153">
        <f>IF(META!E258&lt;&gt;0,META!E258,"")</f>
        <v>32</v>
      </c>
      <c r="H57" s="154" t="str">
        <f>IF(SUM(META!C$203:Y$203)&lt;&gt;0,G57/SUM(META!C$203:Y$203),"")</f>
        <v/>
      </c>
      <c r="I57" s="155" t="str">
        <f>IF(G57&lt;&gt;"",META!C258&amp;" / "&amp;G57,"")</f>
        <v>0 / 32</v>
      </c>
      <c r="J57" s="153" t="str">
        <f>META!F258</f>
        <v>32 / 32</v>
      </c>
      <c r="K57" s="249">
        <f>META!G258</f>
        <v>1</v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>0 / 10</v>
      </c>
      <c r="O57" s="153" t="str">
        <f>IF(META!D163&lt;&gt;0,META!D123&amp;" / "&amp;META!D163,"")</f>
        <v/>
      </c>
      <c r="P57" s="154">
        <f>IF(META!C163&lt;&gt;0,META!C123/META!C163,"")</f>
        <v>0</v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>
        <f t="shared" si="2"/>
        <v>1</v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>10 / 10</v>
      </c>
      <c r="K58" s="248">
        <f>META!G256</f>
        <v>1</v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>0 / 32</v>
      </c>
      <c r="O58" s="212" t="str">
        <f>IF(META!D164&lt;&gt;0,META!D124&amp;" / "&amp;META!D164,"")</f>
        <v/>
      </c>
      <c r="P58" s="213">
        <f>IF(META!C164&lt;&gt;0,META!C124/META!C164,"")</f>
        <v>0</v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>0 / 10</v>
      </c>
      <c r="O139" s="265" t="str">
        <f>IF(META!AC166&lt;&gt;0,META!AC125&amp;" / "&amp;META!AC166,"")</f>
        <v/>
      </c>
      <c r="P139" s="283">
        <f>IF(META!AB166&lt;&gt;0,META!AB125/META!AB166,"")</f>
        <v>0</v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>0 / 10</v>
      </c>
      <c r="O140" s="28" t="str">
        <f>IF(META!AC167&lt;&gt;0,META!AC126&amp;" / "&amp;META!AC167,"")</f>
        <v/>
      </c>
      <c r="P140" s="316">
        <f>IF(META!AB167&lt;&gt;0,META!AB126/META!AB167,"")</f>
        <v>0</v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>0 / 24</v>
      </c>
      <c r="O141" s="265" t="str">
        <f>IF(META!AC168&lt;&gt;0,META!AC127&amp;" / "&amp;META!AC168,"")</f>
        <v/>
      </c>
      <c r="P141" s="283">
        <f>IF(META!AB168&lt;&gt;0,META!AB127/META!AB168,"")</f>
        <v>0</v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>
        <f t="shared" si="10"/>
        <v>1</v>
      </c>
      <c r="F143" s="211" t="s">
        <v>401</v>
      </c>
      <c r="G143" s="273">
        <f>IF(META!AD256&lt;&gt;0,META!AD256,"")</f>
        <v>10</v>
      </c>
      <c r="H143" s="259" t="str">
        <f>IF(SUM(META!AB$208:AX$208)&lt;&gt;0,G143/SUM(META!AB$208:AX$208),"")</f>
        <v/>
      </c>
      <c r="I143" s="214" t="str">
        <f>IF(G143&lt;&gt;"",META!AB256&amp;" / "&amp;G143,"")</f>
        <v>0 / 10</v>
      </c>
      <c r="J143" s="273" t="str">
        <f>META!AE256</f>
        <v>10 / 10</v>
      </c>
      <c r="K143" s="274">
        <f>META!AF256</f>
        <v>1</v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>
        <f t="shared" si="10"/>
        <v>1</v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>24 / 24</v>
      </c>
      <c r="K144" s="163">
        <f>META!AF257</f>
        <v>1</v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>
        <f t="shared" si="10"/>
        <v>1</v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>10 / 10</v>
      </c>
      <c r="K145" s="274">
        <f>META!AF255</f>
        <v>1</v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>0 / 19</v>
      </c>
      <c r="O224" s="265" t="str">
        <f>IF(META!CZ300&lt;&gt;0,META!CZ224&amp;" / "&amp;META!CZ300,"")</f>
        <v/>
      </c>
      <c r="P224" s="283">
        <f>IF(META!CY300&lt;&gt;0,META!CY224/META!CY300,"")</f>
        <v>0</v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>0 / 17</v>
      </c>
      <c r="O225" s="28" t="str">
        <f>IF(META!CZ301&lt;&gt;0,META!CZ225&amp;" / "&amp;META!CZ301,"")</f>
        <v/>
      </c>
      <c r="P225" s="316">
        <f>IF(META!CY301&lt;&gt;0,META!CY225/META!CY301,"")</f>
        <v>0</v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>0 / 22</v>
      </c>
      <c r="O226" s="265" t="str">
        <f>IF(META!CZ302&lt;&gt;0,META!CZ226&amp;" / "&amp;META!CZ302,"")</f>
        <v/>
      </c>
      <c r="P226" s="283">
        <f>IF(META!CY302&lt;&gt;0,META!CY226/META!CY302,"")</f>
        <v>0</v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>
        <f t="shared" si="17"/>
        <v>1</v>
      </c>
      <c r="F228" s="272" t="s">
        <v>456</v>
      </c>
      <c r="G228" s="212">
        <f>IF(META!DA457&lt;&gt;0,META!DA457,"")</f>
        <v>19</v>
      </c>
      <c r="H228" s="259" t="str">
        <f>IF(SUM(META!CY$374:DU$374)&lt;&gt;0,G228/SUM(META!CY$374:DU$374),"")</f>
        <v/>
      </c>
      <c r="I228" s="214" t="str">
        <f>IF(G228&lt;&gt;"",META!CY457&amp;" / "&amp;G228,"")</f>
        <v>0 / 19</v>
      </c>
      <c r="J228" s="212" t="str">
        <f>META!DB457</f>
        <v>19 / 19</v>
      </c>
      <c r="K228" s="213">
        <f>META!DC457</f>
        <v>1</v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>
        <f t="shared" si="17"/>
        <v>1</v>
      </c>
      <c r="F229" s="295" t="s">
        <v>457</v>
      </c>
      <c r="G229" s="153">
        <f>IF(META!DA458&lt;&gt;0,META!DA458,"")</f>
        <v>17</v>
      </c>
      <c r="H229" s="159" t="str">
        <f>IF(SUM(META!CY$374:DU$374)&lt;&gt;0,G229/SUM(META!CY$374:DU$374),"")</f>
        <v/>
      </c>
      <c r="I229" s="155" t="str">
        <f>IF(G229&lt;&gt;"",META!CY458&amp;" / "&amp;G229,"")</f>
        <v>0 / 17</v>
      </c>
      <c r="J229" s="153" t="str">
        <f>META!DB458</f>
        <v>17 / 17</v>
      </c>
      <c r="K229" s="154">
        <f>META!DC458</f>
        <v>1</v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>
        <f t="shared" si="17"/>
        <v>1</v>
      </c>
      <c r="F230" s="272" t="s">
        <v>458</v>
      </c>
      <c r="G230" s="212">
        <f>IF(META!DA459&lt;&gt;0,META!DA459,"")</f>
        <v>22</v>
      </c>
      <c r="H230" s="259" t="str">
        <f>IF(SUM(META!CY$374:DU$374)&lt;&gt;0,G230/SUM(META!CY$374:DU$374),"")</f>
        <v/>
      </c>
      <c r="I230" s="214" t="str">
        <f>IF(G230&lt;&gt;"",META!CY459&amp;" / "&amp;G230,"")</f>
        <v>0 / 22</v>
      </c>
      <c r="J230" s="212" t="str">
        <f>META!DB459</f>
        <v>22 / 22</v>
      </c>
      <c r="K230" s="213">
        <f>META!DC459</f>
        <v>1</v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>
        <f t="shared" si="17"/>
        <v>1</v>
      </c>
      <c r="F242" s="211" t="s">
        <v>401</v>
      </c>
      <c r="G242" s="212">
        <f>IF(META!DA472&lt;&gt;0,META!DA472,"")</f>
        <v>20</v>
      </c>
      <c r="H242" s="259" t="str">
        <f>IF(SUM(META!CY$374:DU$374)&lt;&gt;0,G242/SUM(META!CY$374:DU$374),"")</f>
        <v/>
      </c>
      <c r="I242" s="214" t="str">
        <f>IF(G242&lt;&gt;"",META!CY472&amp;" / "&amp;G242,"")</f>
        <v>0 / 20</v>
      </c>
      <c r="J242" s="212" t="str">
        <f>META!DB472</f>
        <v>20 / 20</v>
      </c>
      <c r="K242" s="213">
        <f>META!DC472</f>
        <v>1</v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>0 / 20</v>
      </c>
      <c r="O242" s="265" t="str">
        <f>IF(META!CZ297&lt;&gt;0,META!CZ221&amp;" / "&amp;META!CZ297,"")</f>
        <v/>
      </c>
      <c r="P242" s="283">
        <f>IF(META!CY297&lt;&gt;0,META!CY221/META!CY297,"")</f>
        <v>0</v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>
        <f t="shared" si="17"/>
        <v>1</v>
      </c>
      <c r="F243" s="286" t="s">
        <v>607</v>
      </c>
      <c r="G243" s="153">
        <f>IF(META!DA473&lt;&gt;0,META!DA473,"")</f>
        <v>18</v>
      </c>
      <c r="H243" s="159" t="str">
        <f>IF(SUM(META!CY$374:DU$374)&lt;&gt;0,G243/SUM(META!CY$374:DU$374),"")</f>
        <v/>
      </c>
      <c r="I243" s="155" t="str">
        <f>IF(G243&lt;&gt;"",META!CY473&amp;" / "&amp;G243,"")</f>
        <v>0 / 18</v>
      </c>
      <c r="J243" s="153" t="str">
        <f>META!DB473</f>
        <v>18 / 18</v>
      </c>
      <c r="K243" s="154">
        <f>META!DC473</f>
        <v>1</v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>0 / 18</v>
      </c>
      <c r="O243" s="28" t="str">
        <f>IF(META!CZ299&lt;&gt;0,META!CZ223&amp;" / "&amp;META!CZ299,"")</f>
        <v/>
      </c>
      <c r="P243" s="316">
        <f>IF(META!CY299&lt;&gt;0,META!CY223/META!CY299,"")</f>
        <v>0</v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>
        <f t="shared" si="17"/>
        <v>1</v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>20 / 20</v>
      </c>
      <c r="K244" s="213">
        <f>META!DC471</f>
        <v>1</v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>0 / 20</v>
      </c>
      <c r="O244" s="265" t="str">
        <f>IF(META!CZ298&lt;&gt;0,META!CZ222&amp;" / "&amp;META!CZ298,"")</f>
        <v/>
      </c>
      <c r="P244" s="283">
        <f>IF(META!CY298&lt;&gt;0,META!CY222/META!CY298,"")</f>
        <v>0</v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0.92105263157894735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76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0.92105263157894735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2019-06-19T05:18:33Z</dcterms:modified>
</cp:coreProperties>
</file>