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psat\"/>
    </mc:Choice>
  </mc:AlternateContent>
  <xr:revisionPtr revIDLastSave="6" documentId="13_ncr:1_{580A540B-F050-4FB1-8E91-DEEA56E85ABF}" xr6:coauthVersionLast="44" xr6:coauthVersionMax="44" xr10:uidLastSave="{3E164B94-CCE1-4900-87F8-C1F2B4FA2675}"/>
  <bookViews>
    <workbookView xWindow="15788" yWindow="159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FN361" i="16" l="1"/>
  <c r="FO361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40" i="8" s="1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6" i="8" l="1"/>
  <c r="FJ41" i="8"/>
  <c r="FJ44" i="8"/>
  <c r="FJ39" i="8"/>
  <c r="R226" i="22"/>
  <c r="S226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60" i="8" l="1"/>
  <c r="FK60" i="8" s="1"/>
  <c r="FM60" i="8" s="1"/>
  <c r="FT60" i="8" s="1"/>
  <c r="GC61" i="8" s="1"/>
  <c r="GC69" i="8" s="1"/>
  <c r="FO55" i="8"/>
  <c r="FP55" i="8" s="1"/>
  <c r="FR55" i="8" s="1"/>
  <c r="FT55" i="8" s="1"/>
  <c r="FJ48" i="8"/>
  <c r="FJ42" i="8"/>
  <c r="FO56" i="8" s="1"/>
  <c r="FP56" i="8" s="1"/>
  <c r="FR56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<sst xmlns="http://schemas.openxmlformats.org/spreadsheetml/2006/main" count="27252" uniqueCount="688">
  <si>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</si>
  <si>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</si>
  <si>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</si>
  <si>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</si>
  <si>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</si>
  <si>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</si>
  <si>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</si>
  <si>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</si>
  <si>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</si>
  <si>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</si>
  <si>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</si>
  <si>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</si>
  <si>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</si>
  <si>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</si>
  <si>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</si>
  <si>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</si>
  <si>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</si>
  <si>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</si>
  <si>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</si>
  <si>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</si>
  <si>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</si>
  <si>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</si>
  <si>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</si>
  <si>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</si>
  <si>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</si>
  <si>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</si>
  <si>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</si>
  <si>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</si>
  <si>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</si>
  <si>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</si>
  <si>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</si>
  <si>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</si>
  <si>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</si>
  <si>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</si>
  <si>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</si>
  <si>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</si>
  <si>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</si>
  <si>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</si>
  <si>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</si>
  <si>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</si>
  <si>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</si>
  <si>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</si>
  <si>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</si>
  <si>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</si>
  <si>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</si>
  <si>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</si>
  <si>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</si>
  <si>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</si>
  <si>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</si>
  <si>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</si>
  <si>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</si>
  <si>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</si>
  <si>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</si>
  <si>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</si>
  <si>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</si>
  <si>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</si>
  <si>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</si>
  <si>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</si>
  <si>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</si>
  <si>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</si>
  <si>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</si>
  <si>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</si>
  <si>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</si>
  <si>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</si>
  <si>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</si>
  <si>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</si>
  <si>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</si>
  <si>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</si>
  <si>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</si>
  <si>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</si>
  <si>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</si>
  <si>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</si>
  <si>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</si>
  <si>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</si>
  <si>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</si>
  <si>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</si>
  <si>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</si>
  <si>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</si>
  <si>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</si>
  <si>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</si>
  <si>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</si>
  <si>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</si>
  <si>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</si>
  <si>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</si>
  <si>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</si>
  <si>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</si>
  <si>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</si>
  <si>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</si>
  <si>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</si>
  <si>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</si>
  <si>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</si>
  <si>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</si>
  <si>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</si>
  <si>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</si>
  <si>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</si>
  <si>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</si>
  <si>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</si>
  <si>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</si>
  <si>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</si>
  <si>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</si>
  <si>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</si>
  <si>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</si>
  <si>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</si>
  <si>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</si>
  <si>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</si>
  <si>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</si>
  <si>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</si>
  <si>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</si>
  <si>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</si>
  <si>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</si>
  <si>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</si>
  <si>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</si>
  <si>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</si>
  <si>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</si>
  <si>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</si>
  <si>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</si>
  <si>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</si>
  <si>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</si>
  <si>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</si>
  <si>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</si>
  <si>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</si>
  <si>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</si>
  <si>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</si>
  <si>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</si>
  <si>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</si>
  <si>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</si>
  <si>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</si>
  <si>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</si>
  <si>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</si>
  <si>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</si>
  <si>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</si>
  <si>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</si>
  <si>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</si>
  <si>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</si>
  <si>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</si>
  <si>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</si>
  <si>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</si>
  <si>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</si>
  <si>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</si>
  <si>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</si>
  <si>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</si>
  <si>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</si>
  <si>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</si>
  <si>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</si>
  <si>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</si>
  <si>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</si>
  <si>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</si>
  <si>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</si>
  <si>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</si>
  <si>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</si>
  <si>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</si>
  <si>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</si>
  <si>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</si>
  <si>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</si>
  <si>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</si>
  <si>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</si>
  <si>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</si>
  <si>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</si>
  <si>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</si>
  <si>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</si>
  <si>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</si>
  <si>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</si>
  <si>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</si>
  <si>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</si>
  <si>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</si>
  <si>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</si>
  <si>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</si>
  <si>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</si>
  <si>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</si>
  <si>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</si>
  <si>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</si>
  <si>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</si>
  <si>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</si>
  <si>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</si>
  <si>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</si>
  <si>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</si>
  <si>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</si>
  <si>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</si>
  <si>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</si>
  <si>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</si>
  <si>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</si>
  <si>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</si>
  <si>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</si>
  <si>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</si>
  <si>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</si>
  <si>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</si>
  <si>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</si>
  <si>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</si>
  <si>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</si>
  <si>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</si>
  <si>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</si>
  <si>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</si>
  <si>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</si>
  <si>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</si>
  <si>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</si>
  <si>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</si>
  <si>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</si>
  <si>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</si>
  <si>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</si>
  <si>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</si>
  <si>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</si>
  <si>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</si>
  <si>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</si>
  <si>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</si>
  <si>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</si>
  <si>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</si>
  <si>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</si>
  <si>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</si>
  <si>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</si>
  <si>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</si>
  <si>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</si>
  <si>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</si>
  <si>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</si>
  <si>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</si>
  <si>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</si>
  <si>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</si>
  <si>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</si>
  <si>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</si>
  <si>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</si>
  <si>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</si>
  <si>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</si>
  <si>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</si>
  <si>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</si>
  <si>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</si>
  <si>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</si>
  <si>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</si>
  <si>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</si>
  <si>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</si>
  <si>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</si>
  <si>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</si>
  <si>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</si>
  <si>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</si>
  <si>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</si>
  <si>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</si>
  <si>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</si>
  <si>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</si>
  <si>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</si>
  <si>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</si>
  <si>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</si>
  <si>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</si>
  <si>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</si>
  <si>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</si>
  <si>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</si>
  <si>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</si>
  <si>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</si>
  <si>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</si>
  <si>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</si>
  <si>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</si>
  <si>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</si>
  <si>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</si>
  <si>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</si>
  <si>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</si>
  <si>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</si>
  <si>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</si>
  <si>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</si>
  <si>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</si>
  <si>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</si>
  <si>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</si>
  <si>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</si>
  <si>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</si>
  <si>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</si>
  <si>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</si>
  <si>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</si>
  <si>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</si>
  <si>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</si>
  <si>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</si>
  <si>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</si>
  <si>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</si>
  <si>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</si>
  <si>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</si>
  <si>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</si>
  <si>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</si>
  <si>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</si>
  <si>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</si>
  <si>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</si>
  <si>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</si>
  <si>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</si>
  <si>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</si>
  <si>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</si>
  <si>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</si>
  <si>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</si>
  <si>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</si>
  <si>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</si>
  <si>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</si>
  <si>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</si>
  <si>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</si>
  <si>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</si>
  <si>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</si>
  <si>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</si>
  <si>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</si>
  <si>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</si>
  <si>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</si>
  <si>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</si>
  <si>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</si>
  <si>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</si>
  <si>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</si>
  <si>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</si>
  <si>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</si>
  <si>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</si>
  <si>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</si>
  <si>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</si>
  <si>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</si>
  <si>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</si>
  <si>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</si>
  <si>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</si>
  <si>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</si>
  <si>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</si>
  <si>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</si>
  <si>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</si>
  <si>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</si>
  <si>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</si>
  <si>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</si>
  <si>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</si>
  <si>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</si>
  <si>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</si>
  <si>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</si>
  <si>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</si>
  <si>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</si>
  <si>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</si>
  <si>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</si>
  <si>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</si>
  <si>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</si>
  <si>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</si>
  <si>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</si>
  <si>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</si>
  <si>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</si>
  <si>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</si>
  <si>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</si>
  <si>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</si>
  <si>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</si>
  <si>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</si>
  <si>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</si>
  <si>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</si>
  <si>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</si>
  <si>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</si>
  <si>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</si>
  <si>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</si>
  <si>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</si>
  <si>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</si>
  <si>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</si>
  <si>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</si>
  <si>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</si>
  <si>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</si>
  <si>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</si>
  <si>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</si>
  <si>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</si>
  <si>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</si>
  <si>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</si>
  <si>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</si>
  <si>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</si>
  <si>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</si>
  <si>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</si>
  <si>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</si>
  <si>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</si>
  <si>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</si>
  <si>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</si>
  <si>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</si>
  <si>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</si>
  <si>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</si>
  <si>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</si>
  <si>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</si>
  <si>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</si>
  <si>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</si>
  <si>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</si>
  <si>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</si>
  <si>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</si>
  <si>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</si>
  <si>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</si>
  <si>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</si>
  <si>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</si>
  <si>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</si>
  <si>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</si>
  <si>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</si>
  <si>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</si>
  <si>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</si>
  <si>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</si>
  <si>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</si>
  <si>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</si>
  <si>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</si>
  <si>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</si>
  <si>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</si>
  <si>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</si>
  <si>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</si>
  <si>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</si>
  <si>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</si>
  <si>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</si>
  <si>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</si>
  <si>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</si>
  <si>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</si>
  <si>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</si>
  <si>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</si>
  <si>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</si>
  <si>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</si>
  <si>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</si>
  <si>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</si>
  <si>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</si>
  <si>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</si>
  <si>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</si>
  <si>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</si>
  <si>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</si>
  <si>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</si>
  <si>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</si>
  <si>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</si>
  <si>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</si>
  <si>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</si>
  <si>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</si>
  <si>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</si>
  <si>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</si>
  <si>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</si>
  <si>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</si>
  <si>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</si>
  <si>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</si>
  <si>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</si>
  <si>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</si>
  <si>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</si>
  <si>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</si>
  <si>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</si>
  <si>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</si>
  <si>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</si>
  <si>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</si>
  <si>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</si>
  <si>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</si>
  <si>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</si>
  <si>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</si>
  <si>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</si>
  <si>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</si>
  <si>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</si>
  <si>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</si>
  <si>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</si>
  <si>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</si>
  <si>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</si>
  <si>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</si>
  <si>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</si>
  <si>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</si>
  <si>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</si>
  <si>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</si>
  <si>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</si>
  <si>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</si>
  <si>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</si>
  <si>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</si>
  <si>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</si>
  <si>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</si>
  <si>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</si>
  <si>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</si>
  <si>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</si>
  <si>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</si>
  <si>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</si>
  <si>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</si>
  <si>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</si>
  <si>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</si>
  <si>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</si>
  <si>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</si>
  <si>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</si>
  <si>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</si>
  <si>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</si>
  <si>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</si>
  <si>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</si>
  <si>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</si>
  <si>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</si>
  <si>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</si>
  <si>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</si>
  <si>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</si>
  <si>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</si>
  <si>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</si>
  <si>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</si>
  <si>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</si>
  <si>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</si>
  <si>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</si>
  <si>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</si>
  <si>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</si>
  <si>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</si>
  <si>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</si>
  <si>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</si>
  <si>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</si>
  <si>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</si>
  <si>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</si>
  <si>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</si>
  <si>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</si>
  <si>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</si>
  <si>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</si>
  <si>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</si>
  <si>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</si>
  <si>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</si>
  <si>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</si>
  <si>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</si>
  <si>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</si>
  <si>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</si>
  <si>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</si>
  <si>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</si>
  <si>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</si>
  <si>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</si>
  <si>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</si>
  <si>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</si>
  <si>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</si>
  <si>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</si>
  <si>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</si>
  <si>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</si>
  <si>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</si>
  <si>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</si>
  <si>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</si>
  <si>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</si>
  <si>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</si>
  <si>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</si>
  <si>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</si>
  <si>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</si>
  <si>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</si>
  <si>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</si>
  <si>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</si>
  <si>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</si>
  <si>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</si>
  <si>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</si>
  <si>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</si>
  <si>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</si>
  <si>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</si>
  <si>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</si>
  <si>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</si>
  <si>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</si>
  <si>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</si>
  <si>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</si>
  <si>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</si>
  <si>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</si>
  <si>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</si>
  <si>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</si>
  <si>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</si>
  <si>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</si>
  <si>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</si>
  <si>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</si>
  <si>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</si>
  <si>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</si>
  <si>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</si>
  <si>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</si>
  <si>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</si>
  <si>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</si>
  <si>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</si>
  <si>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</si>
  <si>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</si>
  <si>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</si>
  <si>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</si>
  <si>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</si>
  <si>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</si>
  <si>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</si>
  <si>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</si>
  <si>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</si>
  <si>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</si>
  <si>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</si>
  <si>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</si>
  <si>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</si>
  <si>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</si>
  <si>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</si>
  <si>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</si>
  <si>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</si>
  <si>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</si>
  <si>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</si>
  <si>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</si>
  <si>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</si>
  <si>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</si>
  <si>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</si>
  <si>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</si>
  <si>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</si>
  <si>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</si>
  <si>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</si>
  <si>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</si>
  <si>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</si>
  <si>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</si>
  <si>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</si>
  <si>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</si>
  <si>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</si>
  <si>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</si>
  <si>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</si>
  <si>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</si>
  <si>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</si>
  <si>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</si>
  <si>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</si>
  <si>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</si>
  <si>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</si>
  <si>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</si>
  <si>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</si>
  <si>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</si>
  <si>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</si>
  <si>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</si>
  <si>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</si>
  <si>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</si>
  <si>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</si>
  <si>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</si>
  <si>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</si>
  <si>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</si>
  <si>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</si>
  <si>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</si>
  <si>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</si>
  <si>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</si>
  <si>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</si>
  <si>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</si>
  <si>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</si>
  <si>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</si>
  <si>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</si>
  <si>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</si>
  <si>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</si>
  <si>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</si>
  <si>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</si>
  <si>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</si>
  <si>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</si>
  <si>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</si>
  <si>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</si>
  <si>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</si>
  <si>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</si>
  <si>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</si>
  <si>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</si>
  <si>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</si>
  <si>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</si>
  <si>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</si>
  <si>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</si>
  <si>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</si>
  <si>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</si>
  <si>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</si>
  <si>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</si>
  <si>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</si>
  <si>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</si>
  <si>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</si>
  <si>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</si>
  <si>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</si>
  <si>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</si>
  <si>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</si>
  <si>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</si>
  <si>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</si>
  <si>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</si>
  <si>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</si>
  <si>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</si>
  <si>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</si>
  <si>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</si>
  <si>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</si>
  <si>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</si>
  <si>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</si>
  <si>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</si>
  <si>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</si>
  <si>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</si>
  <si>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</si>
  <si>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</si>
  <si>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</si>
  <si>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</si>
  <si>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</si>
  <si>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</si>
  <si>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</si>
  <si>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</si>
  <si>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</si>
  <si>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</si>
  <si>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</si>
  <si>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</si>
  <si>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</si>
  <si>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</si>
  <si>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</si>
  <si>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</si>
  <si>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</si>
  <si>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</si>
  <si>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</si>
  <si>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</si>
  <si>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</si>
  <si>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</si>
  <si>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</si>
  <si>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</si>
  <si>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</si>
  <si>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</si>
  <si>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</si>
  <si>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</si>
  <si>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</si>
  <si>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</si>
  <si>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</si>
  <si>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</si>
  <si>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</si>
  <si>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</si>
  <si>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</si>
  <si>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</si>
  <si>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</si>
  <si>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</si>
  <si>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</si>
  <si>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</si>
  <si>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</si>
  <si>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</si>
  <si>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</si>
  <si>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</si>
  <si>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</si>
  <si>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</si>
  <si>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</si>
  <si>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</si>
  <si>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D?</t>
  </si>
  <si>
    <t>C?</t>
  </si>
  <si>
    <t>B?</t>
  </si>
  <si>
    <t>1?</t>
  </si>
  <si>
    <t>0?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</si>
</sst>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48" zoomScale="40" zoomScaleNormal="40" workbookViewId="0">
      <selection activeCell="C194" sqref="C194:C210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203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43716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161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683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159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161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161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160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162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159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162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160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162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160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160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159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161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160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160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162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160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162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159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159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160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159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162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160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161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160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159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161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161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161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160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161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160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 t="s">
        <v>160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 t="s">
        <v>159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 t="s">
        <v>162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 t="s">
        <v>159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 t="s">
        <v>159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 t="s">
        <v>160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 t="s">
        <v>161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162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159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161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161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161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159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161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162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160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161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161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159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160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162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160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159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161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159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162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159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161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162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162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160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161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162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159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162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159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159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162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159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162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161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162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160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159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160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684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159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159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161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161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685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162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159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159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683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160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161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159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161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582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683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159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161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683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685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>
        <v>65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686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>
        <v>1368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>
        <v>85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/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/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/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/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/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/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/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 t="s">
        <v>160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 t="s">
        <v>162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 t="s">
        <v>160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 t="s">
        <v>159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 t="s">
        <v>161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 t="s">
        <v>159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 t="s">
        <v>161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 t="s">
        <v>160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 t="s">
        <v>159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 t="s">
        <v>160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 t="s">
        <v>684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 t="s">
        <v>685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 t="s">
        <v>159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>
        <v>2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>
        <v>45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 t="s">
        <v>687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 t="s">
        <v>687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P02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P02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5" t="s">
        <v>265</v>
      </c>
      <c r="ET2" s="466"/>
      <c r="EU2" s="467"/>
      <c r="EW2" s="465" t="s">
        <v>266</v>
      </c>
      <c r="EX2" s="466"/>
      <c r="EY2" s="466"/>
      <c r="EZ2" s="466"/>
      <c r="FA2" s="467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2" t="s">
        <v>197</v>
      </c>
      <c r="EN85" s="463"/>
      <c r="EO85" s="463"/>
      <c r="EP85" s="464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2" t="s">
        <v>198</v>
      </c>
      <c r="EN168" s="463"/>
      <c r="EO168" s="463"/>
      <c r="EP168" s="464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2" t="s">
        <v>199</v>
      </c>
      <c r="EN251" s="463"/>
      <c r="EO251" s="463"/>
      <c r="EP251" s="464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2" t="s">
        <v>206</v>
      </c>
      <c r="EN334" s="463"/>
      <c r="EO334" s="463"/>
      <c r="EP334" s="464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1"/>
      <c r="EN416" s="461"/>
      <c r="EO416" s="461"/>
      <c r="EP416" s="461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2" t="s">
        <v>207</v>
      </c>
      <c r="EN417" s="463"/>
      <c r="EO417" s="463"/>
      <c r="EP417" s="464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1"/>
      <c r="EN499" s="461"/>
      <c r="EO499" s="461"/>
      <c r="EP499" s="461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2" t="s">
        <v>209</v>
      </c>
      <c r="EN500" s="463"/>
      <c r="EO500" s="463"/>
      <c r="EP500" s="464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1"/>
      <c r="EN582" s="461"/>
      <c r="EO582" s="461"/>
      <c r="EP582" s="461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2" t="s">
        <v>202</v>
      </c>
      <c r="EN583" s="463"/>
      <c r="EO583" s="463"/>
      <c r="EP583" s="464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69" t="s">
        <v>263</v>
      </c>
      <c r="ET2" s="469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70" t="s">
        <v>203</v>
      </c>
      <c r="EN85" s="471"/>
      <c r="EO85" s="471"/>
      <c r="EP85" s="472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C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>
        <f>IF(ISERROR(MATCH(EM$85,INPUT!C$4:Y$4,0))&lt;&gt;TRUE,MATCH(EM$85,INPUT!C$4:Y$4,0),"")</f>
        <v>1</v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18</v>
      </c>
      <c r="D87" s="55">
        <v>47</v>
      </c>
      <c r="E87" s="41" t="str">
        <f>ROUND(C87/D87*100,0)&amp;"%"</f>
        <v>38%</v>
      </c>
      <c r="F87" s="23">
        <f>LOOKUP(COUNTIF(AO86:AO132,TRUE),EM87:EM134,EO87:EO134)*10</f>
        <v>210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D?</v>
      </c>
      <c r="AO87" s="8" t="b">
        <f t="shared" ref="AO87:AO137" si="4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A</v>
      </c>
      <c r="BZ87" s="8" t="b">
        <f t="shared" ref="BZ87:BZ129" si="5">IF(BY87&lt;&gt;"",IF(ISNUMBER(SEARCH(BX87,BY87)),TRUE,FALSE),"")</f>
        <v>0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2">
        <v>0</v>
      </c>
      <c r="EN87" s="23">
        <v>160</v>
      </c>
      <c r="EO87" s="23">
        <v>8</v>
      </c>
      <c r="EP87" s="23">
        <v>8</v>
      </c>
      <c r="EQ87" s="8">
        <f>IF(ISERROR(MATCH(EM$85,INPUT!C$4:Y$4,0))&lt;&gt;TRUE,MATCH(EM$85,INPUT!C$4:Y$4,0),"")</f>
        <v>1</v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21</v>
      </c>
      <c r="D88" s="55">
        <v>44</v>
      </c>
      <c r="E88" s="41" t="str">
        <f>ROUND(C88/D88*100,0)&amp;"%"</f>
        <v>48%</v>
      </c>
      <c r="F88" s="23">
        <f>LOOKUP(COUNTIF(BZ86:BZ129,TRUE),EM87:EM131,EP87:EP131)*10</f>
        <v>230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A</v>
      </c>
      <c r="AO88" s="8" t="b">
        <f t="shared" si="4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2">
        <v>1</v>
      </c>
      <c r="EN88" s="23">
        <v>190</v>
      </c>
      <c r="EO88" s="23">
        <v>9</v>
      </c>
      <c r="EP88" s="23">
        <v>9</v>
      </c>
      <c r="EQ88" s="8">
        <f>IF(ISERROR(MATCH(EM$85,INPUT!C$4:Y$4,0))&lt;&gt;TRUE,MATCH(EM$85,INPUT!C$4:Y$4,0),"")</f>
        <v>1</v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39</v>
      </c>
      <c r="D89" s="55">
        <f>SUM(D87:D88)</f>
        <v>91</v>
      </c>
      <c r="E89" s="41" t="str">
        <f>ROUND(C89/D89*100,0)&amp;"%"</f>
        <v>43%</v>
      </c>
      <c r="F89" s="23">
        <f>SUM(F87:F88)</f>
        <v>440</v>
      </c>
      <c r="G89" s="23">
        <f>SUM(G87:G88)</f>
        <v>760</v>
      </c>
      <c r="H89" s="25" t="str">
        <f>LOOKUP(F89,EV$5:EV$56,EW$5:EW$56) &amp; "%"</f>
        <v>32%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C</v>
      </c>
      <c r="AO89" s="8" t="b">
        <f t="shared" si="4"/>
        <v>0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C?</v>
      </c>
      <c r="EK89" s="8" t="b">
        <f t="shared" si="6"/>
        <v>0</v>
      </c>
      <c r="EM89" s="22">
        <v>2</v>
      </c>
      <c r="EN89" s="23">
        <v>210</v>
      </c>
      <c r="EO89" s="23">
        <v>10</v>
      </c>
      <c r="EP89" s="23">
        <v>10</v>
      </c>
      <c r="EQ89" s="8">
        <f>IF(ISERROR(MATCH(EM$85,INPUT!C$4:Y$4,0))&lt;&gt;TRUE,MATCH(EM$85,INPUT!C$4:Y$4,0),"")</f>
        <v>1</v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20</v>
      </c>
      <c r="D90" s="56">
        <v>48</v>
      </c>
      <c r="E90" s="41" t="str">
        <f>ROUND(C90/D90*100,0)&amp;"%"</f>
        <v>42%</v>
      </c>
      <c r="F90" s="57">
        <f>LOOKUP(COUNTIF(EK86:EK162,TRUE),EM87:EM135,EN87:EN135)</f>
        <v>480</v>
      </c>
      <c r="G90" s="57">
        <v>760</v>
      </c>
      <c r="H90" s="34" t="str">
        <f>LOOKUP(F90,EV$5:EV$56,EX$5:EX$56) &amp; "%"</f>
        <v>45%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A</v>
      </c>
      <c r="EK90" s="8" t="b">
        <f t="shared" si="6"/>
        <v>0</v>
      </c>
      <c r="EM90" s="22">
        <v>3</v>
      </c>
      <c r="EN90" s="23">
        <v>240</v>
      </c>
      <c r="EO90" s="23">
        <v>11</v>
      </c>
      <c r="EP90" s="23">
        <v>11</v>
      </c>
      <c r="EQ90" s="8">
        <f>IF(ISERROR(MATCH(EM$85,INPUT!C$4:Y$4,0))&lt;&gt;TRUE,MATCH(EM$85,INPUT!C$4:Y$4,0),"")</f>
        <v>1</v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59</v>
      </c>
      <c r="D91" s="36">
        <f>SUM(D87,D88,D90)</f>
        <v>139</v>
      </c>
      <c r="E91" s="41" t="str">
        <f>ROUND(C91/D91*100,0)&amp;"%"</f>
        <v>42%</v>
      </c>
      <c r="F91" s="37">
        <f>SUM(F87,F88,F90)</f>
        <v>920</v>
      </c>
      <c r="G91" s="54">
        <f>SUM(G87,G88,G90)</f>
        <v>1520</v>
      </c>
      <c r="H91" s="38" t="str">
        <f>LOOKUP(F91,ES$4:ES$126,ET$4:ET$126) &amp; "%"</f>
        <v>38%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B</v>
      </c>
      <c r="AO91" s="8" t="b">
        <f t="shared" si="4"/>
        <v>0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C</v>
      </c>
      <c r="BZ91" s="8" t="b">
        <f t="shared" si="5"/>
        <v>0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2">
        <v>4</v>
      </c>
      <c r="EN91" s="23">
        <v>260</v>
      </c>
      <c r="EO91" s="23">
        <v>12</v>
      </c>
      <c r="EP91" s="23">
        <v>12</v>
      </c>
      <c r="EQ91" s="8">
        <f>IF(ISERROR(MATCH(EM$85,INPUT!C$4:Y$4,0))&lt;&gt;TRUE,MATCH(EM$85,INPUT!C$4:Y$4,0),"")</f>
        <v>1</v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D</v>
      </c>
      <c r="AO92" s="8" t="b">
        <f t="shared" si="4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C</v>
      </c>
      <c r="EK92" s="8" t="b">
        <f t="shared" si="6"/>
        <v>0</v>
      </c>
      <c r="EM92" s="22">
        <v>5</v>
      </c>
      <c r="EN92" s="23">
        <v>290</v>
      </c>
      <c r="EO92" s="23">
        <v>13</v>
      </c>
      <c r="EP92" s="23">
        <v>13</v>
      </c>
      <c r="EQ92" s="8">
        <f>IF(ISERROR(MATCH(EM$85,INPUT!C$4:Y$4,0))&lt;&gt;TRUE,MATCH(EM$85,INPUT!C$4:Y$4,0),"")</f>
        <v>1</v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C</v>
      </c>
      <c r="BZ93" s="8" t="b">
        <f t="shared" si="5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2">
        <v>6</v>
      </c>
      <c r="EN93" s="23">
        <v>310</v>
      </c>
      <c r="EO93" s="23">
        <v>13</v>
      </c>
      <c r="EP93" s="23">
        <v>13</v>
      </c>
      <c r="EQ93" s="8">
        <f>IF(ISERROR(MATCH(EM$85,INPUT!C$4:Y$4,0))&lt;&gt;TRUE,MATCH(EM$85,INPUT!C$4:Y$4,0),"")</f>
        <v>1</v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B?</v>
      </c>
      <c r="EK94" s="8" t="b">
        <f t="shared" si="6"/>
        <v>0</v>
      </c>
      <c r="EM94" s="22">
        <v>7</v>
      </c>
      <c r="EN94" s="23">
        <v>320</v>
      </c>
      <c r="EO94" s="23">
        <v>14</v>
      </c>
      <c r="EP94" s="23">
        <v>14</v>
      </c>
      <c r="EQ94" s="8">
        <f>IF(ISERROR(MATCH(EM$85,INPUT!C$4:Y$4,0))&lt;&gt;TRUE,MATCH(EM$85,INPUT!C$4:Y$4,0),"")</f>
        <v>1</v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B</v>
      </c>
      <c r="AO95" s="8" t="b">
        <f t="shared" si="4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2">
        <v>8</v>
      </c>
      <c r="EN95" s="23">
        <v>340</v>
      </c>
      <c r="EO95" s="23">
        <v>14</v>
      </c>
      <c r="EP95" s="23">
        <v>14</v>
      </c>
      <c r="EQ95" s="8">
        <f>IF(ISERROR(MATCH(EM$85,INPUT!C$4:Y$4,0))&lt;&gt;TRUE,MATCH(EM$85,INPUT!C$4:Y$4,0),"")</f>
        <v>1</v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B</v>
      </c>
      <c r="BZ96" s="8" t="b">
        <f t="shared" si="5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A</v>
      </c>
      <c r="EK96" s="8" t="b">
        <f t="shared" si="6"/>
        <v>0</v>
      </c>
      <c r="EM96" s="22">
        <v>9</v>
      </c>
      <c r="EN96" s="23">
        <v>350</v>
      </c>
      <c r="EO96" s="23">
        <v>15</v>
      </c>
      <c r="EP96" s="23">
        <v>15</v>
      </c>
      <c r="EQ96" s="8">
        <f>IF(ISERROR(MATCH(EM$85,INPUT!C$4:Y$4,0))&lt;&gt;TRUE,MATCH(EM$85,INPUT!C$4:Y$4,0),"")</f>
        <v>1</v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B</v>
      </c>
      <c r="AO97" s="8" t="b">
        <f t="shared" si="4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B</v>
      </c>
      <c r="BZ97" s="8" t="b">
        <f t="shared" si="5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2">
        <v>10</v>
      </c>
      <c r="EN97" s="23">
        <v>370</v>
      </c>
      <c r="EO97" s="23">
        <v>16</v>
      </c>
      <c r="EP97" s="23">
        <v>16</v>
      </c>
      <c r="EQ97" s="8">
        <f>IF(ISERROR(MATCH(EM$85,INPUT!C$4:Y$4,0))&lt;&gt;TRUE,MATCH(EM$85,INPUT!C$4:Y$4,0),"")</f>
        <v>1</v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A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D?</v>
      </c>
      <c r="EK98" s="8" t="b">
        <f t="shared" si="6"/>
        <v>0</v>
      </c>
      <c r="EM98" s="22">
        <v>11</v>
      </c>
      <c r="EN98" s="23">
        <v>380</v>
      </c>
      <c r="EO98" s="23">
        <v>16</v>
      </c>
      <c r="EP98" s="23">
        <v>16</v>
      </c>
      <c r="EQ98" s="8">
        <f>IF(ISERROR(MATCH(EM$85,INPUT!C$4:Y$4,0))&lt;&gt;TRUE,MATCH(EM$85,INPUT!C$4:Y$4,0),"")</f>
        <v>1</v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B</v>
      </c>
      <c r="AO99" s="8" t="b">
        <f t="shared" si="4"/>
        <v>0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B</v>
      </c>
      <c r="EK99" s="8" t="b">
        <f t="shared" si="6"/>
        <v>0</v>
      </c>
      <c r="EM99" s="22">
        <v>12</v>
      </c>
      <c r="EN99" s="23">
        <v>400</v>
      </c>
      <c r="EO99" s="23">
        <v>17</v>
      </c>
      <c r="EP99" s="23">
        <v>17</v>
      </c>
      <c r="EQ99" s="8">
        <f>IF(ISERROR(MATCH(EM$85,INPUT!C$4:Y$4,0))&lt;&gt;TRUE,MATCH(EM$85,INPUT!C$4:Y$4,0),"")</f>
        <v>1</v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A</v>
      </c>
      <c r="AO100" s="8" t="b">
        <f t="shared" si="4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A</v>
      </c>
      <c r="BZ100" s="8" t="b">
        <f t="shared" si="5"/>
        <v>0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2">
        <v>13</v>
      </c>
      <c r="EN100" s="23">
        <v>410</v>
      </c>
      <c r="EO100" s="23">
        <v>18</v>
      </c>
      <c r="EP100" s="23">
        <v>18</v>
      </c>
      <c r="EQ100" s="8">
        <f>IF(ISERROR(MATCH(EM$85,INPUT!C$4:Y$4,0))&lt;&gt;TRUE,MATCH(EM$85,INPUT!C$4:Y$4,0),"")</f>
        <v>1</v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C</v>
      </c>
      <c r="AO101" s="8" t="b">
        <f t="shared" si="4"/>
        <v>0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A</v>
      </c>
      <c r="EK101" s="8" t="b">
        <f t="shared" si="6"/>
        <v>0</v>
      </c>
      <c r="EM101" s="22">
        <v>14</v>
      </c>
      <c r="EN101" s="23">
        <v>420</v>
      </c>
      <c r="EO101" s="23">
        <v>18</v>
      </c>
      <c r="EP101" s="24">
        <v>18</v>
      </c>
      <c r="EQ101" s="8">
        <f>IF(ISERROR(MATCH(EM$85,INPUT!C$4:Y$4,0))&lt;&gt;TRUE,MATCH(EM$85,INPUT!C$4:Y$4,0),"")</f>
        <v>1</v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B</v>
      </c>
      <c r="EK102" s="8" t="b">
        <f t="shared" si="6"/>
        <v>0</v>
      </c>
      <c r="EM102" s="22">
        <v>15</v>
      </c>
      <c r="EN102" s="23">
        <v>430</v>
      </c>
      <c r="EO102" s="23">
        <v>19</v>
      </c>
      <c r="EP102" s="23">
        <v>19</v>
      </c>
      <c r="EQ102" s="8">
        <f>IF(ISERROR(MATCH(EM$85,INPUT!C$4:Y$4,0))&lt;&gt;TRUE,MATCH(EM$85,INPUT!C$4:Y$4,0),"")</f>
        <v>1</v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D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C</v>
      </c>
      <c r="EK103" s="8" t="b">
        <f t="shared" si="6"/>
        <v>0</v>
      </c>
      <c r="EM103" s="22">
        <v>16</v>
      </c>
      <c r="EN103" s="23">
        <v>440</v>
      </c>
      <c r="EO103" s="23">
        <v>20</v>
      </c>
      <c r="EP103" s="23">
        <v>20</v>
      </c>
      <c r="EQ103" s="8">
        <f>IF(ISERROR(MATCH(EM$85,INPUT!C$4:Y$4,0))&lt;&gt;TRUE,MATCH(EM$85,INPUT!C$4:Y$4,0),"")</f>
        <v>1</v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B</v>
      </c>
      <c r="AO104" s="8" t="b">
        <f t="shared" si="4"/>
        <v>0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C</v>
      </c>
      <c r="BZ104" s="8" t="b">
        <f t="shared" si="5"/>
        <v>0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A?</v>
      </c>
      <c r="EK104" s="8" t="b">
        <f t="shared" si="6"/>
        <v>0</v>
      </c>
      <c r="EM104" s="22">
        <v>17</v>
      </c>
      <c r="EN104" s="23">
        <v>450</v>
      </c>
      <c r="EO104" s="23">
        <v>20</v>
      </c>
      <c r="EP104" s="23">
        <v>20</v>
      </c>
      <c r="EQ104" s="8">
        <f>IF(ISERROR(MATCH(EM$85,INPUT!C$4:Y$4,0))&lt;&gt;TRUE,MATCH(EM$85,INPUT!C$4:Y$4,0),"")</f>
        <v>1</v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D</v>
      </c>
      <c r="AO105" s="8" t="b">
        <f t="shared" si="4"/>
        <v>0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B</v>
      </c>
      <c r="BZ105" s="8" t="b">
        <f t="shared" si="5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D?</v>
      </c>
      <c r="EK105" s="8" t="b">
        <f t="shared" si="6"/>
        <v>0</v>
      </c>
      <c r="EM105" s="22">
        <v>18</v>
      </c>
      <c r="EN105" s="23">
        <v>460</v>
      </c>
      <c r="EO105" s="23">
        <v>21</v>
      </c>
      <c r="EP105" s="23">
        <v>21</v>
      </c>
      <c r="EQ105" s="8">
        <f>IF(ISERROR(MATCH(EM$85,INPUT!C$4:Y$4,0))&lt;&gt;TRUE,MATCH(EM$85,INPUT!C$4:Y$4,0),"")</f>
        <v>1</v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B</v>
      </c>
      <c r="EK106" s="8" t="b">
        <f t="shared" si="6"/>
        <v>1</v>
      </c>
      <c r="EM106" s="22">
        <v>19</v>
      </c>
      <c r="EN106" s="23">
        <v>470</v>
      </c>
      <c r="EO106" s="23">
        <v>22</v>
      </c>
      <c r="EP106" s="23">
        <v>22</v>
      </c>
      <c r="EQ106" s="8">
        <f>IF(ISERROR(MATCH(EM$85,INPUT!C$4:Y$4,0))&lt;&gt;TRUE,MATCH(EM$85,INPUT!C$4:Y$4,0),"")</f>
        <v>1</v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A</v>
      </c>
      <c r="EK107" s="8" t="b">
        <f t="shared" si="6"/>
        <v>0</v>
      </c>
      <c r="EM107" s="22">
        <v>20</v>
      </c>
      <c r="EN107" s="23">
        <v>480</v>
      </c>
      <c r="EO107" s="23">
        <v>23</v>
      </c>
      <c r="EP107" s="23">
        <v>23</v>
      </c>
      <c r="EQ107" s="8">
        <f>IF(ISERROR(MATCH(EM$85,INPUT!C$4:Y$4,0))&lt;&gt;TRUE,MATCH(EM$85,INPUT!C$4:Y$4,0),"")</f>
        <v>1</v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B</v>
      </c>
      <c r="EK108" s="8" t="b">
        <f t="shared" si="6"/>
        <v>0</v>
      </c>
      <c r="EM108" s="22">
        <v>21</v>
      </c>
      <c r="EN108" s="23">
        <v>490</v>
      </c>
      <c r="EO108" s="23">
        <v>23</v>
      </c>
      <c r="EP108" s="23">
        <v>23</v>
      </c>
      <c r="EQ108" s="8">
        <f>IF(ISERROR(MATCH(EM$85,INPUT!C$4:Y$4,0))&lt;&gt;TRUE,MATCH(EM$85,INPUT!C$4:Y$4,0),"")</f>
        <v>1</v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A</v>
      </c>
      <c r="AO109" s="8" t="b">
        <f t="shared" si="4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C</v>
      </c>
      <c r="BZ109" s="8" t="b">
        <f t="shared" si="5"/>
        <v>0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2">
        <v>22</v>
      </c>
      <c r="EN109" s="23">
        <v>500</v>
      </c>
      <c r="EO109" s="23">
        <v>24</v>
      </c>
      <c r="EP109" s="23">
        <v>24</v>
      </c>
      <c r="EQ109" s="8">
        <f>IF(ISERROR(MATCH(EM$85,INPUT!C$4:Y$4,0))&lt;&gt;TRUE,MATCH(EM$85,INPUT!C$4:Y$4,0),"")</f>
        <v>1</v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D</v>
      </c>
      <c r="AO110" s="8" t="b">
        <f t="shared" si="4"/>
        <v>0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A</v>
      </c>
      <c r="BZ110" s="8" t="b">
        <f t="shared" si="5"/>
        <v>0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B</v>
      </c>
      <c r="EK110" s="8" t="b">
        <f t="shared" si="6"/>
        <v>1</v>
      </c>
      <c r="EM110" s="22">
        <v>23</v>
      </c>
      <c r="EN110" s="23">
        <v>510</v>
      </c>
      <c r="EO110" s="23">
        <v>24</v>
      </c>
      <c r="EP110" s="23">
        <v>24</v>
      </c>
      <c r="EQ110" s="8">
        <f>IF(ISERROR(MATCH(EM$85,INPUT!C$4:Y$4,0))&lt;&gt;TRUE,MATCH(EM$85,INPUT!C$4:Y$4,0),"")</f>
        <v>1</v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A</v>
      </c>
      <c r="AO111" s="8" t="b">
        <f t="shared" si="4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D</v>
      </c>
      <c r="BZ111" s="8" t="b">
        <f t="shared" si="5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D?</v>
      </c>
      <c r="EK111" s="8" t="b">
        <f t="shared" si="6"/>
        <v>1</v>
      </c>
      <c r="EM111" s="22">
        <v>24</v>
      </c>
      <c r="EN111" s="23">
        <v>520</v>
      </c>
      <c r="EO111" s="23">
        <v>25</v>
      </c>
      <c r="EP111" s="23">
        <v>25</v>
      </c>
      <c r="EQ111" s="8">
        <f>IF(ISERROR(MATCH(EM$85,INPUT!C$4:Y$4,0))&lt;&gt;TRUE,MATCH(EM$85,INPUT!C$4:Y$4,0),"")</f>
        <v>1</v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B?</v>
      </c>
      <c r="EK112" s="8" t="b">
        <f t="shared" si="6"/>
        <v>0</v>
      </c>
      <c r="EM112" s="22">
        <v>25</v>
      </c>
      <c r="EN112" s="23">
        <v>530</v>
      </c>
      <c r="EO112" s="23">
        <v>25</v>
      </c>
      <c r="EP112" s="23">
        <v>26</v>
      </c>
      <c r="EQ112" s="8">
        <f>IF(ISERROR(MATCH(EM$85,INPUT!C$4:Y$4,0))&lt;&gt;TRUE,MATCH(EM$85,INPUT!C$4:Y$4,0),"")</f>
        <v>1</v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A</v>
      </c>
      <c r="AO113" s="8" t="b">
        <f t="shared" si="4"/>
        <v>1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C</v>
      </c>
      <c r="BZ113" s="8" t="b">
        <f t="shared" si="5"/>
        <v>0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65</v>
      </c>
      <c r="EK113" s="8" t="b">
        <f>IF(EJ113&lt;&gt;"",
  IF(ISNUMBER(VALUE(SUBSTITUTE(EJ113,CHAR(63),""))),
  IF(VALUE(SUBSTITUTE(EJ113,CHAR(63),""))=65,TRUE,FALSE),FALSE),"")</f>
        <v>1</v>
      </c>
      <c r="EM113" s="22">
        <v>26</v>
      </c>
      <c r="EN113" s="23">
        <v>540</v>
      </c>
      <c r="EO113" s="23">
        <v>26</v>
      </c>
      <c r="EP113" s="23">
        <v>26</v>
      </c>
      <c r="EQ113" s="8">
        <f>IF(ISERROR(MATCH(EM$85,INPUT!C$4:Y$4,0))&lt;&gt;TRUE,MATCH(EM$85,INPUT!C$4:Y$4,0),"")</f>
        <v>1</v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A</v>
      </c>
      <c r="AO114" s="8" t="b">
        <f t="shared" si="4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>1?</v>
      </c>
      <c r="EK114" s="8" t="b">
        <f>IF(EJ114&lt;&gt;"",
  IF(ISNUMBER(VALUE(SUBSTITUTE(EJ114,CHAR(63),""))),
  IF(OR(VALUE(SUBSTITUTE(EJ114,CHAR(63),""))=0,VALUE(SUBSTITUTE(EJ114,CHAR(63),""))=12),TRUE,FALSE),FALSE),"")</f>
        <v>0</v>
      </c>
      <c r="EM114" s="22">
        <v>27</v>
      </c>
      <c r="EN114" s="23">
        <v>540</v>
      </c>
      <c r="EO114" s="23">
        <v>26</v>
      </c>
      <c r="EP114" s="23">
        <v>27</v>
      </c>
      <c r="EQ114" s="8">
        <f>IF(ISERROR(MATCH(EM$85,INPUT!C$4:Y$4,0))&lt;&gt;TRUE,MATCH(EM$85,INPUT!C$4:Y$4,0),"")</f>
        <v>1</v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D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D</v>
      </c>
      <c r="BZ115" s="8" t="b">
        <f t="shared" si="5"/>
        <v>0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>
        <f>IF(PSAT!$EQ115&lt;&gt;"",IF(INDEX(INPUT!C163:Y163,PSAT!$EQ115)&lt;&gt;"",INDEX(INPUT!C163:Y163,PSAT!$EQ115),""),"")</f>
        <v>1368</v>
      </c>
      <c r="EK115" s="8" t="b">
        <f>IF(EJ115&lt;&gt;"",
  IF(ISNUMBER(VALUE(SUBSTITUTE(EJ115,CHAR(63),""))),
  IF(VALUE(SUBSTITUTE(EJ115,CHAR(63),""))=1368,TRUE,FALSE),FALSE),"")</f>
        <v>1</v>
      </c>
      <c r="EM115" s="22">
        <v>28</v>
      </c>
      <c r="EN115" s="23">
        <v>550</v>
      </c>
      <c r="EO115" s="23">
        <v>27</v>
      </c>
      <c r="EP115" s="23">
        <v>27</v>
      </c>
      <c r="EQ115" s="8">
        <f>IF(ISERROR(MATCH(EM$85,INPUT!C$4:Y$4,0))&lt;&gt;TRUE,MATCH(EM$85,INPUT!C$4:Y$4,0),"")</f>
        <v>1</v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B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B</v>
      </c>
      <c r="BZ116" s="8" t="b">
        <f t="shared" si="5"/>
        <v>0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85</v>
      </c>
      <c r="EK116" s="8" t="b">
        <f>IF(EJ116&lt;&gt;"",
  IF(ISNUMBER(VALUE(SUBSTITUTE(EJ116,CHAR(63),""))),
  IF(VALUE(SUBSTITUTE(EJ116,CHAR(63),""))=85,TRUE,FALSE),FALSE),"")</f>
        <v>1</v>
      </c>
      <c r="EM116" s="22">
        <v>29</v>
      </c>
      <c r="EN116" s="23">
        <v>560</v>
      </c>
      <c r="EO116" s="23">
        <v>28</v>
      </c>
      <c r="EP116" s="23">
        <v>28</v>
      </c>
      <c r="EQ116" s="8">
        <f>IF(ISERROR(MATCH(EM$85,INPUT!C$4:Y$4,0))&lt;&gt;TRUE,MATCH(EM$85,INPUT!C$4:Y$4,0),"")</f>
        <v>1</v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C</v>
      </c>
      <c r="AO117" s="8" t="b">
        <f t="shared" si="4"/>
        <v>0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C</v>
      </c>
      <c r="BZ117" s="8" t="b">
        <f t="shared" si="5"/>
        <v>0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>
        <f>IF(ISERROR(MATCH(EM$85,INPUT!C$4:Y$4,0))&lt;&gt;TRUE,MATCH(EM$85,INPUT!C$4:Y$4,0),"")</f>
        <v>1</v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B</v>
      </c>
      <c r="AO118" s="8" t="b">
        <f t="shared" si="4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B</v>
      </c>
      <c r="BZ118" s="8" t="b">
        <f t="shared" si="5"/>
        <v>0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>
        <f>IF(ISERROR(MATCH(EM$85,INPUT!C$4:Y$4,0))&lt;&gt;TRUE,MATCH(EM$85,INPUT!C$4:Y$4,0),"")</f>
        <v>1</v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>
        <f>IF(ISERROR(MATCH(EM$85,INPUT!C$4:Y$4,0))&lt;&gt;TRUE,MATCH(EM$85,INPUT!C$4:Y$4,0),"")</f>
        <v>1</v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C</v>
      </c>
      <c r="AO120" s="8" t="b">
        <f t="shared" si="4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A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>
        <f>IF(ISERROR(MATCH(EM$85,INPUT!C$4:Y$4,0))&lt;&gt;TRUE,MATCH(EM$85,INPUT!C$4:Y$4,0),"")</f>
        <v>1</v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C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A</v>
      </c>
      <c r="BZ121" s="8" t="b">
        <f t="shared" si="5"/>
        <v>0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>
        <f>IF(ISERROR(MATCH(EM$85,INPUT!C$4:Y$4,0))&lt;&gt;TRUE,MATCH(EM$85,INPUT!C$4:Y$4,0),"")</f>
        <v>1</v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C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D</v>
      </c>
      <c r="BZ122" s="8" t="b">
        <f t="shared" si="5"/>
        <v>0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>
        <f>IF(ISERROR(MATCH(EM$85,INPUT!C$4:Y$4,0))&lt;&gt;TRUE,MATCH(EM$85,INPUT!C$4:Y$4,0),"")</f>
        <v>1</v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B</v>
      </c>
      <c r="AO123" s="8" t="b">
        <f t="shared" si="4"/>
        <v>0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>
        <f>IF(ISERROR(MATCH(EM$85,INPUT!C$4:Y$4,0))&lt;&gt;TRUE,MATCH(EM$85,INPUT!C$4:Y$4,0),"")</f>
        <v>1</v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A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>
        <f>IF(ISERROR(MATCH(EM$85,INPUT!C$4:Y$4,0))&lt;&gt;TRUE,MATCH(EM$85,INPUT!C$4:Y$4,0),"")</f>
        <v>1</v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B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>
        <f>IF(ISERROR(MATCH(EM$85,INPUT!C$4:Y$4,0))&lt;&gt;TRUE,MATCH(EM$85,INPUT!C$4:Y$4,0),"")</f>
        <v>1</v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A</v>
      </c>
      <c r="BZ126" s="8" t="b">
        <f t="shared" si="5"/>
        <v>0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>
        <f>IF(ISERROR(MATCH(EM$85,INPUT!C$4:Y$4,0))&lt;&gt;TRUE,MATCH(EM$85,INPUT!C$4:Y$4,0),"")</f>
        <v>1</v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A</v>
      </c>
      <c r="AO127" s="8" t="b">
        <f t="shared" si="4"/>
        <v>0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D</v>
      </c>
      <c r="BZ127" s="8" t="b">
        <f t="shared" si="5"/>
        <v>0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D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D</v>
      </c>
      <c r="BZ129" s="8" t="b">
        <f t="shared" si="5"/>
        <v>0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B</v>
      </c>
      <c r="AO131" s="8" t="b">
        <f t="shared" si="4"/>
        <v>0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B</v>
      </c>
      <c r="EK146" s="8" t="b">
        <f t="shared" si="6"/>
        <v>0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D</v>
      </c>
      <c r="EK147" s="8" t="b">
        <f t="shared" si="6"/>
        <v>0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A</v>
      </c>
      <c r="EK149" s="8" t="b">
        <f t="shared" si="6"/>
        <v>0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A</v>
      </c>
      <c r="EK151" s="8" t="b">
        <f t="shared" ref="EK151:EK158" si="7">IF(EJ151&lt;&gt;"",IF(ISNUMBER(SEARCH(EI151,EJ151)),TRUE,FALSE),"")</f>
        <v>0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C</v>
      </c>
      <c r="EK152" s="8" t="b">
        <f t="shared" si="7"/>
        <v>0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</v>
      </c>
      <c r="EK153" s="8" t="b">
        <f t="shared" si="7"/>
        <v>1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A</v>
      </c>
      <c r="EK154" s="8" t="b">
        <f t="shared" si="7"/>
        <v>0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B</v>
      </c>
      <c r="EK155" s="8" t="b">
        <f t="shared" si="7"/>
        <v>0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C?</v>
      </c>
      <c r="EK156" s="8" t="b">
        <f t="shared" si="7"/>
        <v>0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B?</v>
      </c>
      <c r="EK157" s="8" t="b">
        <f t="shared" si="7"/>
        <v>0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A</v>
      </c>
      <c r="EK158" s="8" t="b">
        <f t="shared" si="7"/>
        <v>0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>
        <f>IF(PSAT!$EQ159&lt;&gt;"",IF(INDEX(INPUT!C207:Y207,PSAT!$EQ159)&lt;&gt;"",INDEX(INPUT!C207:Y207,PSAT!$EQ159),""),"")</f>
        <v>2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45</v>
      </c>
      <c r="EK160" s="8" t="b">
        <f>IF(EJ160&lt;&gt;"",
  IF(ISNUMBER(VALUE(SUBSTITUTE(EJ160,CHAR(63),""))),
  IF(VALUE(SUBSTITUTE(EJ160,CHAR(63),""))=90,TRUE,FALSE),FALSE),"")</f>
        <v>0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>0?</v>
      </c>
      <c r="EK161" s="8" t="b">
        <f>IF(EJ161&lt;&gt;"",
  IF(ISNUMBER(VALUE(SUBSTITUTE(EJ161,CHAR(63),""))),
  IF(VALUE(SUBSTITUTE(EJ161,CHAR(63),""))=1,TRUE,FALSE),FALSE),"")</f>
        <v>0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>0?</v>
      </c>
      <c r="EK162" s="8" t="b">
        <f>IF(EJ162&lt;&gt;"",
  IF(ISNUMBER(VALUE(SUBSTITUTE(EJ162,CHAR(63),""))),
  IF(VALUE(SUBSTITUTE(EJ162,CHAR(63),""))=0,TRUE,FALSE),FALSE),"")</f>
        <v>1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70" t="s">
        <v>211</v>
      </c>
      <c r="EN168" s="471"/>
      <c r="EO168" s="471"/>
      <c r="EP168" s="472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70" t="s">
        <v>212</v>
      </c>
      <c r="EN251" s="471"/>
      <c r="EO251" s="471"/>
      <c r="EP251" s="472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70" t="s">
        <v>218</v>
      </c>
      <c r="EN334" s="471"/>
      <c r="EO334" s="471"/>
      <c r="EP334" s="472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70" t="s">
        <v>201</v>
      </c>
      <c r="FR2" s="471"/>
      <c r="FS2" s="471"/>
      <c r="FT2" s="471"/>
      <c r="FU2" s="472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1"/>
      <c r="FS84" s="461"/>
      <c r="FT84" s="461"/>
      <c r="FU84" s="461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70" t="s">
        <v>200</v>
      </c>
      <c r="FR85" s="471"/>
      <c r="FS85" s="471"/>
      <c r="FT85" s="471"/>
      <c r="FU85" s="472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1"/>
      <c r="FS167" s="461"/>
      <c r="FT167" s="461"/>
      <c r="FU167" s="461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70" t="s">
        <v>208</v>
      </c>
      <c r="FR168" s="471"/>
      <c r="FS168" s="471"/>
      <c r="FT168" s="471"/>
      <c r="FU168" s="472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1"/>
      <c r="FS250" s="461"/>
      <c r="FT250" s="461"/>
      <c r="FU250" s="461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70" t="s">
        <v>210</v>
      </c>
      <c r="FR251" s="471"/>
      <c r="FS251" s="471"/>
      <c r="FT251" s="471"/>
      <c r="FU251" s="472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1"/>
      <c r="FS333" s="461"/>
      <c r="FT333" s="461"/>
      <c r="FU333" s="461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70" t="s">
        <v>213</v>
      </c>
      <c r="FR334" s="471"/>
      <c r="FS334" s="471"/>
      <c r="FT334" s="471"/>
      <c r="FU334" s="472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1"/>
      <c r="FS416" s="461"/>
      <c r="FT416" s="461"/>
      <c r="FU416" s="461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70" t="s">
        <v>214</v>
      </c>
      <c r="FR417" s="471"/>
      <c r="FS417" s="471"/>
      <c r="FT417" s="471"/>
      <c r="FU417" s="472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1"/>
      <c r="FS499" s="461"/>
      <c r="FT499" s="461"/>
      <c r="FU499" s="461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70" t="s">
        <v>215</v>
      </c>
      <c r="FR500" s="471"/>
      <c r="FS500" s="471"/>
      <c r="FT500" s="471"/>
      <c r="FU500" s="472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1"/>
      <c r="FS582" s="461"/>
      <c r="FT582" s="461"/>
      <c r="FU582" s="461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70" t="s">
        <v>216</v>
      </c>
      <c r="FR583" s="471"/>
      <c r="FS583" s="471"/>
      <c r="FT583" s="471"/>
      <c r="FU583" s="472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1"/>
      <c r="FS665" s="461"/>
      <c r="FT665" s="461"/>
      <c r="FU665" s="461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70" t="s">
        <v>217</v>
      </c>
      <c r="FR666" s="471"/>
      <c r="FS666" s="471"/>
      <c r="FT666" s="471"/>
      <c r="FU666" s="472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1"/>
      <c r="FS748" s="461"/>
      <c r="FT748" s="461"/>
      <c r="FU748" s="461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70" t="s">
        <v>196</v>
      </c>
      <c r="FR749" s="471"/>
      <c r="FS749" s="471"/>
      <c r="FT749" s="471"/>
      <c r="FU749" s="472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PSAT 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210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P02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0" t="s">
        <v>279</v>
      </c>
      <c r="AA4" s="42" t="str">
        <f t="shared" ref="AA4:AX4" si="5">B4</f>
        <v>Type</v>
      </c>
      <c r="AB4" s="23" t="str">
        <f>C4</f>
        <v>P02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0" t="s">
        <v>279</v>
      </c>
      <c r="AZ4" s="42" t="str">
        <f t="shared" ref="AZ4:AZ9" si="6">AA4</f>
        <v>Type</v>
      </c>
      <c r="BA4" s="23" t="str">
        <f>C4</f>
        <v>P02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0" t="s">
        <v>279</v>
      </c>
      <c r="BY4" s="42" t="str">
        <f t="shared" ref="BY4:BY9" si="8">AZ4</f>
        <v>Type</v>
      </c>
      <c r="BZ4" s="23" t="str">
        <f>C4</f>
        <v>P02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0" t="s">
        <v>279</v>
      </c>
      <c r="CX4" s="42" t="str">
        <f t="shared" ref="CX4:CX9" si="10">BY4</f>
        <v>Type</v>
      </c>
      <c r="CY4" s="23" t="str">
        <f>C4</f>
        <v>P02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0" t="s">
        <v>279</v>
      </c>
      <c r="DW4" s="42" t="str">
        <f t="shared" ref="DW4:DW9" si="12">CX4</f>
        <v>Type</v>
      </c>
      <c r="DX4" s="23" t="str">
        <f t="shared" ref="DX4:ET4" si="13">C4</f>
        <v>P02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0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2" t="s">
        <v>242</v>
      </c>
      <c r="FF4" s="483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230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0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0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0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0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0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0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18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38%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210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0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0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0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0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0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0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21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48%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230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480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0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0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0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0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0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0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39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43%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440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32%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920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0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0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0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0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0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4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20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42%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480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45%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0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59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42%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920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38%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0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0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0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0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0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0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0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0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0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0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0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str">
        <f>PSAT!H89</f>
        <v>32%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0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0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0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0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0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0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2" t="s">
        <v>242</v>
      </c>
      <c r="FF13" s="483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str">
        <f>PSAT!H90</f>
        <v>45%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0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0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0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0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0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0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38%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0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0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0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0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0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0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0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0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0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0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0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0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0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0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0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0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0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0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P02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0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0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0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0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0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0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PSAT 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0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0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0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0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0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0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0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0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0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0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0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0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210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0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0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0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0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0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0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230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0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0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0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0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0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0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2" t="s">
        <v>242</v>
      </c>
      <c r="FF22" s="483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0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0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0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0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0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0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480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0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0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0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0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0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0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920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0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0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0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0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0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0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0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0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0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0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0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0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0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0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0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0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0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0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0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0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0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0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0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32%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0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0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0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0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0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0"/>
      <c r="FA29" s="16" t="s">
        <v>317</v>
      </c>
      <c r="FJ29" s="41" t="str">
        <f>IF(FJ$17&lt;&gt;0,LOOKUP(FJ$17,$FJ$9:$GF$9,$FJ13:$GF13),0)</f>
        <v>45%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0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0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0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0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0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0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38%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0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0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0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0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0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0"/>
      <c r="FA31" s="30"/>
      <c r="FB31" s="458" t="s">
        <v>240</v>
      </c>
      <c r="FC31" s="459"/>
      <c r="FD31" s="460"/>
      <c r="FE31" s="482" t="s">
        <v>242</v>
      </c>
      <c r="FF31" s="483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0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0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0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0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0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0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0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0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0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0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0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0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0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0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0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0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0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0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0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0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0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0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0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0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0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0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0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0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0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0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0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0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0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0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0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0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0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0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0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0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0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0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0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0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0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0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>
        <f t="shared" ref="FJ39:GF39" si="53">IF(ISNUMBER(SEARCH("P*",FJ$17)),FJ20,"")</f>
        <v>210</v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0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0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0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0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0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0"/>
      <c r="FA40" s="30"/>
      <c r="FB40" s="458" t="s">
        <v>240</v>
      </c>
      <c r="FC40" s="459"/>
      <c r="FD40" s="460"/>
      <c r="FE40" s="482" t="s">
        <v>242</v>
      </c>
      <c r="FF40" s="483"/>
      <c r="FG40" s="30" t="s">
        <v>254</v>
      </c>
      <c r="FJ40" s="23">
        <f t="shared" ref="FJ40:GF40" si="54">IF(ISNUMBER(SEARCH("P*",FJ$17)),FJ21,"")</f>
        <v>230</v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0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0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0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0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0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0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>
        <f>IF(ISNUMBER(SEARCH("P*",FJ$17)),FJ23,"")</f>
        <v>480</v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0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0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0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0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0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0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>
        <f>IF(ISNUMBER(SEARCH("P*",FJ$17)),FJ24,"")</f>
        <v>920</v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0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0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0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0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0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0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0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0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0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0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0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0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0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0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0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0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0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0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0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0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0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0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0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0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0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0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0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0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0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0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0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0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0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0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0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0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0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0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0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0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0"/>
      <c r="FA49" s="30"/>
      <c r="FB49" s="458" t="s">
        <v>240</v>
      </c>
      <c r="FC49" s="459"/>
      <c r="FD49" s="460"/>
      <c r="FE49" s="482" t="s">
        <v>242</v>
      </c>
      <c r="FF49" s="483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0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0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0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0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0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0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0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0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0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0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0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1</v>
      </c>
      <c r="FP52" s="23">
        <f>IF(FO52&lt;&gt;0,AVERAGE(FJ39:GF39),"")</f>
        <v>210</v>
      </c>
      <c r="FQ52" s="23">
        <v>380</v>
      </c>
      <c r="FR52" s="89">
        <f>IF(FO52&lt;&gt;0,FO52*FP52/FQ52,"")</f>
        <v>0.55263157894736847</v>
      </c>
      <c r="FT52" s="99">
        <f>ROUND(AVERAGE(FM52,FR52)*100,0)</f>
        <v>55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0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0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0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0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1</v>
      </c>
      <c r="FP53" s="23">
        <f>IF(FO53&lt;&gt;0,AVERAGE(FJ40:GF40),"")</f>
        <v>230</v>
      </c>
      <c r="FQ53" s="23">
        <v>380</v>
      </c>
      <c r="FR53" s="89">
        <f>IF(FO53&lt;&gt;0,FO53*FP53/FQ53,"")</f>
        <v>0.60526315789473684</v>
      </c>
      <c r="FT53" s="99">
        <f>ROUND(AVERAGE(FM53,FR53)*100,0)</f>
        <v>61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210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0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0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0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0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230</v>
      </c>
      <c r="GC54" s="94">
        <f>IF(ISNUMBER(SEARCH("S*",_xlfn.CONCAT(FJ17:GF17))),400,0)+
  IF(ISNUMBER(SEARCH("P*",_xlfn.CONCAT(FJ17:GF17))),380,0)+
  IF(ISNUMBER(SEARCH("A*",_xlfn.CONCAT(FJ17:GF17))),36,0)</f>
        <v>380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0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0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0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0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0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0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1</v>
      </c>
      <c r="FP55" s="23">
        <f>IF(FO55&lt;&gt;0,AVERAGE(FJ41:GF41),"")</f>
        <v>480</v>
      </c>
      <c r="FQ55" s="23">
        <v>760</v>
      </c>
      <c r="FR55" s="89">
        <f>IF(FO55&lt;&gt;0,FO55*FP55/FQ55,"")</f>
        <v>0.63157894736842102</v>
      </c>
      <c r="FT55" s="99">
        <f>ROUND(AVERAGE(FM55,FR55)*100,0)</f>
        <v>63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440</v>
      </c>
      <c r="GC55" s="94">
        <f>IF(ISNUMBER(SEARCH("S*",_xlfn.CONCAT(FJ17:GF17))),800,0)+
  IF(ISNUMBER(SEARCH("P*",_xlfn.CONCAT(FJ17:GF17))),760,0)+
  IF(ISNUMBER(SEARCH("A*",_xlfn.CONCAT(FJ17:GF17))),36,0)</f>
        <v>760</v>
      </c>
      <c r="GD55" s="103" t="str">
        <f>INDEX(FJ28:GF28,,MATCH(1,FJ$19:GF$19,0))</f>
        <v>32%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0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0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0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0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0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0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1</v>
      </c>
      <c r="FP56" s="23">
        <f>IF(FO56&lt;&gt;0,AVERAGE(FJ42:GF42),"")</f>
        <v>920</v>
      </c>
      <c r="FQ56" s="23">
        <v>1520</v>
      </c>
      <c r="FR56" s="89">
        <f>IF(FO56&lt;&gt;0,FO56*FP56/FQ56,"")</f>
        <v>0.60526315789473684</v>
      </c>
      <c r="FT56" s="99">
        <f>ROUND(AVERAGE(FM56,FR56)*100,0)</f>
        <v>61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480</v>
      </c>
      <c r="GC56" s="94">
        <f>IF(ISNUMBER(SEARCH("S*",_xlfn.CONCAT(FJ17:GF17))),800,0)+
  IF(ISNUMBER(SEARCH("P*",_xlfn.CONCAT(FJ17:GF17))),760,0)+
  IF(ISNUMBER(SEARCH("A*",_xlfn.CONCAT(FJ17:GF17))),36,0)</f>
        <v>760</v>
      </c>
      <c r="GD56" s="103" t="str">
        <f>INDEX(FJ29:GF29,,MATCH(1,FJ$19:GF$19,0))</f>
        <v>45%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0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0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0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0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0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0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920</v>
      </c>
      <c r="GC57" s="94">
        <f>IF(ISNUMBER(SEARCH("S*",_xlfn.CONCAT(FJ17:GF17))),1600,0)+
  IF(ISNUMBER(SEARCH("P*",_xlfn.CONCAT(FJ17:GF17))),1520,0)+
  IF(ISNUMBER(SEARCH("A*",_xlfn.CONCAT(FJ17:GF17))),36,0)</f>
        <v>1520</v>
      </c>
      <c r="GD57" s="103" t="str">
        <f>INDEX(FJ30:GF30,,MATCH(1,FJ$19:GF$19,0))</f>
        <v>38%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0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0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0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0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0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0"/>
      <c r="FA58" s="30"/>
      <c r="FB58" s="458" t="s">
        <v>240</v>
      </c>
      <c r="FC58" s="459"/>
      <c r="FD58" s="460"/>
      <c r="FE58" s="482" t="s">
        <v>242</v>
      </c>
      <c r="FF58" s="483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0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0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0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0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0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0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0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0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0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0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0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0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55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0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0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0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0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0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61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0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0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0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0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0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0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0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0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0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0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0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0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63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0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0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0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0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0"/>
      <c r="FB64" s="66"/>
      <c r="FC64" s="66"/>
      <c r="FD64" s="66"/>
      <c r="FE64" s="68"/>
      <c r="FF64" s="69"/>
      <c r="FG64" s="18"/>
      <c r="GB64" s="99">
        <f>FT56</f>
        <v>61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0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0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0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0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0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0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0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0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0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0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0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PSAT 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0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0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0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0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0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0"/>
      <c r="FA67" s="30"/>
      <c r="FB67" s="458" t="s">
        <v>240</v>
      </c>
      <c r="FC67" s="459"/>
      <c r="FD67" s="460"/>
      <c r="FE67" s="482" t="s">
        <v>242</v>
      </c>
      <c r="FF67" s="483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0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0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0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0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0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0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210</v>
      </c>
      <c r="GC68" s="8" t="str">
        <f>IF(SUM($FJ$19:$GF$19)=1,"/"&amp;GC53,GC60)</f>
        <v>/380</v>
      </c>
      <c r="GD68" s="76" t="str">
        <f>IF(SUM($FJ$19:$GF$19)=1,GD53,GD60)</f>
        <v>-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0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0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0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0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0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0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230</v>
      </c>
      <c r="GC69" s="94" t="str">
        <f>IF(SUM($FJ$19:$GF$19)=1,"/"&amp;GC54,GC61)</f>
        <v>/380</v>
      </c>
      <c r="GD69" s="76" t="str">
        <f>IF(SUM($FJ$19:$GF$19)=1,GD54,GD61)</f>
        <v>-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0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0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0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0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0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0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440</v>
      </c>
      <c r="GC70" s="94" t="str">
        <f>IF(SUM($FJ$19:$GF$19)=1,"/"&amp;GC55,GC62)</f>
        <v>/760</v>
      </c>
      <c r="GD70" s="76" t="str">
        <f>IF(SUM($FJ$19:$GF$19)=1,GD55,GD62)</f>
        <v>32%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0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0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0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0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0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0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480</v>
      </c>
      <c r="GC71" s="94" t="str">
        <f>IF(SUM($FJ$19:$GF$19)=1,"/"&amp;GC56,GC63)</f>
        <v>/760</v>
      </c>
      <c r="GD71" s="76" t="str">
        <f>IF(SUM($FJ$19:$GF$19)=1,GD56,GD63)</f>
        <v>45%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0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0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0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0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0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0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920</v>
      </c>
      <c r="GC72" s="94" t="str">
        <f>IF(SUM($FJ$19:$GF$19)=1,"/"&amp;GC57,GC64)</f>
        <v>/1520</v>
      </c>
      <c r="GD72" s="76" t="str">
        <f>IF(SUM($FJ$19:$GF$19)=1,GD57,GD64)</f>
        <v>38%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0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0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0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0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0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0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0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0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0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0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0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0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0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0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0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0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0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0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0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0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0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0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0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0"/>
      <c r="FA76" s="30"/>
      <c r="FB76" s="458" t="s">
        <v>240</v>
      </c>
      <c r="FC76" s="459"/>
      <c r="FD76" s="460"/>
      <c r="FE76" s="482" t="s">
        <v>242</v>
      </c>
      <c r="FF76" s="483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0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0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0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0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0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0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0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0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0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0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0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0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0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0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0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0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0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0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0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0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0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0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0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0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0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0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0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0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0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0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0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0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0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0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0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0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0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0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0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0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0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0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0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0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0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0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0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0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0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0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0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0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0"/>
      <c r="FA85" s="30"/>
      <c r="FB85" s="458" t="s">
        <v>240</v>
      </c>
      <c r="FC85" s="459"/>
      <c r="FD85" s="460"/>
      <c r="FE85" s="482" t="s">
        <v>242</v>
      </c>
      <c r="FF85" s="483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0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0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0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0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0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0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0"/>
      <c r="AA87" t="str">
        <f t="shared" si="64"/>
        <v>PSAT First 10</v>
      </c>
      <c r="AB87" s="23">
        <f>IF(ISNUMBER(SEARCH("P",AB$4)),10,0)</f>
        <v>10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0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0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0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0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0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0"/>
      <c r="AA88" t="str">
        <f t="shared" si="64"/>
        <v>PSAT Last 10</v>
      </c>
      <c r="AB88" s="23">
        <f>IF(ISNUMBER(SEARCH("P",AB$4)),10,0)</f>
        <v>10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0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0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0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0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0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10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0"/>
      <c r="AA89" t="str">
        <f t="shared" si="64"/>
        <v>PSAT Rest</v>
      </c>
      <c r="AB89" s="23">
        <f>IF(ISNUMBER(SEARCH("P",AB$4)),24,0)</f>
        <v>24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0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0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0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0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0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10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0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0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0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0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0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27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0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0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0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0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0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0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0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0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0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0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0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0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0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0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0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0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0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0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0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0"/>
      <c r="FA94" s="30"/>
      <c r="FB94" s="458" t="s">
        <v>240</v>
      </c>
      <c r="FC94" s="459"/>
      <c r="FD94" s="460"/>
      <c r="FE94" s="482" t="s">
        <v>242</v>
      </c>
      <c r="FF94" s="483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0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0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0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0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0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0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0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0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0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0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0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0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0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0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0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0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0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0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0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0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0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0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0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0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0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0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0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0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0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0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0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0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0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0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0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0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0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0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0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0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0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0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0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0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0"/>
      <c r="FA103" s="30"/>
      <c r="FB103" s="458" t="s">
        <v>240</v>
      </c>
      <c r="FC103" s="459"/>
      <c r="FD103" s="460"/>
      <c r="FE103" s="482" t="s">
        <v>242</v>
      </c>
      <c r="FF103" s="483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0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0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0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0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0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0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0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0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0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0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0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0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0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0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0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0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0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0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0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0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0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0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0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0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0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0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0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0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0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0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0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0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0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0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0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0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0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0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0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0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0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0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0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0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0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0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0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0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0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0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0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0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0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2" t="s">
        <v>242</v>
      </c>
      <c r="FF112" s="483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0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0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0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0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0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0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0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0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0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0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0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0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0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0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0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0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0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0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0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0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0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0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0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0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0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0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0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0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0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0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0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0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0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0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0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0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0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0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0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0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0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0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0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0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0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0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0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2" t="s">
        <v>242</v>
      </c>
      <c r="FF121" s="483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0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0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0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0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0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0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0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0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0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0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0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0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0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0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0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0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0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0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0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0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4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0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0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0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0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4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0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0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0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0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4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0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0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0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0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4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0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0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0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0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4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0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0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0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2" t="s">
        <v>242</v>
      </c>
      <c r="FF130" s="483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4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0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0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0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0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4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0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0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0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0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4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0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0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0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0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4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0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0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0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0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4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0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0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0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0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4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0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0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0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0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0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0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0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0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0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0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0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0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0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0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2" t="s">
        <v>242</v>
      </c>
      <c r="FF139" s="483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0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0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0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0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0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0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0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0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0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0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0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0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0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0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0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0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0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0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0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0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0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0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0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0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0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0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0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0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0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0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0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0"/>
      <c r="FA148" s="30"/>
      <c r="FB148" s="458" t="s">
        <v>240</v>
      </c>
      <c r="FC148" s="459"/>
      <c r="FD148" s="460"/>
      <c r="FE148" s="482" t="s">
        <v>242</v>
      </c>
      <c r="FF148" s="483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0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0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0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0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0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0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0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0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0"/>
      <c r="AZ151" t="str">
        <f t="shared" si="109"/>
        <v>PSAT First 10</v>
      </c>
      <c r="BA151" s="23">
        <f>IF(ISNUMBER(SEARCH("P",BA$4)),10,0)</f>
        <v>10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0"/>
      <c r="BY151" t="str">
        <f t="shared" si="110"/>
        <v>PSAT First 10</v>
      </c>
      <c r="BZ151" s="23">
        <f>IF(ISNUMBER(SEARCH("P",BZ$4)),10,0)</f>
        <v>10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0"/>
      <c r="CX151" t="str">
        <f t="shared" si="111"/>
        <v>PSAT First 10</v>
      </c>
      <c r="CY151" s="23">
        <f t="shared" si="112"/>
        <v>20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0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0"/>
      <c r="AZ152" t="str">
        <f t="shared" si="109"/>
        <v>PSAT Last 10</v>
      </c>
      <c r="BA152" s="23">
        <f>IF(ISNUMBER(SEARCH("P",BA$4)),10,0)</f>
        <v>10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0"/>
      <c r="BY152" t="str">
        <f t="shared" si="110"/>
        <v>PSAT Last 10</v>
      </c>
      <c r="BZ152" s="23">
        <f>IF(ISNUMBER(SEARCH("P",BZ$4)),10,0)</f>
        <v>10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0"/>
      <c r="CX152" t="str">
        <f t="shared" si="111"/>
        <v>PSAT Last 10</v>
      </c>
      <c r="CY152" s="23">
        <f t="shared" si="112"/>
        <v>20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0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0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0"/>
      <c r="BY153" t="str">
        <f t="shared" ref="BY153:BY162" si="290">BY77</f>
        <v>PSAT Rest</v>
      </c>
      <c r="BZ153" s="23">
        <f>IF(ISNUMBER(SEARCH("P",BZ$4)),11,0)</f>
        <v>11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0"/>
      <c r="CX153" t="str">
        <f t="shared" ref="CX153:CX162" si="292">CX77</f>
        <v>PSAT Rest</v>
      </c>
      <c r="CY153" s="23">
        <f t="shared" ref="CY153:CY162" si="293">BA153+BZ153</f>
        <v>11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0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0"/>
      <c r="AZ154" t="str">
        <f t="shared" si="289"/>
        <v>PSAT Easy</v>
      </c>
      <c r="BA154" s="23">
        <f>IF(ISNUMBER(SEARCH("P",BA$4)),7,0)</f>
        <v>7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0"/>
      <c r="BY154" t="str">
        <f t="shared" si="290"/>
        <v>PSAT Easy</v>
      </c>
      <c r="BZ154" s="23">
        <f>IF(ISNUMBER(SEARCH("P",BZ$4)),11,0)</f>
        <v>11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0"/>
      <c r="CX154" t="str">
        <f t="shared" si="292"/>
        <v>PSAT Easy</v>
      </c>
      <c r="CY154" s="23">
        <f t="shared" si="293"/>
        <v>18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0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0"/>
      <c r="AZ155" t="str">
        <f t="shared" si="289"/>
        <v>PSAT Medium</v>
      </c>
      <c r="BA155" s="23">
        <f>IF(ISNUMBER(SEARCH("P",BA$4)),4,0)</f>
        <v>4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0"/>
      <c r="BY155" t="str">
        <f t="shared" si="290"/>
        <v>PSAT Medium</v>
      </c>
      <c r="BZ155" s="23">
        <f>IF(ISNUMBER(SEARCH("P",BZ$4)),9,0)</f>
        <v>9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0"/>
      <c r="CX155" t="str">
        <f t="shared" si="292"/>
        <v>PSAT Medium</v>
      </c>
      <c r="CY155" s="23">
        <f t="shared" si="293"/>
        <v>13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0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0"/>
      <c r="AZ156" t="str">
        <f t="shared" si="289"/>
        <v>PSAT Hard</v>
      </c>
      <c r="BA156" s="23">
        <f>IF(ISNUMBER(SEARCH("P",BA$4)),6,0)</f>
        <v>6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0"/>
      <c r="BY156" t="str">
        <f t="shared" si="290"/>
        <v>PSAT Hard</v>
      </c>
      <c r="BZ156" s="23">
        <f>IF(ISNUMBER(SEARCH("P",BZ$4)),11,0)</f>
        <v>11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0"/>
      <c r="CX156" t="str">
        <f t="shared" si="292"/>
        <v>PSAT Hard</v>
      </c>
      <c r="CY156" s="23">
        <f t="shared" si="293"/>
        <v>17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0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1" t="s">
        <v>262</v>
      </c>
      <c r="EF156" s="481"/>
      <c r="EG156" s="481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0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0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0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0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2" t="s">
        <v>242</v>
      </c>
      <c r="FF157" s="483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0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0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0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0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0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0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0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0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0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0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0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0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0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0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0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0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0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0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0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0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0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0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0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0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0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0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0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0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0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0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0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0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0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0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0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0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2" t="s">
        <v>242</v>
      </c>
      <c r="FF166" s="483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0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0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0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0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0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0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0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0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10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0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0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0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0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10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0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0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0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24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0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0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0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0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0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0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0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10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0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0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0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0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10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0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0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0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0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27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0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0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0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0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2" t="s">
        <v>242</v>
      </c>
      <c r="FF175" s="483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0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0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0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0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0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0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0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0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0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0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0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0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0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0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0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0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0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0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0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0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0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0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2" t="s">
        <v>242</v>
      </c>
      <c r="FF184" s="483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0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0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0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0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0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0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0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0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0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0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0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0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0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0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0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0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0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0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0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0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0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0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0"/>
      <c r="FA193" s="30"/>
      <c r="FB193" s="458" t="s">
        <v>240</v>
      </c>
      <c r="FC193" s="459"/>
      <c r="FD193" s="460"/>
      <c r="FE193" s="482" t="s">
        <v>242</v>
      </c>
      <c r="FF193" s="483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0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0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0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0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0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0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0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0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0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0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0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0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0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0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0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0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0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0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0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0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0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0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0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0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0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0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0"/>
      <c r="FA202" s="30"/>
      <c r="FB202" s="458" t="s">
        <v>240</v>
      </c>
      <c r="FC202" s="459"/>
      <c r="FD202" s="460"/>
      <c r="FE202" s="482" t="s">
        <v>242</v>
      </c>
      <c r="FF202" s="483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0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0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0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0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0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0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0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0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0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0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0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0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0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0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0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0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0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0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0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0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0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0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0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0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0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0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0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0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0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0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0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0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0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0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0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1" t="s">
        <v>262</v>
      </c>
      <c r="AJ215" s="481"/>
      <c r="AK215" s="481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0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0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0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0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0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0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0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0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0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0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0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0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0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0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0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1" t="s">
        <v>262</v>
      </c>
      <c r="K220" s="481"/>
      <c r="L220" s="481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0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0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0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0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0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0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0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0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0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0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0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0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0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0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0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0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0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0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0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0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0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0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0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0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0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0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0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0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0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0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0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0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0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0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0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0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0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0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0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0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0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0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0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0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0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0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0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0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0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0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0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0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0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0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0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0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0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0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0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0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0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0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0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0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0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0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0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0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0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0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0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0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0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0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0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0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0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0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0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0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0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0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0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0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0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0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0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0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0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0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0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0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0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0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0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0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0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0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10</v>
      </c>
      <c r="AD259" s="25">
        <f>SUM(AB170:AX170)</f>
        <v>10</v>
      </c>
      <c r="AE259" s="25" t="str">
        <f>IF(AD259&lt;&gt;0,AC259&amp;" / "&amp;AD259,"")</f>
        <v>10 / 10</v>
      </c>
      <c r="AF259" s="108">
        <f>IF(AD259&lt;&gt;0,AC259/AD259,"")</f>
        <v>1</v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0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0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10</v>
      </c>
      <c r="AD260" s="25">
        <f>SUM(AB169:AX169)</f>
        <v>10</v>
      </c>
      <c r="AE260" s="25" t="str">
        <f>IF(AD260&lt;&gt;0,AC260&amp;" / "&amp;AD260,"")</f>
        <v>10 / 10</v>
      </c>
      <c r="AF260" s="108">
        <f>IF(AD260&lt;&gt;0,AC260/AD260,"")</f>
        <v>1</v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0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0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24</v>
      </c>
      <c r="AD261" s="25">
        <f>SUM(AB171:AX171)</f>
        <v>24</v>
      </c>
      <c r="AE261" s="25" t="str">
        <f>IF(AD261&lt;&gt;0,AC261&amp;" / "&amp;AD261,"")</f>
        <v>24 / 24</v>
      </c>
      <c r="AF261" s="108">
        <f>IF(AD261&lt;&gt;0,AC261/AD261,"")</f>
        <v>1</v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0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0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0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0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0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0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0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0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0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0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0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0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0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0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0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0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0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0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10</v>
      </c>
      <c r="E270" s="25">
        <f>SUM(C174:Y174)</f>
        <v>10</v>
      </c>
      <c r="F270" s="25" t="str">
        <f t="shared" si="713"/>
        <v>10 / 10</v>
      </c>
      <c r="G270" s="108">
        <f t="shared" si="714"/>
        <v>1</v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10</v>
      </c>
      <c r="E271" s="25">
        <f>SUM(C173:Y173)</f>
        <v>10</v>
      </c>
      <c r="F271" s="25" t="str">
        <f t="shared" si="713"/>
        <v>10 / 10</v>
      </c>
      <c r="G271" s="108">
        <f t="shared" si="714"/>
        <v>1</v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27</v>
      </c>
      <c r="E272" s="25">
        <f>SUM(C175:Y175)</f>
        <v>27</v>
      </c>
      <c r="F272" s="25" t="str">
        <f t="shared" si="713"/>
        <v>27 / 27</v>
      </c>
      <c r="G272" s="108">
        <f t="shared" si="714"/>
        <v>1</v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10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10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20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10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10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20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11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11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7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11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18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4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9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13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6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11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17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1" t="s">
        <v>262</v>
      </c>
      <c r="BF381" s="481"/>
      <c r="BG381" s="481"/>
      <c r="CD381" s="481" t="s">
        <v>262</v>
      </c>
      <c r="CE381" s="481"/>
      <c r="CF381" s="481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1" t="s">
        <v>262</v>
      </c>
      <c r="DG381" s="481"/>
      <c r="DH381" s="481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18</v>
      </c>
      <c r="DA461" s="25">
        <f>SUM(CY306:DU306)</f>
        <v>18</v>
      </c>
      <c r="DB461" s="25" t="str">
        <f>IF(DA461&lt;&gt;0,CZ461&amp;" / "&amp;DA461,"")</f>
        <v>18 / 18</v>
      </c>
      <c r="DC461" s="108">
        <f>IF(DA461&lt;&gt;0,CZ461/DA461,"")</f>
        <v>1</v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13</v>
      </c>
      <c r="DA462" s="25">
        <f>SUM(CY307:DU307)</f>
        <v>13</v>
      </c>
      <c r="DB462" s="25" t="str">
        <f>IF(DA462&lt;&gt;0,CZ462&amp;" / "&amp;DA462,"")</f>
        <v>13 / 13</v>
      </c>
      <c r="DC462" s="108">
        <f>IF(DA462&lt;&gt;0,CZ462/DA462,"")</f>
        <v>1</v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17</v>
      </c>
      <c r="DA463" s="25">
        <f>SUM(CY308:DU308)</f>
        <v>17</v>
      </c>
      <c r="DB463" s="25" t="str">
        <f>IF(DA463&lt;&gt;0,CZ463&amp;" / "&amp;DA463,"")</f>
        <v>17 / 17</v>
      </c>
      <c r="DC463" s="108">
        <f>IF(DA463&lt;&gt;0,CZ463/DA463,"")</f>
        <v>1</v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20</v>
      </c>
      <c r="DA475" s="25">
        <f>SUM(CY304:DU304)</f>
        <v>20</v>
      </c>
      <c r="DB475" s="25" t="str">
        <f>IF(DA475&lt;&gt;0,CZ475&amp;" / "&amp;DA475,"")</f>
        <v>20 / 20</v>
      </c>
      <c r="DC475" s="108">
        <f>IF(DA475&lt;&gt;0,CZ475/DA475,"")</f>
        <v>1</v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20</v>
      </c>
      <c r="DA476" s="25">
        <f>SUM(CY303:DU303)</f>
        <v>20</v>
      </c>
      <c r="DB476" s="25" t="str">
        <f>IF(DA476&lt;&gt;0,CZ476&amp;" / "&amp;DA476,"")</f>
        <v>20 / 20</v>
      </c>
      <c r="DC476" s="108">
        <f>IF(DA476&lt;&gt;0,CZ476/DA476,"")</f>
        <v>1</v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11</v>
      </c>
      <c r="DA477" s="25">
        <f>SUM(CY305:DU305)</f>
        <v>11</v>
      </c>
      <c r="DB477" s="25" t="str">
        <f>IF(DA477&lt;&gt;0,CZ477&amp;" / "&amp;DA477,"")</f>
        <v>11 / 11</v>
      </c>
      <c r="DC477" s="108">
        <f>IF(DA477&lt;&gt;0,CZ477/DA477,"")</f>
        <v>1</v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PSAT 16</v>
      </c>
      <c r="O1" s="162" t="str">
        <f>IF(V15&lt;&gt;"",V15,"Test 2")</f>
        <v>Test 2</v>
      </c>
      <c r="P1" s="162" t="str">
        <f>N1</f>
        <v>PSAT 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PSAT 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2" t="str">
        <f>META!FE4</f>
        <v>Score</v>
      </c>
      <c r="AA7" s="483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18</v>
      </c>
      <c r="X8" s="212" t="str">
        <f>META!FC5</f>
        <v>47</v>
      </c>
      <c r="Y8" s="213" t="str">
        <f>META!FD5</f>
        <v>38%</v>
      </c>
      <c r="Z8" s="214" t="str">
        <f>META!FE5</f>
        <v>210</v>
      </c>
      <c r="AA8" s="215" t="str">
        <f>META!FF5</f>
        <v>380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21</v>
      </c>
      <c r="X9" s="125" t="str">
        <f>META!FC6</f>
        <v>44</v>
      </c>
      <c r="Y9" s="127" t="str">
        <f>META!FD6</f>
        <v>48%</v>
      </c>
      <c r="Z9" s="101" t="str">
        <f>META!FE6</f>
        <v>230</v>
      </c>
      <c r="AA9" s="94" t="str">
        <f>META!FF6</f>
        <v>380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39</v>
      </c>
      <c r="X10" s="212" t="str">
        <f>META!FC7</f>
        <v>91</v>
      </c>
      <c r="Y10" s="218" t="str">
        <f>META!FD7</f>
        <v>43%</v>
      </c>
      <c r="Z10" s="214" t="str">
        <f>META!FE7</f>
        <v>440</v>
      </c>
      <c r="AA10" s="215" t="str">
        <f>META!FF7</f>
        <v>760</v>
      </c>
      <c r="AB10" s="216" t="str">
        <f>META!FG7</f>
        <v>32%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20</v>
      </c>
      <c r="X11" s="128" t="str">
        <f>META!FC8</f>
        <v>48</v>
      </c>
      <c r="Y11" s="129" t="str">
        <f>META!FD8</f>
        <v>42%</v>
      </c>
      <c r="Z11" s="130" t="str">
        <f>META!FE8</f>
        <v>480</v>
      </c>
      <c r="AA11" s="131" t="str">
        <f>META!FF8</f>
        <v>760</v>
      </c>
      <c r="AB11" s="79" t="str">
        <f>META!FG8</f>
        <v>45%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59</v>
      </c>
      <c r="X12" s="221" t="str">
        <f>META!FC9</f>
        <v>139</v>
      </c>
      <c r="Y12" s="222" t="str">
        <f>META!FD9</f>
        <v>42%</v>
      </c>
      <c r="Z12" s="223" t="str">
        <f>META!FE9</f>
        <v>920</v>
      </c>
      <c r="AA12" s="224" t="str">
        <f>META!FF9</f>
        <v>1520</v>
      </c>
      <c r="AB12" s="225" t="str">
        <f>META!FG9</f>
        <v>38%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2" t="str">
        <f>META!FE22</f>
        <v>Score</v>
      </c>
      <c r="AA25" s="483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>
        <f t="shared" si="2"/>
        <v>1</v>
      </c>
      <c r="F60" s="205" t="s">
        <v>395</v>
      </c>
      <c r="G60" s="206">
        <f>IF(META!E271&lt;&gt;0,META!E271,"")</f>
        <v>10</v>
      </c>
      <c r="H60" s="207" t="str">
        <f>IF(SUM(META!C$213:Y$213)&lt;&gt;0,G60/SUM(META!C$213:Y$213),"")</f>
        <v/>
      </c>
      <c r="I60" s="208" t="str">
        <f>IF(G60&lt;&gt;"",META!C271&amp;" / "&amp;G60,"")</f>
        <v>0 / 10</v>
      </c>
      <c r="J60" s="206" t="str">
        <f>META!F271</f>
        <v>10 / 10</v>
      </c>
      <c r="K60" s="242">
        <f>META!G271</f>
        <v>1</v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>0 / 10</v>
      </c>
      <c r="O60" s="206" t="str">
        <f>IF(META!D173&lt;&gt;0,META!D131&amp;" / "&amp;META!D173,"")</f>
        <v/>
      </c>
      <c r="P60" s="207">
        <f>IF(META!C173&lt;&gt;0,META!C131/META!C173,"")</f>
        <v>0</v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>
        <f t="shared" si="2"/>
        <v>1</v>
      </c>
      <c r="F61" s="280" t="s">
        <v>599</v>
      </c>
      <c r="G61" s="149">
        <f>IF(META!E272&lt;&gt;0,META!E272,"")</f>
        <v>27</v>
      </c>
      <c r="H61" s="150" t="str">
        <f>IF(SUM(META!C$213:Y$213)&lt;&gt;0,G61/SUM(META!C$213:Y$213),"")</f>
        <v/>
      </c>
      <c r="I61" s="151" t="str">
        <f>IF(G61&lt;&gt;"",META!C272&amp;" / "&amp;G61,"")</f>
        <v>0 / 27</v>
      </c>
      <c r="J61" s="149" t="str">
        <f>META!F272</f>
        <v>27 / 27</v>
      </c>
      <c r="K61" s="243">
        <f>META!G272</f>
        <v>1</v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>0 / 10</v>
      </c>
      <c r="O61" s="149" t="str">
        <f>IF(META!D174&lt;&gt;0,META!D132&amp;" / "&amp;META!D174,"")</f>
        <v/>
      </c>
      <c r="P61" s="150">
        <f>IF(META!C174&lt;&gt;0,META!C132/META!C174,"")</f>
        <v>0</v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>
        <f t="shared" si="2"/>
        <v>1</v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>10 / 10</v>
      </c>
      <c r="K62" s="242">
        <f>META!G270</f>
        <v>1</v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>0 / 27</v>
      </c>
      <c r="O62" s="206" t="str">
        <f>IF(META!D175&lt;&gt;0,META!D133&amp;" / "&amp;META!D175,"")</f>
        <v/>
      </c>
      <c r="P62" s="207">
        <f>IF(META!C175&lt;&gt;0,META!C133/META!C175,"")</f>
        <v>0</v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2" t="str">
        <f>META!FE67</f>
        <v>Score</v>
      </c>
      <c r="AA76" s="483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2" t="str">
        <f>META!FE85</f>
        <v>Score</v>
      </c>
      <c r="AA94" s="483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2" t="str">
        <f>META!FE94</f>
        <v>Score</v>
      </c>
      <c r="AA103" s="483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2" t="str">
        <f>META!FE103</f>
        <v>Score</v>
      </c>
      <c r="AA112" s="483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2" t="str">
        <f>META!FE121</f>
        <v>Score</v>
      </c>
      <c r="AA130" s="483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>0 / 10</v>
      </c>
      <c r="O143" s="259" t="str">
        <f>IF(META!AC169&lt;&gt;0,META!AC128&amp;" / "&amp;META!AC169,"")</f>
        <v/>
      </c>
      <c r="P143" s="277">
        <f>IF(META!AB169&lt;&gt;0,META!AB128/META!AB169,"")</f>
        <v>0</v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>0 / 10</v>
      </c>
      <c r="O144" s="24" t="str">
        <f>IF(META!AC170&lt;&gt;0,META!AC129&amp;" / "&amp;META!AC170,"")</f>
        <v/>
      </c>
      <c r="P144" s="310">
        <f>IF(META!AB170&lt;&gt;0,META!AB129/META!AB170,"")</f>
        <v>0</v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>0 / 24</v>
      </c>
      <c r="O145" s="259" t="str">
        <f>IF(META!AC171&lt;&gt;0,META!AC130&amp;" / "&amp;META!AC171,"")</f>
        <v/>
      </c>
      <c r="P145" s="277">
        <f>IF(META!AB171&lt;&gt;0,META!AB130/META!AB171,"")</f>
        <v>0</v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>
        <f t="shared" si="10"/>
        <v>1</v>
      </c>
      <c r="F147" s="205" t="s">
        <v>395</v>
      </c>
      <c r="G147" s="267">
        <f>IF(META!AD260&lt;&gt;0,META!AD260,"")</f>
        <v>10</v>
      </c>
      <c r="H147" s="253" t="str">
        <f>IF(SUM(META!AB$208:AX$208)&lt;&gt;0,G147/SUM(META!AB$208:AX$208),"")</f>
        <v/>
      </c>
      <c r="I147" s="208" t="str">
        <f>IF(G147&lt;&gt;"",META!AB260&amp;" / "&amp;G147,"")</f>
        <v>0 / 10</v>
      </c>
      <c r="J147" s="267" t="str">
        <f>META!AE260</f>
        <v>10 / 10</v>
      </c>
      <c r="K147" s="268">
        <f>META!AF260</f>
        <v>1</v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>
        <f t="shared" si="10"/>
        <v>1</v>
      </c>
      <c r="F148" s="280" t="s">
        <v>599</v>
      </c>
      <c r="G148" s="158">
        <f>IF(META!AD261&lt;&gt;0,META!AD261,"")</f>
        <v>24</v>
      </c>
      <c r="H148" s="155" t="str">
        <f>IF(SUM(META!AB$208:AX$208)&lt;&gt;0,G148/SUM(META!AB$208:AX$208),"")</f>
        <v/>
      </c>
      <c r="I148" s="151" t="str">
        <f>IF(G148&lt;&gt;"",META!AB261&amp;" / "&amp;G148,"")</f>
        <v>0 / 24</v>
      </c>
      <c r="J148" s="158" t="str">
        <f>META!AE261</f>
        <v>24 / 24</v>
      </c>
      <c r="K148" s="159">
        <f>META!AF261</f>
        <v>1</v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2" t="str">
        <f>META!FE139</f>
        <v>Score</v>
      </c>
      <c r="AA148" s="483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>
        <f t="shared" si="10"/>
        <v>1</v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>10 / 10</v>
      </c>
      <c r="K149" s="268">
        <f>META!AF259</f>
        <v>1</v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2" t="str">
        <f>META!FE148</f>
        <v>Score</v>
      </c>
      <c r="AA157" s="483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2" t="str">
        <f>META!FE166</f>
        <v>Score</v>
      </c>
      <c r="AA175" s="483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2" t="str">
        <f>META!FE184</f>
        <v>Score</v>
      </c>
      <c r="AA193" s="483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2" t="str">
        <f>META!FE202</f>
        <v>Score</v>
      </c>
      <c r="AA211" s="483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>
        <f t="shared" si="17"/>
        <v>1</v>
      </c>
      <c r="F232" s="266" t="s">
        <v>453</v>
      </c>
      <c r="G232" s="206">
        <f>IF(META!DA461&lt;&gt;0,META!DA461,"")</f>
        <v>18</v>
      </c>
      <c r="H232" s="253" t="str">
        <f>IF(SUM(META!CY$374:DU$374)&lt;&gt;0,G232/SUM(META!CY$374:DU$374),"")</f>
        <v/>
      </c>
      <c r="I232" s="208" t="str">
        <f>IF(G232&lt;&gt;"",META!CY461&amp;" / "&amp;G232,"")</f>
        <v>0 / 18</v>
      </c>
      <c r="J232" s="206" t="str">
        <f>META!DB461</f>
        <v>18 / 18</v>
      </c>
      <c r="K232" s="207">
        <f>META!DC461</f>
        <v>1</v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>0 / 18</v>
      </c>
      <c r="O232" s="259" t="str">
        <f>IF(META!CZ306&lt;&gt;0,META!CZ230&amp;" / "&amp;META!CZ306,"")</f>
        <v/>
      </c>
      <c r="P232" s="277">
        <f>IF(META!CY306&lt;&gt;0,META!CY230/META!CY306,"")</f>
        <v>0</v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>
        <f t="shared" si="17"/>
        <v>1</v>
      </c>
      <c r="F233" s="289" t="s">
        <v>451</v>
      </c>
      <c r="G233" s="149">
        <f>IF(META!DA462&lt;&gt;0,META!DA462,"")</f>
        <v>13</v>
      </c>
      <c r="H233" s="155" t="str">
        <f>IF(SUM(META!CY$374:DU$374)&lt;&gt;0,G233/SUM(META!CY$374:DU$374),"")</f>
        <v/>
      </c>
      <c r="I233" s="151" t="str">
        <f>IF(G233&lt;&gt;"",META!CY462&amp;" / "&amp;G233,"")</f>
        <v>0 / 13</v>
      </c>
      <c r="J233" s="149" t="str">
        <f>META!DB462</f>
        <v>13 / 13</v>
      </c>
      <c r="K233" s="150">
        <f>META!DC462</f>
        <v>1</v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>0 / 13</v>
      </c>
      <c r="O233" s="24" t="str">
        <f>IF(META!CZ307&lt;&gt;0,META!CZ231&amp;" / "&amp;META!CZ307,"")</f>
        <v/>
      </c>
      <c r="P233" s="310">
        <f>IF(META!CY307&lt;&gt;0,META!CY231/META!CY307,"")</f>
        <v>0</v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>
        <f t="shared" si="17"/>
        <v>1</v>
      </c>
      <c r="F234" s="266" t="s">
        <v>454</v>
      </c>
      <c r="G234" s="206">
        <f>IF(META!DA463&lt;&gt;0,META!DA463,"")</f>
        <v>17</v>
      </c>
      <c r="H234" s="253" t="str">
        <f>IF(SUM(META!CY$374:DU$374)&lt;&gt;0,G234/SUM(META!CY$374:DU$374),"")</f>
        <v/>
      </c>
      <c r="I234" s="208" t="str">
        <f>IF(G234&lt;&gt;"",META!CY463&amp;" / "&amp;G234,"")</f>
        <v>0 / 17</v>
      </c>
      <c r="J234" s="206" t="str">
        <f>META!DB463</f>
        <v>17 / 17</v>
      </c>
      <c r="K234" s="207">
        <f>META!DC463</f>
        <v>1</v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>0 / 17</v>
      </c>
      <c r="O234" s="259" t="str">
        <f>IF(META!CZ308&lt;&gt;0,META!CZ232&amp;" / "&amp;META!CZ308,"")</f>
        <v/>
      </c>
      <c r="P234" s="277">
        <f>IF(META!CY308&lt;&gt;0,META!CY232/META!CY308,"")</f>
        <v>0</v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>
        <f t="shared" si="17"/>
        <v>1</v>
      </c>
      <c r="F246" s="205" t="s">
        <v>395</v>
      </c>
      <c r="G246" s="206">
        <f>IF(META!DA476&lt;&gt;0,META!DA476,"")</f>
        <v>20</v>
      </c>
      <c r="H246" s="253" t="str">
        <f>IF(SUM(META!CY$374:DU$374)&lt;&gt;0,G246/SUM(META!CY$374:DU$374),"")</f>
        <v/>
      </c>
      <c r="I246" s="208" t="str">
        <f>IF(G246&lt;&gt;"",META!CY476&amp;" / "&amp;G246,"")</f>
        <v>0 / 20</v>
      </c>
      <c r="J246" s="206" t="str">
        <f>META!DB476</f>
        <v>20 / 20</v>
      </c>
      <c r="K246" s="207">
        <f>META!DC476</f>
        <v>1</v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>0 / 20</v>
      </c>
      <c r="O246" s="259" t="str">
        <f>IF(META!CZ303&lt;&gt;0,META!CZ227&amp;" / "&amp;META!CZ303,"")</f>
        <v/>
      </c>
      <c r="P246" s="277">
        <f>IF(META!CY303&lt;&gt;0,META!CY227/META!CY303,"")</f>
        <v>0</v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>
        <f t="shared" si="17"/>
        <v>1</v>
      </c>
      <c r="F247" s="280" t="s">
        <v>599</v>
      </c>
      <c r="G247" s="149">
        <f>IF(META!DA477&lt;&gt;0,META!DA477,"")</f>
        <v>11</v>
      </c>
      <c r="H247" s="155" t="str">
        <f>IF(SUM(META!CY$374:DU$374)&lt;&gt;0,G247/SUM(META!CY$374:DU$374),"")</f>
        <v/>
      </c>
      <c r="I247" s="151" t="str">
        <f>IF(G247&lt;&gt;"",META!CY477&amp;" / "&amp;G247,"")</f>
        <v>0 / 11</v>
      </c>
      <c r="J247" s="149" t="str">
        <f>META!DB477</f>
        <v>11 / 11</v>
      </c>
      <c r="K247" s="150">
        <f>META!DC477</f>
        <v>1</v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>0 / 11</v>
      </c>
      <c r="O247" s="24" t="str">
        <f>IF(META!CZ305&lt;&gt;0,META!CZ229&amp;" / "&amp;META!CZ305,"")</f>
        <v/>
      </c>
      <c r="P247" s="312">
        <f>IF(META!CY305&lt;&gt;0,META!CY229/META!CY305,"")</f>
        <v>0</v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>
        <f t="shared" si="17"/>
        <v>1</v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>20 / 20</v>
      </c>
      <c r="K248" s="207">
        <f>META!DC475</f>
        <v>1</v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>0 / 20</v>
      </c>
      <c r="O248" s="259" t="str">
        <f>IF(META!CZ304&lt;&gt;0,META!CZ228&amp;" / "&amp;META!CZ304,"")</f>
        <v/>
      </c>
      <c r="P248" s="277">
        <f>IF(META!CY304&lt;&gt;0,META!CY228/META!CY304,"")</f>
        <v>0</v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20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71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2019-09-23T22:11:45Z</dcterms:modified>
</cp:coreProperties>
</file>