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24226"/>
  <mc:AlternateContent xmlns:mc="http://schemas.openxmlformats.org/markup-compatibility/2006">
    <mc:Choice Requires="x15">
      <x15ac:absPath xmlns:x15ac="http://schemas.microsoft.com/office/spreadsheetml/2010/11/ac" url="C:\Users\Danton\Google Drive\Piuzana Capital\Entrega Final\"/>
    </mc:Choice>
  </mc:AlternateContent>
  <bookViews>
    <workbookView xWindow="0" yWindow="1395" windowWidth="20730" windowHeight="8205" activeTab="1"/>
  </bookViews>
  <sheets>
    <sheet name="Const Challenge" sheetId="5" r:id="rId1"/>
    <sheet name="Output" sheetId="6" r:id="rId2"/>
    <sheet name="Modelo" sheetId="4" r:id="rId3"/>
    <sheet name="Dívida" sheetId="10" r:id="rId4"/>
    <sheet name="Capex" sheetId="11" r:id="rId5"/>
    <sheet name="Premissas Receita" sheetId="7" r:id="rId6"/>
    <sheet name="Estudo de Custos" sheetId="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123Graph_A" localSheetId="4" hidden="1">[1]Mutuo!#REF!</definedName>
    <definedName name="__123Graph_A" hidden="1">[1]Mutuo!#REF!</definedName>
    <definedName name="__FDS_HYPERLINK_TOGGLE_STATE__" hidden="1">"ON"</definedName>
    <definedName name="_3_0__123Grap" localSheetId="4" hidden="1">[1]Mutuo!#REF!</definedName>
    <definedName name="_3_0__123Grap" hidden="1">[1]Mutuo!#REF!</definedName>
    <definedName name="_bdm.02E29E7B1053433EA3CCCBE4E5141596.edm" hidden="1">[2]Sheet1!$1:$1048576</definedName>
    <definedName name="_bdm.04C5AA2600C748D9976A3AFD2C93DCC8.edm" hidden="1">'[3]PT ranges'!$1:$1048576</definedName>
    <definedName name="_bdm.078682DCAB16450A85FD74463F1BD950.edm" hidden="1">[3]Benchmarks_All_green2!$1:$1048576</definedName>
    <definedName name="_bdm.1571518A11C24C97A38D4DE75B053AFD.edm" hidden="1">[4]ImpliedValueGap!$1:$1048576</definedName>
    <definedName name="_bdm.18648CE7D7374A9493CD98BD470140A1.edm" hidden="1">'[5]Front page benchmarks_9x3'!$1:$1048576</definedName>
    <definedName name="_bdm.19A8D364E53543C88276280D6F015454.edm" hidden="1">'[5]Front page benchmarks_6x5'!$1:$1048576</definedName>
    <definedName name="_bdm.1AF4D27A0D474BF185C5A9CD1C5EAE38.edm" hidden="1">[3]FCFBreakout!$1:$1048576</definedName>
    <definedName name="_bdm.1D18DF6CFA684AC680C55077554D7B94.edm" hidden="1">'[6]exh 11'!$1:$1048576</definedName>
    <definedName name="_bdm.261112BAE8204F8280374C78A1E02552.edm" hidden="1" xml:space="preserve"> [3]C1000!$1:$1048576</definedName>
    <definedName name="_bdm.27D6534ED2D94BC49A5D0622B99BFA1C.edm" hidden="1">[3]Stack3!$1:$1048576</definedName>
    <definedName name="_bdm.2C84A3B80B434D40BBF2FCC060EC8AA8.edm" hidden="1">[5]Benchmarks_All_gray2!$1:$1048576</definedName>
    <definedName name="_bdm.2E67EE077920481EAD22E06729917489.edm" hidden="1">'[3]Financial Summary 2'!$1:$1048576</definedName>
    <definedName name="_bdm.34C4DAD029D048F19B9531FEFBB3F150.edm" hidden="1">'[5]Sector yardstick_OLD'!$1:$1048576</definedName>
    <definedName name="_bdm.366416D132E9473EBC9264C3384F125F.edm" hidden="1">[3]debt2equity!$1:$1048576</definedName>
    <definedName name="_bdm.3C6FEB15B3724B629EB475F3DDABB357.edm" hidden="1">[7]NOPAT!$1:$1048576</definedName>
    <definedName name="_bdm.3FB8BE64D2964A24B1498FEB92064258.edm" hidden="1">[3]Benchmarks_All_green1!$1:$1048576</definedName>
    <definedName name="_bdm.418638C7AAD843FFAE8A28CD0C61E862.edm" hidden="1">[4]Recommendations!$1:$1048576</definedName>
    <definedName name="_bdm.44C4106DCB464E51951B6B466B6FD355.edm" hidden="1">'[6]exh 14'!$1:$1048576</definedName>
    <definedName name="_bdm.453A889421374585A44D397776A28F15.edm" hidden="1">'[3]Consensus Snapshot table'!$1:$1048576</definedName>
    <definedName name="_bdm.507D8D2867AB48E79834FFAAA18F4579.edm" hidden="1">[3]debt2ebitda!$1:$1048576</definedName>
    <definedName name="_bdm.55798541B9994E74B8C9163FD6ABCE05.edm" hidden="1">'[6]exh 12'!$1:$1048576</definedName>
    <definedName name="_bdm.5D685B7C6E1841F0AEA8317EB4425264.edm" hidden="1">'[5]Front page benchmarks_6x3'!$1:$1048576</definedName>
    <definedName name="_bdm.6469693EEE2841B6AE43A0CC0FCD709D.edm" hidden="1">[3]FCF!$1:$1048576</definedName>
    <definedName name="_bdm.75CD7042B4C5449095D0FEAF568F54D3.edm" hidden="1">'[3]EPS ranges'!$1:$1048576</definedName>
    <definedName name="_bdm.7D890F2226B34DCA9CB5A77D3B3202AF.edm" hidden="1">'[8]Relative Valuation table_OLD'!$1:$1048576</definedName>
    <definedName name="_bdm.95D97703F0B44275930D649261210A38.edm" hidden="1">[3]C1000!$1:$1048576</definedName>
    <definedName name="_bdm.973510D161DD49A68EC7485D04561419.edm" hidden="1">[9]Presentation!$1:$1048576</definedName>
    <definedName name="_bdm.986DF0CFD4EC49059F5ED39C1C52ACBE.edm" hidden="1">'[3]RNOA waterfall'!$1:$1048576</definedName>
    <definedName name="_bdm.9F4E04C01857407C983991AE261A4C55.edm" hidden="1">'[3]Financial Summary 1'!$1:$1048576</definedName>
    <definedName name="_bdm.AECA246EF2AF489CB05303397C716DD4.edm" hidden="1">'[6]exh 10'!$1:$1048576</definedName>
    <definedName name="_bdm.BBE3C6B83FCD4BC2ACDE8742A674C78D.edm" hidden="1">[3]ProfMap!$1:$1048576</definedName>
    <definedName name="_bdm.BC30BD55116F49D1A197F40879DC527D.edm" hidden="1">'[3]Relative Valuation table'!$1:$1048576</definedName>
    <definedName name="_bdm.C13E978D53524E969BBFAD5BBE2152D4.edm" hidden="1">'[6]exh 1 and 5'!$1:$1048576</definedName>
    <definedName name="_bdm.C8F18C8F8948425C91A935BF3E4FB313.edm" hidden="1">[3]Stack1!$1:$1048576</definedName>
    <definedName name="_bdm.C95218118DED45C898E0CA5A74BCA5EE.edm" hidden="1">[4]PeerGroupBenchmark_ALT!$1:$1048576</definedName>
    <definedName name="_bdm.CA0C704210A94C66BD5F6061790DB6BE.edm" hidden="1">'[6]exh 15'!$1:$1048576</definedName>
    <definedName name="_bdm.CEE1C536021043C99F704AAB5CCCCC21.edm" hidden="1">'[3]Range or Recs'!$1:$1048576</definedName>
    <definedName name="_bdm.D1906E8CFECF4D27A34711559B5FD808.edm" hidden="1">[7]ROE!$1:$1048576</definedName>
    <definedName name="_bdm.D35E7E7C923D49759F062D3C711F4FE4.edm" hidden="1">'[6]exh 3'!$1:$1048576</definedName>
    <definedName name="_bdm.D521AC53B20240C4B79EF25CADEBF150.edm" hidden="1">[9]Valuation!$1:$1048576</definedName>
    <definedName name="_bdm.E0EF58331C44448FA34C7A723D54486B.edm" hidden="1">[5]Benchmarks_All_gray1!$1:$1048576</definedName>
    <definedName name="_bdm.E1DF16FB2B5046DEAF5B79DB3D248DAD.edm" hidden="1">[3]Stack4!$1:$1048576</definedName>
    <definedName name="_bdm.E282A148E1B34FAC820DF3BE9C378E20.edm" hidden="1">[3]Stack2!$1:$1048576</definedName>
    <definedName name="_bdm.E326F959E4274B4CAF3FC1F9ACBB28A4.edm" hidden="1">[3]PeerGroupBenchmark_ALT!$1:$1048576</definedName>
    <definedName name="_bdm.E7D57D873EF34D8DA9DF4B27EB54CB68.edm" hidden="1">'[6]exh 9'!$1:$1048576</definedName>
    <definedName name="_bdm.F10A135B228447E4B56BA8269EFE4612.edm" hidden="1">[3]dividends!$1:$1048576</definedName>
    <definedName name="_bdm.F33B2FB3A8FD4562A9119CE2F61C29B7.edm" hidden="1">'[3]profit margins'!$1:$1048576</definedName>
    <definedName name="_Fill" localSheetId="4" hidden="1">[10]fluxo_caixa!#REF!</definedName>
    <definedName name="_Fill" hidden="1">[10]fluxo_caixa!#REF!</definedName>
    <definedName name="_Key1" hidden="1">[11]単独!$U$1</definedName>
    <definedName name="_Order1" hidden="1">0</definedName>
    <definedName name="_Sort" hidden="1">[11]単独!$A$512:$AC$552</definedName>
    <definedName name="a" hidden="1">[11]ｾｸﾞﾒﾝﾄ!$E$165:$I$165</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ctual" hidden="1">{#N/A,#N/A,TRUE,"Historicals";#N/A,#N/A,TRUE,"Charts";#N/A,#N/A,TRUE,"Forecasts"}</definedName>
    <definedName name="arg" hidden="1">{#N/A,#N/A,FALSE,"base"}</definedName>
    <definedName name="AS2DocOpenMode" hidden="1">"AS2DocumentEdit"</definedName>
    <definedName name="AS2NamedRange" hidden="1">23</definedName>
    <definedName name="AS2ReportLS" hidden="1">1</definedName>
    <definedName name="AS2SyncStepLS" hidden="1">0</definedName>
    <definedName name="AS2TickmarkLS" localSheetId="4" hidden="1">#REF!</definedName>
    <definedName name="AS2TickmarkLS" hidden="1">#REF!</definedName>
    <definedName name="AS2VersionLS" hidden="1">300</definedName>
    <definedName name="asdf" localSheetId="1" hidden="1">{"short1",#N/A,FALSE,"masmode";"short2",#N/A,FALSE,"masmode";"qtrres",#N/A,FALSE,"QTR. RES.";"sales",#N/A,FALSE,"Sales &amp; Market Share"}</definedName>
    <definedName name="asdf" hidden="1">{"short1",#N/A,FALSE,"masmode";"short2",#N/A,FALSE,"masmode";"qtrres",#N/A,FALSE,"QTR. RES.";"sales",#N/A,FALSE,"Sales &amp; Market Share"}</definedName>
    <definedName name="b" hidden="1">[11]ｾｸﾞﾒﾝﾄ!$E$167:$I$167</definedName>
    <definedName name="BG_Del" hidden="1">15</definedName>
    <definedName name="BG_Ins" hidden="1">4</definedName>
    <definedName name="BG_Mod" hidden="1">6</definedName>
    <definedName name="bl" localSheetId="4" hidden="1">[12]DATABASE_TNE!#REF!</definedName>
    <definedName name="bl" localSheetId="1" hidden="1">[12]DATABASE_TNE!#REF!</definedName>
    <definedName name="bl" hidden="1">[12]DATABASE_TNE!#REF!</definedName>
    <definedName name="BLPH1" localSheetId="4" hidden="1">[13]DATABASE_TNE!#REF!</definedName>
    <definedName name="BLPH1" localSheetId="1" hidden="1">[13]DATABASE_TNE!#REF!</definedName>
    <definedName name="BLPH1" hidden="1">[13]DATABASE_TNE!#REF!</definedName>
    <definedName name="BLPH100" localSheetId="4" hidden="1">#REF!</definedName>
    <definedName name="BLPH100" localSheetId="1" hidden="1">#REF!</definedName>
    <definedName name="BLPH100" hidden="1">#REF!</definedName>
    <definedName name="BLPH101" localSheetId="4" hidden="1">#REF!</definedName>
    <definedName name="BLPH101" localSheetId="1" hidden="1">#REF!</definedName>
    <definedName name="BLPH101" hidden="1">#REF!</definedName>
    <definedName name="BLPH102" localSheetId="4" hidden="1">#REF!</definedName>
    <definedName name="BLPH102" localSheetId="1" hidden="1">#REF!</definedName>
    <definedName name="BLPH102" hidden="1">#REF!</definedName>
    <definedName name="BLPH103" localSheetId="4" hidden="1">#REF!</definedName>
    <definedName name="BLPH103" localSheetId="1" hidden="1">#REF!</definedName>
    <definedName name="BLPH103" hidden="1">#REF!</definedName>
    <definedName name="BLPH104" localSheetId="4" hidden="1">#REF!</definedName>
    <definedName name="BLPH104" localSheetId="1" hidden="1">#REF!</definedName>
    <definedName name="BLPH104" hidden="1">#REF!</definedName>
    <definedName name="BLPH105" localSheetId="4" hidden="1">#REF!</definedName>
    <definedName name="BLPH105" localSheetId="1" hidden="1">#REF!</definedName>
    <definedName name="BLPH105" hidden="1">#REF!</definedName>
    <definedName name="BLPH106" localSheetId="4" hidden="1">#REF!</definedName>
    <definedName name="BLPH106" localSheetId="1" hidden="1">#REF!</definedName>
    <definedName name="BLPH106" hidden="1">#REF!</definedName>
    <definedName name="BLPH107" localSheetId="4" hidden="1">#REF!</definedName>
    <definedName name="BLPH107" localSheetId="1" hidden="1">#REF!</definedName>
    <definedName name="BLPH107" hidden="1">#REF!</definedName>
    <definedName name="BLPH108" localSheetId="4" hidden="1">#REF!</definedName>
    <definedName name="BLPH108" localSheetId="1" hidden="1">#REF!</definedName>
    <definedName name="BLPH108" hidden="1">#REF!</definedName>
    <definedName name="BLPH109" localSheetId="4" hidden="1">#REF!</definedName>
    <definedName name="BLPH109" localSheetId="1" hidden="1">#REF!</definedName>
    <definedName name="BLPH109" hidden="1">#REF!</definedName>
    <definedName name="BLPH11" localSheetId="4" hidden="1">[13]DATABASE_TNE!#REF!</definedName>
    <definedName name="BLPH11" localSheetId="1" hidden="1">[13]DATABASE_TNE!#REF!</definedName>
    <definedName name="BLPH11" hidden="1">[13]DATABASE_TNE!#REF!</definedName>
    <definedName name="BLPH110" localSheetId="4" hidden="1">#REF!</definedName>
    <definedName name="BLPH110" localSheetId="1" hidden="1">#REF!</definedName>
    <definedName name="BLPH110" hidden="1">#REF!</definedName>
    <definedName name="BLPH111" localSheetId="4" hidden="1">#REF!</definedName>
    <definedName name="BLPH111" localSheetId="1" hidden="1">#REF!</definedName>
    <definedName name="BLPH111" hidden="1">#REF!</definedName>
    <definedName name="BLPH112" localSheetId="4" hidden="1">#REF!</definedName>
    <definedName name="BLPH112" localSheetId="1" hidden="1">#REF!</definedName>
    <definedName name="BLPH112" hidden="1">#REF!</definedName>
    <definedName name="BLPH113" localSheetId="4" hidden="1">#REF!</definedName>
    <definedName name="BLPH113" localSheetId="1" hidden="1">#REF!</definedName>
    <definedName name="BLPH113" hidden="1">#REF!</definedName>
    <definedName name="BLPH114" localSheetId="4" hidden="1">#REF!</definedName>
    <definedName name="BLPH114" localSheetId="1" hidden="1">#REF!</definedName>
    <definedName name="BLPH114" hidden="1">#REF!</definedName>
    <definedName name="BLPH115" localSheetId="4" hidden="1">#REF!</definedName>
    <definedName name="BLPH115" localSheetId="1" hidden="1">#REF!</definedName>
    <definedName name="BLPH115" hidden="1">#REF!</definedName>
    <definedName name="BLPH116" localSheetId="4" hidden="1">#REF!</definedName>
    <definedName name="BLPH116" localSheetId="1" hidden="1">#REF!</definedName>
    <definedName name="BLPH116" hidden="1">#REF!</definedName>
    <definedName name="BLPH117" localSheetId="4" hidden="1">#REF!</definedName>
    <definedName name="BLPH117" localSheetId="1" hidden="1">#REF!</definedName>
    <definedName name="BLPH117" hidden="1">#REF!</definedName>
    <definedName name="BLPH118" localSheetId="4" hidden="1">#REF!</definedName>
    <definedName name="BLPH118" localSheetId="1" hidden="1">#REF!</definedName>
    <definedName name="BLPH118" hidden="1">#REF!</definedName>
    <definedName name="BLPH119" localSheetId="4" hidden="1">#REF!</definedName>
    <definedName name="BLPH119" localSheetId="1" hidden="1">#REF!</definedName>
    <definedName name="BLPH119" hidden="1">#REF!</definedName>
    <definedName name="BLPH12" localSheetId="4" hidden="1">[13]DATABASE_TNE!#REF!</definedName>
    <definedName name="BLPH12" localSheetId="1" hidden="1">[13]DATABASE_TNE!#REF!</definedName>
    <definedName name="BLPH12" hidden="1">[13]DATABASE_TNE!#REF!</definedName>
    <definedName name="BLPH120" localSheetId="4" hidden="1">#REF!</definedName>
    <definedName name="BLPH120" localSheetId="1" hidden="1">#REF!</definedName>
    <definedName name="BLPH120" hidden="1">#REF!</definedName>
    <definedName name="BLPH121" localSheetId="4" hidden="1">#REF!</definedName>
    <definedName name="BLPH121" localSheetId="1" hidden="1">#REF!</definedName>
    <definedName name="BLPH121" hidden="1">#REF!</definedName>
    <definedName name="BLPH122" localSheetId="4" hidden="1">#REF!</definedName>
    <definedName name="BLPH122" localSheetId="1" hidden="1">#REF!</definedName>
    <definedName name="BLPH122" hidden="1">#REF!</definedName>
    <definedName name="BLPH123" localSheetId="4" hidden="1">#REF!</definedName>
    <definedName name="BLPH123" localSheetId="1" hidden="1">#REF!</definedName>
    <definedName name="BLPH123" hidden="1">#REF!</definedName>
    <definedName name="BLPH124" localSheetId="4" hidden="1">#REF!</definedName>
    <definedName name="BLPH124" localSheetId="1" hidden="1">#REF!</definedName>
    <definedName name="BLPH124" hidden="1">#REF!</definedName>
    <definedName name="BLPH125" localSheetId="4" hidden="1">#REF!</definedName>
    <definedName name="BLPH125" localSheetId="1" hidden="1">#REF!</definedName>
    <definedName name="BLPH125" hidden="1">#REF!</definedName>
    <definedName name="BLPH126" localSheetId="4" hidden="1">#REF!</definedName>
    <definedName name="BLPH126" localSheetId="1" hidden="1">#REF!</definedName>
    <definedName name="BLPH126" hidden="1">#REF!</definedName>
    <definedName name="BLPH127" localSheetId="4" hidden="1">#REF!</definedName>
    <definedName name="BLPH127" localSheetId="1" hidden="1">#REF!</definedName>
    <definedName name="BLPH127" hidden="1">#REF!</definedName>
    <definedName name="BLPH128" localSheetId="4" hidden="1">#REF!</definedName>
    <definedName name="BLPH128" localSheetId="1" hidden="1">#REF!</definedName>
    <definedName name="BLPH128" hidden="1">#REF!</definedName>
    <definedName name="BLPH129" localSheetId="4" hidden="1">#REF!</definedName>
    <definedName name="BLPH129" localSheetId="1" hidden="1">#REF!</definedName>
    <definedName name="BLPH129" hidden="1">#REF!</definedName>
    <definedName name="BLPH13" localSheetId="4" hidden="1">[13]DATABASE_TNE!#REF!</definedName>
    <definedName name="BLPH13" localSheetId="1" hidden="1">[13]DATABASE_TNE!#REF!</definedName>
    <definedName name="BLPH13" hidden="1">[13]DATABASE_TNE!#REF!</definedName>
    <definedName name="BLPH130" localSheetId="4" hidden="1">#REF!</definedName>
    <definedName name="BLPH130" localSheetId="1" hidden="1">#REF!</definedName>
    <definedName name="BLPH130" hidden="1">#REF!</definedName>
    <definedName name="BLPH131" localSheetId="4" hidden="1">#REF!</definedName>
    <definedName name="BLPH131" localSheetId="1" hidden="1">#REF!</definedName>
    <definedName name="BLPH131" hidden="1">#REF!</definedName>
    <definedName name="BLPH132" localSheetId="4" hidden="1">#REF!</definedName>
    <definedName name="BLPH132" localSheetId="1" hidden="1">#REF!</definedName>
    <definedName name="BLPH132" hidden="1">#REF!</definedName>
    <definedName name="BLPH133" localSheetId="4" hidden="1">#REF!</definedName>
    <definedName name="BLPH133" localSheetId="1" hidden="1">#REF!</definedName>
    <definedName name="BLPH133" hidden="1">#REF!</definedName>
    <definedName name="BLPH134" localSheetId="4" hidden="1">#REF!</definedName>
    <definedName name="BLPH134" localSheetId="1" hidden="1">#REF!</definedName>
    <definedName name="BLPH134" hidden="1">#REF!</definedName>
    <definedName name="BLPH135" localSheetId="4" hidden="1">#REF!</definedName>
    <definedName name="BLPH135" localSheetId="1" hidden="1">#REF!</definedName>
    <definedName name="BLPH135" hidden="1">#REF!</definedName>
    <definedName name="BLPH136" localSheetId="4" hidden="1">#REF!</definedName>
    <definedName name="BLPH136" localSheetId="1" hidden="1">#REF!</definedName>
    <definedName name="BLPH136" hidden="1">#REF!</definedName>
    <definedName name="BLPH137" localSheetId="4" hidden="1">#REF!</definedName>
    <definedName name="BLPH137" localSheetId="1" hidden="1">#REF!</definedName>
    <definedName name="BLPH137" hidden="1">#REF!</definedName>
    <definedName name="BLPH138" localSheetId="4" hidden="1">#REF!</definedName>
    <definedName name="BLPH138" localSheetId="1" hidden="1">#REF!</definedName>
    <definedName name="BLPH138" hidden="1">#REF!</definedName>
    <definedName name="BLPH139" localSheetId="4" hidden="1">#REF!</definedName>
    <definedName name="BLPH139" localSheetId="1" hidden="1">#REF!</definedName>
    <definedName name="BLPH139" hidden="1">#REF!</definedName>
    <definedName name="BLPH14" localSheetId="4" hidden="1">[13]DATABASE_TNE!#REF!</definedName>
    <definedName name="BLPH14" localSheetId="1" hidden="1">[13]DATABASE_TNE!#REF!</definedName>
    <definedName name="BLPH14" hidden="1">[13]DATABASE_TNE!#REF!</definedName>
    <definedName name="BLPH140" localSheetId="4" hidden="1">#REF!</definedName>
    <definedName name="BLPH140" localSheetId="1" hidden="1">#REF!</definedName>
    <definedName name="BLPH140" hidden="1">#REF!</definedName>
    <definedName name="BLPH141" localSheetId="4" hidden="1">#REF!</definedName>
    <definedName name="BLPH141" localSheetId="1" hidden="1">#REF!</definedName>
    <definedName name="BLPH141" hidden="1">#REF!</definedName>
    <definedName name="BLPH142" localSheetId="4" hidden="1">#REF!</definedName>
    <definedName name="BLPH142" localSheetId="1" hidden="1">#REF!</definedName>
    <definedName name="BLPH142" hidden="1">#REF!</definedName>
    <definedName name="BLPH143" localSheetId="4" hidden="1">#REF!</definedName>
    <definedName name="BLPH143" localSheetId="1" hidden="1">#REF!</definedName>
    <definedName name="BLPH143" hidden="1">#REF!</definedName>
    <definedName name="BLPH144" localSheetId="4" hidden="1">#REF!</definedName>
    <definedName name="BLPH144" localSheetId="1" hidden="1">#REF!</definedName>
    <definedName name="BLPH144" hidden="1">#REF!</definedName>
    <definedName name="BLPH15" localSheetId="4" hidden="1">[13]DATABASE_TNE!#REF!</definedName>
    <definedName name="BLPH15" localSheetId="1" hidden="1">[13]DATABASE_TNE!#REF!</definedName>
    <definedName name="BLPH15" hidden="1">[13]DATABASE_TNE!#REF!</definedName>
    <definedName name="BLPH2" localSheetId="4" hidden="1">[13]DATABASE_TNE!#REF!</definedName>
    <definedName name="BLPH2" localSheetId="1" hidden="1">[13]DATABASE_TNE!#REF!</definedName>
    <definedName name="BLPH2" hidden="1">[13]DATABASE_TNE!#REF!</definedName>
    <definedName name="BLPH4" localSheetId="4" hidden="1">[13]DATABASE_TNE!#REF!</definedName>
    <definedName name="BLPH4" localSheetId="1" hidden="1">[13]DATABASE_TNE!#REF!</definedName>
    <definedName name="BLPH4" hidden="1">[13]DATABASE_TNE!#REF!</definedName>
    <definedName name="BLPH5" localSheetId="4" hidden="1">[13]DATABASE_TNE!#REF!</definedName>
    <definedName name="BLPH5" localSheetId="1" hidden="1">[13]DATABASE_TNE!#REF!</definedName>
    <definedName name="BLPH5" hidden="1">[13]DATABASE_TNE!#REF!</definedName>
    <definedName name="BLPH7" localSheetId="4" hidden="1">[13]DATABASE_TNE!#REF!</definedName>
    <definedName name="BLPH7" hidden="1">[13]DATABASE_TNE!#REF!</definedName>
    <definedName name="BLPH85" localSheetId="4" hidden="1">#REF!</definedName>
    <definedName name="BLPH85" localSheetId="1" hidden="1">#REF!</definedName>
    <definedName name="BLPH85" hidden="1">#REF!</definedName>
    <definedName name="BLPH86" localSheetId="4" hidden="1">#REF!</definedName>
    <definedName name="BLPH86" localSheetId="1" hidden="1">#REF!</definedName>
    <definedName name="BLPH86" hidden="1">#REF!</definedName>
    <definedName name="BLPH87" localSheetId="4" hidden="1">#REF!</definedName>
    <definedName name="BLPH87" localSheetId="1" hidden="1">#REF!</definedName>
    <definedName name="BLPH87" hidden="1">#REF!</definedName>
    <definedName name="BLPH88" localSheetId="4" hidden="1">#REF!</definedName>
    <definedName name="BLPH88" localSheetId="1" hidden="1">#REF!</definedName>
    <definedName name="BLPH88" hidden="1">#REF!</definedName>
    <definedName name="BLPH89" localSheetId="4" hidden="1">#REF!</definedName>
    <definedName name="BLPH89" localSheetId="1" hidden="1">#REF!</definedName>
    <definedName name="BLPH89" hidden="1">#REF!</definedName>
    <definedName name="BLPH90" localSheetId="4" hidden="1">#REF!</definedName>
    <definedName name="BLPH90" localSheetId="1" hidden="1">#REF!</definedName>
    <definedName name="BLPH90" hidden="1">#REF!</definedName>
    <definedName name="BLPH91" localSheetId="4" hidden="1">#REF!</definedName>
    <definedName name="BLPH91" localSheetId="1" hidden="1">#REF!</definedName>
    <definedName name="BLPH91" hidden="1">#REF!</definedName>
    <definedName name="BLPH92" localSheetId="4" hidden="1">#REF!</definedName>
    <definedName name="BLPH92" localSheetId="1" hidden="1">#REF!</definedName>
    <definedName name="BLPH92" hidden="1">#REF!</definedName>
    <definedName name="BLPH93" localSheetId="4" hidden="1">#REF!</definedName>
    <definedName name="BLPH93" localSheetId="1" hidden="1">#REF!</definedName>
    <definedName name="BLPH93" hidden="1">#REF!</definedName>
    <definedName name="BLPH94" localSheetId="4" hidden="1">#REF!</definedName>
    <definedName name="BLPH94" localSheetId="1" hidden="1">#REF!</definedName>
    <definedName name="BLPH94" hidden="1">#REF!</definedName>
    <definedName name="BLPH95" localSheetId="4" hidden="1">#REF!</definedName>
    <definedName name="BLPH95" localSheetId="1" hidden="1">#REF!</definedName>
    <definedName name="BLPH95" hidden="1">#REF!</definedName>
    <definedName name="BLPH96" localSheetId="4" hidden="1">#REF!</definedName>
    <definedName name="BLPH96" localSheetId="1" hidden="1">#REF!</definedName>
    <definedName name="BLPH96" hidden="1">#REF!</definedName>
    <definedName name="BLPH97" localSheetId="4" hidden="1">#REF!</definedName>
    <definedName name="BLPH97" localSheetId="1" hidden="1">#REF!</definedName>
    <definedName name="BLPH97" hidden="1">#REF!</definedName>
    <definedName name="BLPH98" localSheetId="4" hidden="1">#REF!</definedName>
    <definedName name="BLPH98" localSheetId="1" hidden="1">#REF!</definedName>
    <definedName name="BLPH98" hidden="1">#REF!</definedName>
    <definedName name="BLPH99" localSheetId="4" hidden="1">#REF!</definedName>
    <definedName name="BLPH99" localSheetId="1" hidden="1">#REF!</definedName>
    <definedName name="BLPH99" hidden="1">#REF!</definedName>
    <definedName name="cac" localSheetId="1" hidden="1">{"short1",#N/A,FALSE,"masmode";"short2",#N/A,FALSE,"masmode";"qtrres",#N/A,FALSE,"QTR. RES.";"sales",#N/A,FALSE,"Sales &amp; Market Share"}</definedName>
    <definedName name="cac" hidden="1">{"short1",#N/A,FALSE,"masmode";"short2",#N/A,FALSE,"masmode";"qtrres",#N/A,FALSE,"QTR. RES.";"sales",#N/A,FALSE,"Sales &amp; Market Share"}</definedName>
    <definedName name="cccccc" localSheetId="2" hidden="1">{"PARTE1",#N/A,FALSE,"Plan1"}</definedName>
    <definedName name="cccccc" hidden="1">{"PARTE1",#N/A,FALSE,"Plan1"}</definedName>
    <definedName name="cu102.ShareScalingFactor" hidden="1">1000000</definedName>
    <definedName name="cu103.EmployeeScalingFactor" hidden="1">1000</definedName>
    <definedName name="cu107.DPSSymbol" hidden="1">"R$"</definedName>
    <definedName name="cu107.EPSSymbol" hidden="1">"R$"</definedName>
    <definedName name="cu71.ScalingFactor" hidden="1">1000000</definedName>
    <definedName name="dasdas" hidden="1">{"PARTE1",#N/A,FALSE,"Plan1"}</definedName>
    <definedName name="F" hidden="1">{"'Sheet1'!$A$1:$G$85"}</definedName>
    <definedName name="ｆ" hidden="1">"iQShowAnnual"</definedName>
    <definedName name="FDP_1_1_aSrv" localSheetId="4" hidden="1">#REF!</definedName>
    <definedName name="FDP_1_1_aSrv" localSheetId="1" hidden="1">#REF!</definedName>
    <definedName name="FDP_1_1_aSrv" hidden="1">#REF!</definedName>
    <definedName name="FDP_100_1_aUrv" localSheetId="4" hidden="1">#REF!</definedName>
    <definedName name="FDP_100_1_aUrv" localSheetId="1" hidden="1">#REF!</definedName>
    <definedName name="FDP_100_1_aUrv" hidden="1">#REF!</definedName>
    <definedName name="FDP_101_1_aUrv" localSheetId="4" hidden="1">#REF!</definedName>
    <definedName name="FDP_101_1_aUrv" localSheetId="1" hidden="1">#REF!</definedName>
    <definedName name="FDP_101_1_aUrv" hidden="1">#REF!</definedName>
    <definedName name="FDP_102_1_aUrv" localSheetId="4" hidden="1">#REF!</definedName>
    <definedName name="FDP_102_1_aUrv" localSheetId="1" hidden="1">#REF!</definedName>
    <definedName name="FDP_102_1_aUrv" hidden="1">#REF!</definedName>
    <definedName name="FDP_103_1_aUrv" localSheetId="4" hidden="1">#REF!</definedName>
    <definedName name="FDP_103_1_aUrv" localSheetId="1" hidden="1">#REF!</definedName>
    <definedName name="FDP_103_1_aUrv" hidden="1">#REF!</definedName>
    <definedName name="FDP_104_1_aUrv" localSheetId="4" hidden="1">#REF!</definedName>
    <definedName name="FDP_104_1_aUrv" localSheetId="1" hidden="1">#REF!</definedName>
    <definedName name="FDP_104_1_aUrv" hidden="1">#REF!</definedName>
    <definedName name="FDP_105_1_aUrv" localSheetId="4" hidden="1">#REF!</definedName>
    <definedName name="FDP_105_1_aUrv" localSheetId="1" hidden="1">#REF!</definedName>
    <definedName name="FDP_105_1_aUrv" hidden="1">#REF!</definedName>
    <definedName name="FDP_106_1_dUrv" localSheetId="4" hidden="1">#REF!</definedName>
    <definedName name="FDP_106_1_dUrv" localSheetId="1" hidden="1">#REF!</definedName>
    <definedName name="FDP_106_1_dUrv" hidden="1">#REF!</definedName>
    <definedName name="FDP_108_1_aDrv" localSheetId="4" hidden="1">#REF!</definedName>
    <definedName name="FDP_108_1_aDrv" localSheetId="1" hidden="1">#REF!</definedName>
    <definedName name="FDP_108_1_aDrv" hidden="1">#REF!</definedName>
    <definedName name="FDP_109_1_aDrv" localSheetId="4" hidden="1">#REF!</definedName>
    <definedName name="FDP_109_1_aDrv" localSheetId="1" hidden="1">#REF!</definedName>
    <definedName name="FDP_109_1_aDrv" hidden="1">#REF!</definedName>
    <definedName name="FDP_110_1_aDrv" localSheetId="4" hidden="1">#REF!</definedName>
    <definedName name="FDP_110_1_aDrv" localSheetId="1" hidden="1">#REF!</definedName>
    <definedName name="FDP_110_1_aDrv" hidden="1">#REF!</definedName>
    <definedName name="FDP_112_1_aUrv" localSheetId="4" hidden="1">'[14]Key Analyst Data'!#REF!</definedName>
    <definedName name="FDP_112_1_aUrv" localSheetId="1" hidden="1">'[14]Key Analyst Data'!#REF!</definedName>
    <definedName name="FDP_112_1_aUrv" hidden="1">'[14]Key Analyst Data'!#REF!</definedName>
    <definedName name="FDP_113_1_aUrv" localSheetId="4" hidden="1">'[14]Key Analyst Data'!#REF!</definedName>
    <definedName name="FDP_113_1_aUrv" localSheetId="1" hidden="1">'[14]Key Analyst Data'!#REF!</definedName>
    <definedName name="FDP_113_1_aUrv" hidden="1">'[14]Key Analyst Data'!#REF!</definedName>
    <definedName name="FDP_114_1_aUrv" localSheetId="4" hidden="1">'[14]Key Analyst Data'!#REF!</definedName>
    <definedName name="FDP_114_1_aUrv" localSheetId="1" hidden="1">'[14]Key Analyst Data'!#REF!</definedName>
    <definedName name="FDP_114_1_aUrv" hidden="1">'[14]Key Analyst Data'!#REF!</definedName>
    <definedName name="FDP_115_1_aUrv" localSheetId="4" hidden="1">'[14]Key Analyst Data'!#REF!</definedName>
    <definedName name="FDP_115_1_aUrv" localSheetId="1" hidden="1">'[14]Key Analyst Data'!#REF!</definedName>
    <definedName name="FDP_115_1_aUrv" hidden="1">'[14]Key Analyst Data'!#REF!</definedName>
    <definedName name="FDP_116_1_aUrv" localSheetId="4" hidden="1">#REF!</definedName>
    <definedName name="FDP_116_1_aUrv" localSheetId="1" hidden="1">#REF!</definedName>
    <definedName name="FDP_116_1_aUrv" hidden="1">#REF!</definedName>
    <definedName name="FDP_118_1_aUrv" localSheetId="4" hidden="1">#REF!</definedName>
    <definedName name="FDP_118_1_aUrv" localSheetId="1" hidden="1">#REF!</definedName>
    <definedName name="FDP_118_1_aUrv" hidden="1">#REF!</definedName>
    <definedName name="FDP_119_1_aUrv" localSheetId="4" hidden="1">#REF!</definedName>
    <definedName name="FDP_119_1_aUrv" localSheetId="1" hidden="1">#REF!</definedName>
    <definedName name="FDP_119_1_aUrv" hidden="1">#REF!</definedName>
    <definedName name="FDP_121_1_aUrv" localSheetId="4" hidden="1">#REF!</definedName>
    <definedName name="FDP_121_1_aUrv" localSheetId="1" hidden="1">#REF!</definedName>
    <definedName name="FDP_121_1_aUrv" hidden="1">#REF!</definedName>
    <definedName name="FDP_122_1_aUrv" localSheetId="4" hidden="1">#REF!</definedName>
    <definedName name="FDP_122_1_aUrv" localSheetId="1" hidden="1">#REF!</definedName>
    <definedName name="FDP_122_1_aUrv" hidden="1">#REF!</definedName>
    <definedName name="FDP_123_1_aUrv" localSheetId="4" hidden="1">#REF!</definedName>
    <definedName name="FDP_123_1_aUrv" localSheetId="1" hidden="1">#REF!</definedName>
    <definedName name="FDP_123_1_aUrv" hidden="1">#REF!</definedName>
    <definedName name="FDP_125_1_aUrv" localSheetId="4" hidden="1">#REF!</definedName>
    <definedName name="FDP_125_1_aUrv" localSheetId="1" hidden="1">#REF!</definedName>
    <definedName name="FDP_125_1_aUrv" hidden="1">#REF!</definedName>
    <definedName name="FDP_130_1_lDrv" localSheetId="4" hidden="1">#REF!</definedName>
    <definedName name="FDP_130_1_lDrv" localSheetId="1" hidden="1">#REF!</definedName>
    <definedName name="FDP_130_1_lDrv" hidden="1">#REF!</definedName>
    <definedName name="FDP_132_1_aUdv" localSheetId="4" hidden="1">#REF!</definedName>
    <definedName name="FDP_132_1_aUdv" localSheetId="1" hidden="1">#REF!</definedName>
    <definedName name="FDP_132_1_aUdv" hidden="1">#REF!</definedName>
    <definedName name="FDP_133_1_aUrv" localSheetId="4" hidden="1">#REF!</definedName>
    <definedName name="FDP_133_1_aUrv" localSheetId="1" hidden="1">#REF!</definedName>
    <definedName name="FDP_133_1_aUrv" hidden="1">#REF!</definedName>
    <definedName name="FDP_136_1_aUrv" localSheetId="4" hidden="1">#REF!</definedName>
    <definedName name="FDP_136_1_aUrv" localSheetId="1" hidden="1">#REF!</definedName>
    <definedName name="FDP_136_1_aUrv" hidden="1">#REF!</definedName>
    <definedName name="FDP_138_1_aUrv" localSheetId="4" hidden="1">#REF!</definedName>
    <definedName name="FDP_138_1_aUrv" localSheetId="1" hidden="1">#REF!</definedName>
    <definedName name="FDP_138_1_aUrv" hidden="1">#REF!</definedName>
    <definedName name="FDP_142_1_aSrv" localSheetId="4" hidden="1">#REF!</definedName>
    <definedName name="FDP_142_1_aSrv" localSheetId="1" hidden="1">#REF!</definedName>
    <definedName name="FDP_142_1_aSrv" hidden="1">#REF!</definedName>
    <definedName name="FDP_2_1_aSrv" localSheetId="4" hidden="1">#REF!</definedName>
    <definedName name="FDP_2_1_aSrv" localSheetId="1" hidden="1">#REF!</definedName>
    <definedName name="FDP_2_1_aSrv" hidden="1">#REF!</definedName>
    <definedName name="FDP_28_1_aUrv" localSheetId="4" hidden="1">'[14]Key Analyst Data'!#REF!</definedName>
    <definedName name="FDP_28_1_aUrv" localSheetId="1" hidden="1">'[14]Key Analyst Data'!#REF!</definedName>
    <definedName name="FDP_28_1_aUrv" hidden="1">'[14]Key Analyst Data'!#REF!</definedName>
    <definedName name="FDP_3_1_aDrv" localSheetId="4" hidden="1">#REF!</definedName>
    <definedName name="FDP_3_1_aDrv" localSheetId="1" hidden="1">#REF!</definedName>
    <definedName name="FDP_3_1_aDrv" hidden="1">#REF!</definedName>
    <definedName name="FDP_4_1_aDrv" localSheetId="4" hidden="1">#REF!</definedName>
    <definedName name="FDP_4_1_aDrv" localSheetId="1" hidden="1">#REF!</definedName>
    <definedName name="FDP_4_1_aDrv" hidden="1">#REF!</definedName>
    <definedName name="FDP_5_1_aDrv" localSheetId="4" hidden="1">#REF!</definedName>
    <definedName name="FDP_5_1_aDrv" localSheetId="1" hidden="1">#REF!</definedName>
    <definedName name="FDP_5_1_aDrv" hidden="1">#REF!</definedName>
    <definedName name="FDP_56_1_aUrv" localSheetId="4" hidden="1">#REF!</definedName>
    <definedName name="FDP_56_1_aUrv" localSheetId="1" hidden="1">#REF!</definedName>
    <definedName name="FDP_56_1_aUrv" hidden="1">#REF!</definedName>
    <definedName name="FDP_57_1_aUrv" localSheetId="4" hidden="1">#REF!</definedName>
    <definedName name="FDP_57_1_aUrv" localSheetId="1" hidden="1">#REF!</definedName>
    <definedName name="FDP_57_1_aUrv" hidden="1">#REF!</definedName>
    <definedName name="FDP_58_1_aUrv" localSheetId="4" hidden="1">#REF!</definedName>
    <definedName name="FDP_58_1_aUrv" localSheetId="1" hidden="1">#REF!</definedName>
    <definedName name="FDP_58_1_aUrv" hidden="1">#REF!</definedName>
    <definedName name="FDP_59_1_aUrv" localSheetId="4" hidden="1">#REF!</definedName>
    <definedName name="FDP_59_1_aUrv" localSheetId="1" hidden="1">#REF!</definedName>
    <definedName name="FDP_59_1_aUrv" hidden="1">#REF!</definedName>
    <definedName name="FDP_6_1_aUdv" localSheetId="4" hidden="1">#REF!</definedName>
    <definedName name="FDP_6_1_aUdv" localSheetId="1" hidden="1">#REF!</definedName>
    <definedName name="FDP_6_1_aUdv" hidden="1">#REF!</definedName>
    <definedName name="FDP_6_1_dUdv" localSheetId="4" hidden="1">#REF!</definedName>
    <definedName name="FDP_6_1_dUdv" localSheetId="1" hidden="1">#REF!</definedName>
    <definedName name="FDP_6_1_dUdv" hidden="1">#REF!</definedName>
    <definedName name="FDP_60_1_aUrv" localSheetId="4" hidden="1">#REF!</definedName>
    <definedName name="FDP_60_1_aUrv" localSheetId="1" hidden="1">#REF!</definedName>
    <definedName name="FDP_60_1_aUrv" hidden="1">#REF!</definedName>
    <definedName name="FDP_61_1_aUrv" localSheetId="4" hidden="1">#REF!</definedName>
    <definedName name="FDP_61_1_aUrv" localSheetId="1" hidden="1">#REF!</definedName>
    <definedName name="FDP_61_1_aUrv" hidden="1">#REF!</definedName>
    <definedName name="FDP_62_1_aUrv" localSheetId="4" hidden="1">#REF!</definedName>
    <definedName name="FDP_62_1_aUrv" localSheetId="1" hidden="1">#REF!</definedName>
    <definedName name="FDP_62_1_aUrv" hidden="1">#REF!</definedName>
    <definedName name="FDP_63_1_aUrv" localSheetId="4" hidden="1">#REF!</definedName>
    <definedName name="FDP_63_1_aUrv" localSheetId="1" hidden="1">#REF!</definedName>
    <definedName name="FDP_63_1_aUrv" hidden="1">#REF!</definedName>
    <definedName name="FDP_64_1_aDrv" localSheetId="4" hidden="1">#REF!</definedName>
    <definedName name="FDP_64_1_aDrv" localSheetId="1" hidden="1">#REF!</definedName>
    <definedName name="FDP_64_1_aDrv" hidden="1">#REF!</definedName>
    <definedName name="FDP_65_1_aDrv" localSheetId="4" hidden="1">#REF!</definedName>
    <definedName name="FDP_65_1_aDrv" localSheetId="1" hidden="1">#REF!</definedName>
    <definedName name="FDP_65_1_aDrv" hidden="1">#REF!</definedName>
    <definedName name="FDP_66_1_aDrv" localSheetId="4" hidden="1">#REF!</definedName>
    <definedName name="FDP_66_1_aDrv" localSheetId="1" hidden="1">#REF!</definedName>
    <definedName name="FDP_66_1_aDrv" hidden="1">#REF!</definedName>
    <definedName name="FDP_67_1_aSrv" localSheetId="4" hidden="1">#REF!</definedName>
    <definedName name="FDP_67_1_aSrv" localSheetId="1" hidden="1">#REF!</definedName>
    <definedName name="FDP_67_1_aSrv" hidden="1">#REF!</definedName>
    <definedName name="FDP_68_1_aUrv" localSheetId="4" hidden="1">#REF!</definedName>
    <definedName name="FDP_68_1_aUrv" localSheetId="1" hidden="1">#REF!</definedName>
    <definedName name="FDP_68_1_aUrv" hidden="1">#REF!</definedName>
    <definedName name="FDP_69_1_aSrv" localSheetId="4" hidden="1">#REF!</definedName>
    <definedName name="FDP_69_1_aSrv" localSheetId="1" hidden="1">#REF!</definedName>
    <definedName name="FDP_69_1_aSrv" hidden="1">#REF!</definedName>
    <definedName name="FDP_7_1_aUdv" localSheetId="4" hidden="1">#REF!</definedName>
    <definedName name="FDP_7_1_aUdv" localSheetId="1" hidden="1">#REF!</definedName>
    <definedName name="FDP_7_1_aUdv" hidden="1">#REF!</definedName>
    <definedName name="FDP_70_1_aSrv" localSheetId="4" hidden="1">#REF!</definedName>
    <definedName name="FDP_70_1_aSrv" localSheetId="1" hidden="1">#REF!</definedName>
    <definedName name="FDP_70_1_aSrv" hidden="1">#REF!</definedName>
    <definedName name="FDP_71_1_aDrv" localSheetId="4" hidden="1">#REF!</definedName>
    <definedName name="FDP_71_1_aDrv" localSheetId="1" hidden="1">#REF!</definedName>
    <definedName name="FDP_71_1_aDrv" hidden="1">#REF!</definedName>
    <definedName name="FDP_72_1_aSrv" localSheetId="4" hidden="1">#REF!</definedName>
    <definedName name="FDP_72_1_aSrv" localSheetId="1" hidden="1">#REF!</definedName>
    <definedName name="FDP_72_1_aSrv" hidden="1">#REF!</definedName>
    <definedName name="FDP_73_1_aDrv" localSheetId="4" hidden="1">#REF!</definedName>
    <definedName name="FDP_73_1_aDrv" localSheetId="1" hidden="1">#REF!</definedName>
    <definedName name="FDP_73_1_aDrv" hidden="1">#REF!</definedName>
    <definedName name="FDP_74_1_aDrv" localSheetId="4" hidden="1">#REF!</definedName>
    <definedName name="FDP_74_1_aDrv" localSheetId="1" hidden="1">#REF!</definedName>
    <definedName name="FDP_74_1_aDrv" hidden="1">#REF!</definedName>
    <definedName name="FDP_75_1_aDrv" localSheetId="4" hidden="1">#REF!</definedName>
    <definedName name="FDP_75_1_aDrv" localSheetId="1" hidden="1">#REF!</definedName>
    <definedName name="FDP_75_1_aDrv" hidden="1">#REF!</definedName>
    <definedName name="FDP_76_1_aSrv" localSheetId="4" hidden="1">#REF!</definedName>
    <definedName name="FDP_76_1_aSrv" localSheetId="1" hidden="1">#REF!</definedName>
    <definedName name="FDP_76_1_aSrv" hidden="1">#REF!</definedName>
    <definedName name="FDP_77_1_aSrv" localSheetId="4" hidden="1">#REF!</definedName>
    <definedName name="FDP_77_1_aSrv" localSheetId="1" hidden="1">#REF!</definedName>
    <definedName name="FDP_77_1_aSrv" hidden="1">#REF!</definedName>
    <definedName name="FDP_78_1_aSrv" localSheetId="4" hidden="1">#REF!</definedName>
    <definedName name="FDP_78_1_aSrv" localSheetId="1" hidden="1">#REF!</definedName>
    <definedName name="FDP_78_1_aSrv" hidden="1">#REF!</definedName>
    <definedName name="FDP_79_1_aSrv" localSheetId="4" hidden="1">#REF!</definedName>
    <definedName name="FDP_79_1_aSrv" localSheetId="1" hidden="1">#REF!</definedName>
    <definedName name="FDP_79_1_aSrv" hidden="1">#REF!</definedName>
    <definedName name="FDP_80_1_aSrv" localSheetId="4" hidden="1">#REF!</definedName>
    <definedName name="FDP_80_1_aSrv" localSheetId="1" hidden="1">#REF!</definedName>
    <definedName name="FDP_80_1_aSrv" hidden="1">#REF!</definedName>
    <definedName name="FDP_81_1_aSrv" localSheetId="4" hidden="1">#REF!</definedName>
    <definedName name="FDP_81_1_aSrv" localSheetId="1" hidden="1">#REF!</definedName>
    <definedName name="FDP_81_1_aSrv" hidden="1">#REF!</definedName>
    <definedName name="FDP_82_1_aSrv" localSheetId="4" hidden="1">#REF!</definedName>
    <definedName name="FDP_82_1_aSrv" localSheetId="1" hidden="1">#REF!</definedName>
    <definedName name="FDP_82_1_aSrv" hidden="1">#REF!</definedName>
    <definedName name="FDP_83_1_aSrv" localSheetId="4" hidden="1">#REF!</definedName>
    <definedName name="FDP_83_1_aSrv" localSheetId="1" hidden="1">#REF!</definedName>
    <definedName name="FDP_83_1_aSrv" hidden="1">#REF!</definedName>
    <definedName name="FDP_84_1_aSrv" localSheetId="4" hidden="1">#REF!</definedName>
    <definedName name="FDP_84_1_aSrv" localSheetId="1" hidden="1">#REF!</definedName>
    <definedName name="FDP_84_1_aSrv" hidden="1">#REF!</definedName>
    <definedName name="FDP_85_1_aSrv" localSheetId="4" hidden="1">#REF!</definedName>
    <definedName name="FDP_85_1_aSrv" localSheetId="1" hidden="1">#REF!</definedName>
    <definedName name="FDP_85_1_aSrv" hidden="1">#REF!</definedName>
    <definedName name="FDP_86_1_aSrv" localSheetId="4" hidden="1">#REF!</definedName>
    <definedName name="FDP_86_1_aSrv" localSheetId="1" hidden="1">#REF!</definedName>
    <definedName name="FDP_86_1_aSrv" hidden="1">#REF!</definedName>
    <definedName name="FDP_87_1_aUrv" localSheetId="4" hidden="1">#REF!</definedName>
    <definedName name="FDP_87_1_aUrv" localSheetId="1" hidden="1">#REF!</definedName>
    <definedName name="FDP_87_1_aUrv" hidden="1">#REF!</definedName>
    <definedName name="FDP_88_1_aUrv" localSheetId="4" hidden="1">#REF!</definedName>
    <definedName name="FDP_88_1_aUrv" localSheetId="1" hidden="1">#REF!</definedName>
    <definedName name="FDP_88_1_aUrv" hidden="1">#REF!</definedName>
    <definedName name="FDP_89_1_aUrv" localSheetId="4" hidden="1">#REF!</definedName>
    <definedName name="FDP_89_1_aUrv" localSheetId="1" hidden="1">#REF!</definedName>
    <definedName name="FDP_89_1_aUrv" hidden="1">#REF!</definedName>
    <definedName name="FDP_90_1_aUrv" localSheetId="4" hidden="1">#REF!</definedName>
    <definedName name="FDP_90_1_aUrv" localSheetId="1" hidden="1">#REF!</definedName>
    <definedName name="FDP_90_1_aUrv" hidden="1">#REF!</definedName>
    <definedName name="FDP_91_1_aUrv" localSheetId="4" hidden="1">#REF!</definedName>
    <definedName name="FDP_91_1_aUrv" localSheetId="1" hidden="1">#REF!</definedName>
    <definedName name="FDP_91_1_aUrv" hidden="1">#REF!</definedName>
    <definedName name="FDP_92_1_aUrv" localSheetId="4" hidden="1">#REF!</definedName>
    <definedName name="FDP_92_1_aUrv" localSheetId="1" hidden="1">#REF!</definedName>
    <definedName name="FDP_92_1_aUrv" hidden="1">#REF!</definedName>
    <definedName name="FDP_93_1_aUrv" localSheetId="4" hidden="1">#REF!</definedName>
    <definedName name="FDP_93_1_aUrv" localSheetId="1" hidden="1">#REF!</definedName>
    <definedName name="FDP_93_1_aUrv" hidden="1">#REF!</definedName>
    <definedName name="FDP_94_1_aUrv" localSheetId="4" hidden="1">#REF!</definedName>
    <definedName name="FDP_94_1_aUrv" localSheetId="1" hidden="1">#REF!</definedName>
    <definedName name="FDP_94_1_aUrv" hidden="1">#REF!</definedName>
    <definedName name="FDP_95_1_aUrv" localSheetId="4" hidden="1">#REF!</definedName>
    <definedName name="FDP_95_1_aUrv" localSheetId="1" hidden="1">#REF!</definedName>
    <definedName name="FDP_95_1_aUrv" hidden="1">#REF!</definedName>
    <definedName name="FDP_96_1_aUrv" localSheetId="4" hidden="1">#REF!</definedName>
    <definedName name="FDP_96_1_aUrv" localSheetId="1" hidden="1">#REF!</definedName>
    <definedName name="FDP_96_1_aUrv" hidden="1">#REF!</definedName>
    <definedName name="FDP_97_1_aUrv" localSheetId="4" hidden="1">#REF!</definedName>
    <definedName name="FDP_97_1_aUrv" localSheetId="1" hidden="1">#REF!</definedName>
    <definedName name="FDP_97_1_aUrv" hidden="1">#REF!</definedName>
    <definedName name="FDP_98_1_aUrv" localSheetId="4" hidden="1">#REF!</definedName>
    <definedName name="FDP_98_1_aUrv" localSheetId="1" hidden="1">#REF!</definedName>
    <definedName name="FDP_98_1_aUrv" hidden="1">#REF!</definedName>
    <definedName name="FDP_99_1_aUrv" localSheetId="4" hidden="1">#REF!</definedName>
    <definedName name="FDP_99_1_aUrv" localSheetId="1" hidden="1">#REF!</definedName>
    <definedName name="FDP_99_1_aUrv" hidden="1">#REF!</definedName>
    <definedName name="four" hidden="1">'[3]chart-sales'!$1:$1048576</definedName>
    <definedName name="ger" hidden="1">#N/A</definedName>
    <definedName name="HTML_CodePage" hidden="1">1252</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HD:HomePageStuff:New_Home_Page:datafile:histret.html"</definedName>
    <definedName name="HTML_Title" hidden="1">"Historical Returns on Stocks, Bonds and Bills"</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"c2108"</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INDUSTRY_REC" hidden="1">"c4455"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FLOW_ACT_OR_EST" hidden="1">"c4154"</definedName>
    <definedName name="IQ_CASH_INTEREST" hidden="1">"c120"</definedName>
    <definedName name="IQ_CASH_INVEST" hidden="1">"c121"</definedName>
    <definedName name="IQ_CASH_OPER" hidden="1">"c122"</definedName>
    <definedName name="IQ_CASH_OPER_ACT_OR_EST" hidden="1">"c4164"</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OSITS_INTEREST_SECURITIES" hidden="1">"c5509"</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ACT_OR_EST" hidden="1">"c4278"</definedName>
    <definedName name="IQ_DISTRIBUTABLE_CASH_PAYOUT" hidden="1">"c3005"</definedName>
    <definedName name="IQ_DISTRIBUTABLE_CASH_SHARE" hidden="1">"c3003"</definedName>
    <definedName name="IQ_DISTRIBUTABLE_CASH_SHARE_ACT_OR_EST" hidden="1">"c4286"</definedName>
    <definedName name="IQ_DIV_AMOUNT" hidden="1">"c3041"</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Q_INC" hidden="1">"c3498"</definedName>
    <definedName name="IQ_EBIT_EQ_INC_EXCL_SBC" hidden="1">"c3502"</definedName>
    <definedName name="IQ_EBIT_EXCL_SBC" hidden="1">"c3082"</definedName>
    <definedName name="IQ_EBIT_GW_ACT_OR_EST" hidden="1">"c4306"</definedName>
    <definedName name="IQ_EBIT_INT" hidden="1">"c360"</definedName>
    <definedName name="IQ_EBIT_MARGIN" hidden="1">"c359"</definedName>
    <definedName name="IQ_EBIT_OVER_IE" hidden="1">"c1369"</definedName>
    <definedName name="IQ_EBIT_SBC_ACT_OR_EST" hidden="1">"c4316"</definedName>
    <definedName name="IQ_EBIT_SBC_GW_ACT_OR_EST" hidden="1">"c4320"</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"c1371"</definedName>
    <definedName name="IQ_EBITDA_SBC_ACT_OR_EST" hidden="1">"c4337"</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SBC_ACT_OR_EST" hidden="1">"c4350"</definedName>
    <definedName name="IQ_EBT_SBC_GW_ACT_OR_EST" hidden="1">"c4354"</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EST_REUT" hidden="1">"c5453"</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RM" hidden="1">"c1902"</definedName>
    <definedName name="IQ_EPS_NUM_EST" hidden="1">"c402"</definedName>
    <definedName name="IQ_EPS_NUM_EST_REUT" hidden="1">"c5451"</definedName>
    <definedName name="IQ_EPS_SBC_ACT_OR_EST" hidden="1">"c4376"</definedName>
    <definedName name="IQ_EPS_SBC_GW_ACT_OR_EST" hidden="1">"c4380"</definedName>
    <definedName name="IQ_EPS_STDDEV_EST" hidden="1">"c403"</definedName>
    <definedName name="IQ_EPS_STDDEV_EST_REUT" hidden="1">"c5452"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CURRENCY_REUT" hidden="1">"c5437"</definedName>
    <definedName name="IQ_EST_DATE" hidden="1">"c1634"</definedName>
    <definedName name="IQ_EST_DATE_REUT" hidden="1">"c5438"</definedName>
    <definedName name="IQ_EST_EPS_DIFF" hidden="1">"c1864"</definedName>
    <definedName name="IQ_EST_EPS_GROWTH_1YR" hidden="1">"c1636"</definedName>
    <definedName name="IQ_EST_EPS_GROWTH_1YR_REUT" hidden="1">"c3646"</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REUT" hidden="1">"c3633"</definedName>
    <definedName name="IQ_EST_EPS_GROWTH_5YR_STDDEV" hidden="1">"c1660"</definedName>
    <definedName name="IQ_EST_EPS_GROWTH_Q_1YR" hidden="1">"c1641"</definedName>
    <definedName name="IQ_EST_EPS_GROWTH_Q_1YR_REUT" hidden="1">"c5410"</definedName>
    <definedName name="IQ_EST_VENDOR" hidden="1">"c5564"</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DJ_ACT_OR_EST" hidden="1">"c4435"</definedName>
    <definedName name="IQ_FFO_PAYOUT_RATIO" hidden="1">"c3492"</definedName>
    <definedName name="IQ_FFO_SHARE_ACT_OR_EST" hidden="1">"c4446"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_DIV_ST_DEBT_TOTAL" hidden="1">"c5527"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_TARGET_PRICE_REUT" hidden="1">"c5317"</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_SECURITY_SUPPL" hidden="1">"c5511"</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CAPEX_ACT_OR_EST" hidden="1">"c4458"</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BC_ACT_OR_EST" hidden="1">"c4474"</definedName>
    <definedName name="IQ_NI_SBC_GW_ACT_OR_EST" hidden="1">"c4478"</definedName>
    <definedName name="IQ_NI_SFAS" hidden="1">"c795"</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MORT" hidden="1">"c5563"</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_TARGET_REUT" hidden="1">"c3631"</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CURRING_PROFIT_ACT_OR_EST" hidden="1">"c4507"</definedName>
    <definedName name="IQ_RECURRING_PROFIT_SHARE_ACT_OR_EST" hidden="1">"c4508"</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ENUE" hidden="1">"c1422"</definedName>
    <definedName name="IQ_REVENUE_ACT_OR_EST" hidden="1">"c2214"</definedName>
    <definedName name="IQ_REVENUE_EST" hidden="1">"c1126"</definedName>
    <definedName name="IQ_REVENUE_EST_REUT" hidden="1">"c3634"</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EVISION_DATE_" hidden="1">39358.4284837963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_PURCHASED_RESELL" hidden="1">"c5513"</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ING_CAP" hidden="1">"c3494"</definedName>
    <definedName name="IQ_WORKMEN_WRITTEN" hidden="1">"c1336"</definedName>
    <definedName name="IQ_XDIV_DATE" hidden="1">"c2104"</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QShowHideColumns" hidden="1">"iQShowAll"</definedName>
    <definedName name="jhgdjdgh" localSheetId="1" hidden="1">{"MacroCo",#N/A,FALSE,"masmode";"IncomeS",#N/A,FALSE,"masmode";"BalanceS",#N/A,FALSE,"masmode";"CashF",#N/A,FALSE,"masmode";"Ratios",#N/A,FALSE,"masmode";"DebtFC",#N/A,FALSE,"masmode"}</definedName>
    <definedName name="jhgdjdgh" hidden="1">{"MacroCo",#N/A,FALSE,"masmode";"IncomeS",#N/A,FALSE,"masmode";"BalanceS",#N/A,FALSE,"masmode";"CashF",#N/A,FALSE,"masmode";"Ratios",#N/A,FALSE,"masmode";"DebtFC",#N/A,FALSE,"masmode"}</definedName>
    <definedName name="new" hidden="1">[15]Sheet1!$1:$1048576</definedName>
    <definedName name="one" hidden="1">'[3]chart-EBIT'!$1:$1048576</definedName>
    <definedName name="Parte1a." localSheetId="2" hidden="1">{"PARTE1",#N/A,FALSE,"Plan1"}</definedName>
    <definedName name="Parte1a." hidden="1">{"PARTE1",#N/A,FALSE,"Plan1"}</definedName>
    <definedName name="Parte2" localSheetId="2" hidden="1">{"PARTE1",#N/A,FALSE,"Plan1"}</definedName>
    <definedName name="Parte2" hidden="1">{"PARTE1",#N/A,FALSE,"Plan1"}</definedName>
    <definedName name="sadfsdf" localSheetId="4" hidden="1">[12]DATABASE_TNE!#REF!</definedName>
    <definedName name="sadfsdf" localSheetId="1" hidden="1">[12]DATABASE_TNE!#REF!</definedName>
    <definedName name="sadfsdf" hidden="1">[12]DATABASE_TNE!#REF!</definedName>
    <definedName name="SAPFuncF4Help" localSheetId="4" hidden="1">Main.SAPF4Help()</definedName>
    <definedName name="SAPFuncF4Help" localSheetId="2" hidden="1">Main.SAPF4Help()</definedName>
    <definedName name="SAPFuncF4Help" hidden="1">Main.SAPF4Help()</definedName>
    <definedName name="sogsafra" localSheetId="4" hidden="1">[16]CONTABIL!#REF!</definedName>
    <definedName name="sogsafra" hidden="1">[16]CONTABIL!#REF!</definedName>
    <definedName name="sssss" localSheetId="2" hidden="1">{"PARTE1",#N/A,FALSE,"Plan1"}</definedName>
    <definedName name="sssss" hidden="1">{"PARTE1",#N/A,FALSE,"Plan1"}</definedName>
    <definedName name="TextRefCopyRangeCount" hidden="1">4</definedName>
    <definedName name="three" hidden="1">'[3]chart-all3'!$1:$1048576</definedName>
    <definedName name="tuyiotuio" localSheetId="1" hidden="1">{"short1",#N/A,FALSE,"masmode";"short2",#N/A,FALSE,"masmode";"qtrres",#N/A,FALSE,"QTR. RES.";"sales",#N/A,FALSE,"Sales &amp; Market Share"}</definedName>
    <definedName name="tuyiotuio" hidden="1">{"short1",#N/A,FALSE,"masmode";"short2",#N/A,FALSE,"masmode";"qtrres",#N/A,FALSE,"QTR. RES.";"sales",#N/A,FALSE,"Sales &amp; Market Share"}</definedName>
    <definedName name="two" hidden="1">'[3]chart-EPS'!$1:$1048576</definedName>
    <definedName name="v" hidden="1">[11]ｾｸﾞﾒﾝﾄ!$E$164:$I$164</definedName>
    <definedName name="w" hidden="1">[11]単独!$AR$14:$AR$18</definedName>
    <definedName name="wrn.2._.pagers." hidden="1">{"Cover",#N/A,FALSE,"Cover";"Summary",#N/A,FALSE,"Summarpage"}</definedName>
    <definedName name="wrn.Aging._.and._.Trend._.Analysis." localSheetId="2"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 localSheetId="1" hidden="1">{#N/A,#N/A,FALSE,"cpt"}</definedName>
    <definedName name="wrn.all." hidden="1">{#N/A,#N/A,FALSE,"cpt"}</definedName>
    <definedName name="wrn.allpages." hidden="1">{#N/A,#N/A,TRUE,"Historicals";#N/A,#N/A,TRUE,"Charts";#N/A,#N/A,TRUE,"Forecasts"}</definedName>
    <definedName name="wrn.BasicModel." localSheetId="1" hidden="1">{"MacroCo",#N/A,FALSE,"masmode";"IncomeS",#N/A,FALSE,"masmode";"BalanceS",#N/A,FALSE,"masmode";"CashF",#N/A,FALSE,"masmode";"Ratios",#N/A,FALSE,"masmode";"DebtFC",#N/A,FALSE,"masmode"}</definedName>
    <definedName name="wrn.BasicModel." hidden="1">{"MacroCo",#N/A,FALSE,"masmode";"IncomeS",#N/A,FALSE,"masmode";"BalanceS",#N/A,FALSE,"masmode";"CashF",#N/A,FALSE,"masmode";"Ratios",#N/A,FALSE,"masmode";"DebtFC",#N/A,FALSE,"masmode"}</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nciliação." localSheetId="2" hidden="1">{"printConciliação",#N/A,FALSE,"Database"}</definedName>
    <definedName name="wrn.Conciliação." hidden="1">{"printConciliação",#N/A,FALSE,"Database"}</definedName>
    <definedName name="wrn.EXPENSES._.98._.US." localSheetId="2" hidden="1">{"Expenses 98 MKT",#N/A,TRUE,"MKT";"Expenses 98 BUSS",#N/A,TRUE,"BusOper";"Expenses 98 TECH",#N/A,TRUE,"Tech";"Expenses 98 LOCAL",#N/A,TRUE,"LocalProg";"Expenses 98 GA",#N/A,TRUE,"G&amp;A";"Expenses 98 CONSOL",#N/A,TRUE,"Consolidate"}</definedName>
    <definedName name="wrn.EXPENSES._.98._.US." hidden="1">{"Expenses 98 MKT",#N/A,TRUE,"MKT";"Expenses 98 BUSS",#N/A,TRUE,"BusOper";"Expenses 98 TECH",#N/A,TRUE,"Tech";"Expenses 98 LOCAL",#N/A,TRUE,"LocalProg";"Expenses 98 GA",#N/A,TRUE,"G&amp;A";"Expenses 98 CONSOL",#N/A,TRUE,"Consolidate"}</definedName>
    <definedName name="wrn.EXPENSES._.99._.REAL." localSheetId="2" hidden="1">{"Reais 99 MKT",#N/A,TRUE,"MKT";"Reais 99 BUSS",#N/A,TRUE,"BusOper";"Reais 99 TECH",#N/A,TRUE,"Tech";"Reais 99 LOCAL",#N/A,TRUE,"LocalProg";"Reais 99 GA",#N/A,TRUE,"G&amp;A";"Reais 99 CONSOL",#N/A,TRUE,"Consolidate"}</definedName>
    <definedName name="wrn.EXPENSES._.99._.REAL." hidden="1">{"Reais 99 MKT",#N/A,TRUE,"MKT";"Reais 99 BUSS",#N/A,TRUE,"BusOper";"Reais 99 TECH",#N/A,TRUE,"Tech";"Reais 99 LOCAL",#N/A,TRUE,"LocalProg";"Reais 99 GA",#N/A,TRUE,"G&amp;A";"Reais 99 CONSOL",#N/A,TRUE,"Consolidate"}</definedName>
    <definedName name="wrn.FINANCIAL._.MONTH." localSheetId="2" hidden="1">{"Expense Analysis MKT",#N/A,TRUE,"MKT";"Expense Analysis BUSS",#N/A,TRUE,"BusOper";"Expense Analysis TECH",#N/A,TRUE,"Tech";"Expense Analysis LOCAL",#N/A,TRUE,"LocalProg";"Expense Analysis GA",#N/A,TRUE,"G&amp;A";"Expense Analysis CONSOL",#N/A,TRUE,"Consolidate"}</definedName>
    <definedName name="wrn.FINANCIAL._.MONTH." hidden="1">{"Expense Analysis MKT",#N/A,TRUE,"MKT";"Expense Analysis BUSS",#N/A,TRUE,"BusOper";"Expense Analysis TECH",#N/A,TRUE,"Tech";"Expense Analysis LOCAL",#N/A,TRUE,"LocalProg";"Expense Analysis GA",#N/A,TRUE,"G&amp;A";"Expense Analysis CONSOL",#N/A,TRUE,"Consolidate"}</definedName>
    <definedName name="wrn.FINANCIAL._.MONTHS." localSheetId="2" hidden="1">{"Expenses Amalysis Months MKT",#N/A,TRUE,"MKT";"Expenses Analysis Months BUSS",#N/A,TRUE,"BusOper";"Expenses Analysis Months TECH",#N/A,TRUE,"Tech";"Expenses Analysis Months LOCAL",#N/A,TRUE,"LocalProg";"Expenses Analysis Months GA",#N/A,TRUE,"G&amp;A";"Expenses Analysis Months CONSOL",#N/A,TRUE,"Consolidate"}</definedName>
    <definedName name="wrn.FINANCIAL._.MONTHS." hidden="1">{"Expenses Amalysis Months MKT",#N/A,TRUE,"MKT";"Expenses Analysis Months BUSS",#N/A,TRUE,"BusOper";"Expenses Analysis Months TECH",#N/A,TRUE,"Tech";"Expenses Analysis Months LOCAL",#N/A,TRUE,"LocalProg";"Expenses Analysis Months GA",#N/A,TRUE,"G&amp;A";"Expenses Analysis Months CONSOL",#N/A,TRUE,"Consolidate"}</definedName>
    <definedName name="wrn.FINANCIAL._.US._.MONTH." localSheetId="2" hidden="1">{"Expenses us MKT",#N/A,TRUE,"MKT";"Expenses us BUSS",#N/A,TRUE,"BusOper";"Expenses us TECH",#N/A,TRUE,"Tech";"Expenses us LOCAL",#N/A,TRUE,"LocalProg";"Expenses us GA",#N/A,TRUE,"G&amp;A";"Expenses us CONSOL",#N/A,TRUE,"Consolidate"}</definedName>
    <definedName name="wrn.FINANCIAL._.US._.MONTH." hidden="1">{"Expenses us MKT",#N/A,TRUE,"MKT";"Expenses us BUSS",#N/A,TRUE,"BusOper";"Expenses us TECH",#N/A,TRUE,"Tech";"Expenses us LOCAL",#N/A,TRUE,"LocalProg";"Expenses us GA",#N/A,TRUE,"G&amp;A";"Expenses us CONSOL",#N/A,TRUE,"Consolidate"}</definedName>
    <definedName name="wrn.FINANCIAL._.US._.MONTHS." localSheetId="2" hidden="1">{"Expenses Months us MKT",#N/A,TRUE,"MKT";"Expenses Months us BUSS",#N/A,TRUE,"BusOper";"Expenses Months us TECH",#N/A,TRUE,"Tech";"Expenses Months us LOCAL",#N/A,TRUE,"LocalProg";"Expenses Months us GA",#N/A,TRUE,"G&amp;A";"Expenses Months us CONSOL",#N/A,TRUE,"Consolidate"}</definedName>
    <definedName name="wrn.FINANCIAL._.US._.MONTHS." hidden="1">{"Expenses Months us MKT",#N/A,TRUE,"MKT";"Expenses Months us BUSS",#N/A,TRUE,"BusOper";"Expenses Months us TECH",#N/A,TRUE,"Tech";"Expenses Months us LOCAL",#N/A,TRUE,"LocalProg";"Expenses Months us GA",#N/A,TRUE,"G&amp;A";"Expenses Months us CONSOL",#N/A,TRUE,"Consolidate"}</definedName>
    <definedName name="wrn.INDICADORES." localSheetId="2" hidden="1">{"PARTE1",#N/A,FALSE,"Plan1"}</definedName>
    <definedName name="wrn.INDICADORES." hidden="1">{"PARTE1",#N/A,FALSE,"Plan1"}</definedName>
    <definedName name="wrn.Industry.xls." hidden="1">{#N/A,#N/A,FALSE,"Earnings";#N/A,#N/A,FALSE,"Overview";#N/A,#N/A,FALSE,"Summary";#N/A,#N/A,FALSE,"Summary II";#N/A,#N/A,FALSE,"R&amp;D";#N/A,#N/A,FALSE,"R&amp;D Forecast";#N/A,#N/A,FALSE,"Tax Adj";#N/A,#N/A,FALSE,"Goodwill";#N/A,#N/A,FALSE,"FX ";#N/A,#N/A,FALSE,"Consolidation";#N/A,#N/A,FALSE,"Provisions"}</definedName>
    <definedName name="wrn.MOBIL." hidden="1">{"quarter",#N/A,FALSE,"MOB"}</definedName>
    <definedName name="wrn.Pulp." hidden="1">{"Pulp Production",#N/A,FALSE,"Pulp";"Pulp Earnings",#N/A,FALSE,"Pulp"}</definedName>
    <definedName name="wrn.repassefinal" localSheetId="2" hidden="1">{#N/A,#N/A,FALSE,"DR";#N/A,#N/A,FALSE,"DR (2)";#N/A,#N/A,FALSE,"Rateio";#N/A,#N/A,FALSE,"IRRF";#N/A,#N/A,FALSE,"Check Sum";#N/A,#N/A,FALSE,"LPD correções"}</definedName>
    <definedName name="wrn.repassefinal" hidden="1">{#N/A,#N/A,FALSE,"DR";#N/A,#N/A,FALSE,"DR (2)";#N/A,#N/A,FALSE,"Rateio";#N/A,#N/A,FALSE,"IRRF";#N/A,#N/A,FALSE,"Check Sum";#N/A,#N/A,FALSE,"LPD correções"}</definedName>
    <definedName name="wrn.RepasseFinal." localSheetId="2" hidden="1">{#N/A,#N/A,FALSE,"DR";#N/A,#N/A,FALSE,"DR (2)";#N/A,#N/A,FALSE,"Rateio";#N/A,#N/A,FALSE,"IRRF";#N/A,#N/A,FALSE,"Check Sum";#N/A,#N/A,FALSE,"LPD correções"}</definedName>
    <definedName name="wrn.RepasseFinal." hidden="1">{#N/A,#N/A,FALSE,"DR";#N/A,#N/A,FALSE,"DR (2)";#N/A,#N/A,FALSE,"Rateio";#N/A,#N/A,FALSE,"IRRF";#N/A,#N/A,FALSE,"Check Sum";#N/A,#N/A,FALSE,"LPD correções"}</definedName>
    <definedName name="wrn.Short._.Report." localSheetId="1" hidden="1">{"short1",#N/A,FALSE,"masmode";"short2",#N/A,FALSE,"masmode";"qtrres",#N/A,FALSE,"QTR. RES.";"sales",#N/A,FALSE,"Sales &amp; Market Share"}</definedName>
    <definedName name="wrn.Short._.Report." hidden="1">{"short1",#N/A,FALSE,"masmode";"short2",#N/A,FALSE,"masmode";"qtrres",#N/A,FALSE,"QTR. RES.";"sales",#N/A,FALSE,"Sales &amp; Market Share"}</definedName>
    <definedName name="wrn.WORK._.PAPER." localSheetId="2" hidden="1">{#N/A,#N/A,TRUE,"Consolidate";"Work Paper MKT",#N/A,TRUE,"MKT";"Work Paper BUSS",#N/A,TRUE,"BusOper";"Work Paper TECH",#N/A,TRUE,"Tech";"Work Paper LOCAL",#N/A,TRUE,"LocalProg";"Work Paper GA",#N/A,TRUE,"G&amp;A";"Work Paper CONSOL",#N/A,TRUE,"Consolidate"}</definedName>
    <definedName name="wrn.WORK._.PAPER." hidden="1">{#N/A,#N/A,TRUE,"Consolidate";"Work Paper MKT",#N/A,TRUE,"MKT";"Work Paper BUSS",#N/A,TRUE,"BusOper";"Work Paper TECH",#N/A,TRUE,"Tech";"Work Paper LOCAL",#N/A,TRUE,"LocalProg";"Work Paper GA",#N/A,TRUE,"G&amp;A";"Work Paper CONSOL",#N/A,TRUE,"Consolidate"}</definedName>
    <definedName name="wrn.WORK._.PAPER._.99." localSheetId="2" hidden="1">{"Work Paper99 MKT",#N/A,TRUE,"MKT";"Work Paper99 BUSS",#N/A,TRUE,"BusOper";"Work Paper99 TECH",#N/A,TRUE,"Tech";"Work Paper99 LOCAL",#N/A,TRUE,"LocalProg";"Work Paper99 GA",#N/A,TRUE,"G&amp;A";"Work Paper99 CONSOL",#N/A,TRUE,"Consolidate"}</definedName>
    <definedName name="wrn.WORK._.PAPER._.99." hidden="1">{"Work Paper99 MKT",#N/A,TRUE,"MKT";"Work Paper99 BUSS",#N/A,TRUE,"BusOper";"Work Paper99 TECH",#N/A,TRUE,"Tech";"Work Paper99 LOCAL",#N/A,TRUE,"LocalProg";"Work Paper99 GA",#N/A,TRUE,"G&amp;A";"Work Paper99 CONSOL",#N/A,TRUE,"Consolidate"}</definedName>
    <definedName name="XREF_COLUMN_1" localSheetId="4" hidden="1">[17]DMPL!#REF!</definedName>
    <definedName name="XREF_COLUMN_1" hidden="1">[17]DMPL!#REF!</definedName>
    <definedName name="XREF_COLUMN_10" localSheetId="4" hidden="1">#REF!</definedName>
    <definedName name="XREF_COLUMN_10" hidden="1">#REF!</definedName>
    <definedName name="XREF_COLUMN_11" localSheetId="4" hidden="1">#REF!</definedName>
    <definedName name="XREF_COLUMN_11" hidden="1">#REF!</definedName>
    <definedName name="XREF_COLUMN_14" localSheetId="4" hidden="1">#REF!</definedName>
    <definedName name="XREF_COLUMN_14" hidden="1">#REF!</definedName>
    <definedName name="XREF_COLUMN_15" localSheetId="4" hidden="1">#REF!</definedName>
    <definedName name="XREF_COLUMN_15" hidden="1">#REF!</definedName>
    <definedName name="XREF_COLUMN_16" localSheetId="4" hidden="1">#REF!</definedName>
    <definedName name="XREF_COLUMN_16" hidden="1">#REF!</definedName>
    <definedName name="XREF_COLUMN_17" hidden="1">'[18]Tickmarks '!$G$1:$G$65536</definedName>
    <definedName name="XREF_COLUMN_19" localSheetId="4" hidden="1">#REF!</definedName>
    <definedName name="XREF_COLUMN_19" hidden="1">#REF!</definedName>
    <definedName name="XREF_COLUMN_2" localSheetId="4" hidden="1">#REF!</definedName>
    <definedName name="XREF_COLUMN_2" hidden="1">#REF!</definedName>
    <definedName name="XREF_COLUMN_20" localSheetId="4" hidden="1">'[19]Mapa de Resultado'!#REF!</definedName>
    <definedName name="XREF_COLUMN_20" hidden="1">'[19]Mapa de Resultado'!#REF!</definedName>
    <definedName name="XREF_COLUMN_21" localSheetId="4" hidden="1">'[19]Mapa de Resultado'!#REF!</definedName>
    <definedName name="XREF_COLUMN_21" hidden="1">'[19]Mapa de Resultado'!#REF!</definedName>
    <definedName name="XREF_COLUMN_3" localSheetId="4" hidden="1">#REF!</definedName>
    <definedName name="XREF_COLUMN_3" hidden="1">#REF!</definedName>
    <definedName name="XREF_COLUMN_4" localSheetId="4" hidden="1">#REF!</definedName>
    <definedName name="XREF_COLUMN_4" hidden="1">#REF!</definedName>
    <definedName name="XREF_COLUMN_5" localSheetId="4" hidden="1">#REF!</definedName>
    <definedName name="XREF_COLUMN_5" hidden="1">#REF!</definedName>
    <definedName name="XREF_COLUMN_6" localSheetId="4" hidden="1">#REF!</definedName>
    <definedName name="XREF_COLUMN_6" hidden="1">#REF!</definedName>
    <definedName name="XREF_COLUMN_7" localSheetId="4" hidden="1">#REF!</definedName>
    <definedName name="XREF_COLUMN_7" hidden="1">#REF!</definedName>
    <definedName name="XREF_COLUMN_8" localSheetId="4" hidden="1">[20]Resumo!#REF!</definedName>
    <definedName name="XREF_COLUMN_8" hidden="1">[20]Resumo!#REF!</definedName>
    <definedName name="XREF_COLUMN_9" localSheetId="4" hidden="1">#REF!</definedName>
    <definedName name="XREF_COLUMN_9" hidden="1">#REF!</definedName>
    <definedName name="XRefColumnsCount" hidden="1">1</definedName>
    <definedName name="XRefCopy1" localSheetId="4" hidden="1">#REF!</definedName>
    <definedName name="XRefCopy1" hidden="1">#REF!</definedName>
    <definedName name="XRefCopy10" localSheetId="4" hidden="1">#REF!</definedName>
    <definedName name="XRefCopy10" hidden="1">#REF!</definedName>
    <definedName name="XRefCopy10Row" localSheetId="4" hidden="1">#REF!</definedName>
    <definedName name="XRefCopy10Row" hidden="1">#REF!</definedName>
    <definedName name="XRefCopy12" localSheetId="4" hidden="1">'[19]Mapa de Resultado'!#REF!</definedName>
    <definedName name="XRefCopy12" hidden="1">'[19]Mapa de Resultado'!#REF!</definedName>
    <definedName name="XRefCopy12Row" localSheetId="4" hidden="1">#REF!</definedName>
    <definedName name="XRefCopy12Row" hidden="1">#REF!</definedName>
    <definedName name="XRefCopy13" localSheetId="4" hidden="1">#REF!</definedName>
    <definedName name="XRefCopy13" hidden="1">#REF!</definedName>
    <definedName name="XRefCopy13Row" localSheetId="4" hidden="1">#REF!</definedName>
    <definedName name="XRefCopy13Row" hidden="1">#REF!</definedName>
    <definedName name="XRefCopy15" localSheetId="4" hidden="1">#REF!</definedName>
    <definedName name="XRefCopy15" hidden="1">#REF!</definedName>
    <definedName name="XRefCopy15Row" localSheetId="4" hidden="1">#REF!</definedName>
    <definedName name="XRefCopy15Row" hidden="1">#REF!</definedName>
    <definedName name="XRefCopy16Row" localSheetId="4" hidden="1">#REF!</definedName>
    <definedName name="XRefCopy16Row" hidden="1">#REF!</definedName>
    <definedName name="XRefCopy17" localSheetId="4" hidden="1">#REF!</definedName>
    <definedName name="XRefCopy17" hidden="1">#REF!</definedName>
    <definedName name="XRefCopy17Row" localSheetId="4" hidden="1">#REF!</definedName>
    <definedName name="XRefCopy17Row" hidden="1">#REF!</definedName>
    <definedName name="XRefCopy18" localSheetId="4" hidden="1">'[19]Mapa de Resultado'!#REF!</definedName>
    <definedName name="XRefCopy18" hidden="1">'[19]Mapa de Resultado'!#REF!</definedName>
    <definedName name="XRefCopy18Row" localSheetId="4" hidden="1">#REF!</definedName>
    <definedName name="XRefCopy18Row" hidden="1">#REF!</definedName>
    <definedName name="XRefCopy19" localSheetId="4" hidden="1">#REF!</definedName>
    <definedName name="XRefCopy19" hidden="1">#REF!</definedName>
    <definedName name="XRefCopy19Row" localSheetId="4" hidden="1">#REF!</definedName>
    <definedName name="XRefCopy19Row" hidden="1">#REF!</definedName>
    <definedName name="XRefCopy2" localSheetId="4" hidden="1">#REF!</definedName>
    <definedName name="XRefCopy2" hidden="1">#REF!</definedName>
    <definedName name="XRefCopy20" localSheetId="4" hidden="1">'[19]Mapa de Resultado'!#REF!</definedName>
    <definedName name="XRefCopy20" hidden="1">'[19]Mapa de Resultado'!#REF!</definedName>
    <definedName name="XRefCopy20Row" localSheetId="4" hidden="1">#REF!</definedName>
    <definedName name="XRefCopy20Row" hidden="1">#REF!</definedName>
    <definedName name="XRefCopy21" localSheetId="4" hidden="1">#REF!</definedName>
    <definedName name="XRefCopy21" hidden="1">#REF!</definedName>
    <definedName name="XRefCopy21Row" localSheetId="4" hidden="1">#REF!</definedName>
    <definedName name="XRefCopy21Row" hidden="1">#REF!</definedName>
    <definedName name="XRefCopy28" localSheetId="4" hidden="1">#REF!</definedName>
    <definedName name="XRefCopy28" hidden="1">#REF!</definedName>
    <definedName name="XRefCopy28Row" localSheetId="4" hidden="1">#REF!</definedName>
    <definedName name="XRefCopy28Row" hidden="1">#REF!</definedName>
    <definedName name="XRefCopy29" localSheetId="4" hidden="1">#REF!</definedName>
    <definedName name="XRefCopy29" hidden="1">#REF!</definedName>
    <definedName name="XRefCopy29Row" localSheetId="4" hidden="1">#REF!</definedName>
    <definedName name="XRefCopy29Row" hidden="1">#REF!</definedName>
    <definedName name="XRefCopy2Row" localSheetId="4" hidden="1">[21]XREF!#REF!</definedName>
    <definedName name="XRefCopy2Row" hidden="1">[21]XREF!#REF!</definedName>
    <definedName name="XRefCopy3" localSheetId="4" hidden="1">[17]DMPL!#REF!</definedName>
    <definedName name="XRefCopy3" hidden="1">[17]DMPL!#REF!</definedName>
    <definedName name="XRefCopy30Row" localSheetId="4" hidden="1">#REF!</definedName>
    <definedName name="XRefCopy30Row" hidden="1">#REF!</definedName>
    <definedName name="XRefCopy31" localSheetId="4" hidden="1">#REF!</definedName>
    <definedName name="XRefCopy31" hidden="1">#REF!</definedName>
    <definedName name="XRefCopy31Row" localSheetId="4" hidden="1">#REF!</definedName>
    <definedName name="XRefCopy31Row" hidden="1">#REF!</definedName>
    <definedName name="XRefCopy33Row" localSheetId="4" hidden="1">#REF!</definedName>
    <definedName name="XRefCopy33Row" hidden="1">#REF!</definedName>
    <definedName name="XRefCopy39" localSheetId="4" hidden="1">#REF!</definedName>
    <definedName name="XRefCopy39" hidden="1">#REF!</definedName>
    <definedName name="XRefCopy3Row" localSheetId="4" hidden="1">[22]XREF!#REF!</definedName>
    <definedName name="XRefCopy3Row" hidden="1">[22]XREF!#REF!</definedName>
    <definedName name="XRefCopy4" localSheetId="4" hidden="1">[17]DMPL!#REF!</definedName>
    <definedName name="XRefCopy4" hidden="1">[17]DMPL!#REF!</definedName>
    <definedName name="XRefCopy40Row" localSheetId="4" hidden="1">#REF!</definedName>
    <definedName name="XRefCopy40Row" hidden="1">#REF!</definedName>
    <definedName name="XRefCopy43Row" localSheetId="4" hidden="1">#REF!</definedName>
    <definedName name="XRefCopy43Row" hidden="1">#REF!</definedName>
    <definedName name="XRefCopy44Row" localSheetId="4" hidden="1">#REF!</definedName>
    <definedName name="XRefCopy44Row" hidden="1">#REF!</definedName>
    <definedName name="XRefCopy49Row" localSheetId="4" hidden="1">#REF!</definedName>
    <definedName name="XRefCopy49Row" hidden="1">#REF!</definedName>
    <definedName name="XRefCopy4Row" localSheetId="4" hidden="1">#REF!</definedName>
    <definedName name="XRefCopy4Row" hidden="1">#REF!</definedName>
    <definedName name="XRefCopy5" localSheetId="4" hidden="1">#REF!</definedName>
    <definedName name="XRefCopy5" hidden="1">#REF!</definedName>
    <definedName name="XRefCopy50Row" localSheetId="4" hidden="1">#REF!</definedName>
    <definedName name="XRefCopy50Row" hidden="1">#REF!</definedName>
    <definedName name="XRefCopy51Row" localSheetId="4" hidden="1">#REF!</definedName>
    <definedName name="XRefCopy51Row" hidden="1">#REF!</definedName>
    <definedName name="XRefCopy52Row" localSheetId="4" hidden="1">#REF!</definedName>
    <definedName name="XRefCopy52Row" hidden="1">#REF!</definedName>
    <definedName name="XRefCopy53Row" localSheetId="4" hidden="1">#REF!</definedName>
    <definedName name="XRefCopy53Row" hidden="1">#REF!</definedName>
    <definedName name="XRefCopy55Row" localSheetId="4" hidden="1">#REF!</definedName>
    <definedName name="XRefCopy55Row" hidden="1">#REF!</definedName>
    <definedName name="XRefCopy56" localSheetId="4" hidden="1">#REF!</definedName>
    <definedName name="XRefCopy56" hidden="1">#REF!</definedName>
    <definedName name="XRefCopy56Row" localSheetId="4" hidden="1">[19]XREF!#REF!</definedName>
    <definedName name="XRefCopy56Row" hidden="1">[19]XREF!#REF!</definedName>
    <definedName name="XRefCopy5Row" localSheetId="4" hidden="1">#REF!</definedName>
    <definedName name="XRefCopy5Row" hidden="1">#REF!</definedName>
    <definedName name="XRefCopy6" localSheetId="4" hidden="1">#REF!</definedName>
    <definedName name="XRefCopy6" hidden="1">#REF!</definedName>
    <definedName name="XRefCopy61" localSheetId="4" hidden="1">'[19]Mapa de Resultado'!#REF!</definedName>
    <definedName name="XRefCopy61" hidden="1">'[19]Mapa de Resultado'!#REF!</definedName>
    <definedName name="XRefCopy61Row" localSheetId="4" hidden="1">#REF!</definedName>
    <definedName name="XRefCopy61Row" hidden="1">#REF!</definedName>
    <definedName name="XRefCopy63Row" localSheetId="4" hidden="1">#REF!</definedName>
    <definedName name="XRefCopy63Row" hidden="1">#REF!</definedName>
    <definedName name="XRefCopy64Row" localSheetId="4" hidden="1">#REF!</definedName>
    <definedName name="XRefCopy64Row" hidden="1">#REF!</definedName>
    <definedName name="XRefCopy65Row" localSheetId="4" hidden="1">#REF!</definedName>
    <definedName name="XRefCopy65Row" hidden="1">#REF!</definedName>
    <definedName name="XRefCopy66" localSheetId="4" hidden="1">#REF!</definedName>
    <definedName name="XRefCopy66" hidden="1">#REF!</definedName>
    <definedName name="XRefCopy66Row" localSheetId="4" hidden="1">#REF!</definedName>
    <definedName name="XRefCopy66Row" hidden="1">#REF!</definedName>
    <definedName name="XRefCopy67Row" localSheetId="4" hidden="1">#REF!</definedName>
    <definedName name="XRefCopy67Row" hidden="1">#REF!</definedName>
    <definedName name="XRefCopy68Row" localSheetId="4" hidden="1">#REF!</definedName>
    <definedName name="XRefCopy68Row" hidden="1">#REF!</definedName>
    <definedName name="XRefCopy69Row" localSheetId="4" hidden="1">#REF!</definedName>
    <definedName name="XRefCopy69Row" hidden="1">#REF!</definedName>
    <definedName name="XRefCopy6Row" localSheetId="4" hidden="1">#REF!</definedName>
    <definedName name="XRefCopy6Row" hidden="1">#REF!</definedName>
    <definedName name="XRefCopy7" localSheetId="4" hidden="1">#REF!</definedName>
    <definedName name="XRefCopy7" hidden="1">#REF!</definedName>
    <definedName name="XRefCopy70Row" localSheetId="4" hidden="1">#REF!</definedName>
    <definedName name="XRefCopy70Row" hidden="1">#REF!</definedName>
    <definedName name="XRefCopy71Row" localSheetId="4" hidden="1">#REF!</definedName>
    <definedName name="XRefCopy71Row" hidden="1">#REF!</definedName>
    <definedName name="XRefCopy72Row" localSheetId="4" hidden="1">#REF!</definedName>
    <definedName name="XRefCopy72Row" hidden="1">#REF!</definedName>
    <definedName name="XRefCopy73Row" localSheetId="4" hidden="1">#REF!</definedName>
    <definedName name="XRefCopy73Row" hidden="1">#REF!</definedName>
    <definedName name="XRefCopy74Row" localSheetId="4" hidden="1">#REF!</definedName>
    <definedName name="XRefCopy74Row" hidden="1">#REF!</definedName>
    <definedName name="XRefCopy75Row" localSheetId="4" hidden="1">#REF!</definedName>
    <definedName name="XRefCopy75Row" hidden="1">#REF!</definedName>
    <definedName name="XRefCopy76Row" localSheetId="4" hidden="1">#REF!</definedName>
    <definedName name="XRefCopy76Row" hidden="1">#REF!</definedName>
    <definedName name="XRefCopy77Row" localSheetId="4" hidden="1">#REF!</definedName>
    <definedName name="XRefCopy77Row" hidden="1">#REF!</definedName>
    <definedName name="XRefCopy78Row" localSheetId="4" hidden="1">#REF!</definedName>
    <definedName name="XRefCopy78Row" hidden="1">#REF!</definedName>
    <definedName name="XRefCopy7Row" localSheetId="4" hidden="1">#REF!</definedName>
    <definedName name="XRefCopy7Row" hidden="1">#REF!</definedName>
    <definedName name="XRefCopy8" localSheetId="4" hidden="1">[23]Lead!#REF!</definedName>
    <definedName name="XRefCopy8" hidden="1">[23]Lead!#REF!</definedName>
    <definedName name="XRefCopy80Row" localSheetId="4" hidden="1">#REF!</definedName>
    <definedName name="XRefCopy80Row" hidden="1">#REF!</definedName>
    <definedName name="XRefCopy81" localSheetId="4" hidden="1">'[19]Mapa de Resultado'!#REF!</definedName>
    <definedName name="XRefCopy81" hidden="1">'[19]Mapa de Resultado'!#REF!</definedName>
    <definedName name="XRefCopy81Row" localSheetId="4" hidden="1">#REF!</definedName>
    <definedName name="XRefCopy81Row" hidden="1">#REF!</definedName>
    <definedName name="XRefCopy82Row" localSheetId="4" hidden="1">#REF!</definedName>
    <definedName name="XRefCopy82Row" hidden="1">#REF!</definedName>
    <definedName name="XRefCopy8Row" localSheetId="4" hidden="1">#REF!</definedName>
    <definedName name="XRefCopy8Row" hidden="1">#REF!</definedName>
    <definedName name="XRefCopy9" localSheetId="4" hidden="1">'[20]Mapa Imobilizado'!#REF!</definedName>
    <definedName name="XRefCopy9" hidden="1">'[20]Mapa Imobilizado'!#REF!</definedName>
    <definedName name="XRefCopy9Row" localSheetId="4" hidden="1">#REF!</definedName>
    <definedName name="XRefCopy9Row" hidden="1">#REF!</definedName>
    <definedName name="XRefCopyRangeCount" hidden="1">4</definedName>
    <definedName name="XRefPaste1" localSheetId="4" hidden="1">[17]DMPL!#REF!</definedName>
    <definedName name="XRefPaste1" hidden="1">[17]DMPL!#REF!</definedName>
    <definedName name="XRefPaste10" localSheetId="4" hidden="1">#REF!</definedName>
    <definedName name="XRefPaste10" hidden="1">#REF!</definedName>
    <definedName name="XRefPaste101" localSheetId="4" hidden="1">#REF!</definedName>
    <definedName name="XRefPaste101" hidden="1">#REF!</definedName>
    <definedName name="XRefPaste101Row" localSheetId="4" hidden="1">#REF!</definedName>
    <definedName name="XRefPaste101Row" hidden="1">#REF!</definedName>
    <definedName name="XRefPaste102" localSheetId="4" hidden="1">#REF!</definedName>
    <definedName name="XRefPaste102" hidden="1">#REF!</definedName>
    <definedName name="XRefPaste102Row" localSheetId="4" hidden="1">#REF!</definedName>
    <definedName name="XRefPaste102Row" hidden="1">#REF!</definedName>
    <definedName name="XRefPaste103" localSheetId="4" hidden="1">#REF!</definedName>
    <definedName name="XRefPaste103" hidden="1">#REF!</definedName>
    <definedName name="XRefPaste103Row" localSheetId="4" hidden="1">#REF!</definedName>
    <definedName name="XRefPaste103Row" hidden="1">#REF!</definedName>
    <definedName name="XRefPaste104Row" localSheetId="4" hidden="1">#REF!</definedName>
    <definedName name="XRefPaste104Row" hidden="1">#REF!</definedName>
    <definedName name="XRefPaste105Row" localSheetId="4" hidden="1">#REF!</definedName>
    <definedName name="XRefPaste105Row" hidden="1">#REF!</definedName>
    <definedName name="XRefPaste106" localSheetId="4" hidden="1">#REF!</definedName>
    <definedName name="XRefPaste106" hidden="1">#REF!</definedName>
    <definedName name="XRefPaste106Row" localSheetId="4" hidden="1">#REF!</definedName>
    <definedName name="XRefPaste106Row" hidden="1">#REF!</definedName>
    <definedName name="XRefPaste107Row" localSheetId="4" hidden="1">#REF!</definedName>
    <definedName name="XRefPaste107Row" hidden="1">#REF!</definedName>
    <definedName name="XRefPaste108Row" localSheetId="4" hidden="1">#REF!</definedName>
    <definedName name="XRefPaste108Row" hidden="1">#REF!</definedName>
    <definedName name="XRefPaste11" localSheetId="4" hidden="1">#REF!</definedName>
    <definedName name="XRefPaste11" hidden="1">#REF!</definedName>
    <definedName name="XRefPaste111Row" localSheetId="4" hidden="1">#REF!</definedName>
    <definedName name="XRefPaste111Row" hidden="1">#REF!</definedName>
    <definedName name="XRefPaste112Row" localSheetId="4" hidden="1">#REF!</definedName>
    <definedName name="XRefPaste112Row" hidden="1">#REF!</definedName>
    <definedName name="XRefPaste117" localSheetId="4" hidden="1">'[19]Mapa de Resultado'!#REF!</definedName>
    <definedName name="XRefPaste117" hidden="1">'[19]Mapa de Resultado'!#REF!</definedName>
    <definedName name="XRefPaste117Row" localSheetId="4" hidden="1">#REF!</definedName>
    <definedName name="XRefPaste117Row" hidden="1">#REF!</definedName>
    <definedName name="XRefPaste118" localSheetId="4" hidden="1">'[19]Mapa de Resultado'!#REF!</definedName>
    <definedName name="XRefPaste118" hidden="1">'[19]Mapa de Resultado'!#REF!</definedName>
    <definedName name="XRefPaste118Row" localSheetId="4" hidden="1">#REF!</definedName>
    <definedName name="XRefPaste118Row" hidden="1">#REF!</definedName>
    <definedName name="XRefPaste119" localSheetId="4" hidden="1">'[19]Mapa de Resultado'!#REF!</definedName>
    <definedName name="XRefPaste119" hidden="1">'[19]Mapa de Resultado'!#REF!</definedName>
    <definedName name="XRefPaste119Row" localSheetId="4" hidden="1">#REF!</definedName>
    <definedName name="XRefPaste119Row" hidden="1">#REF!</definedName>
    <definedName name="XRefPaste12" localSheetId="4" hidden="1">#REF!</definedName>
    <definedName name="XRefPaste12" hidden="1">#REF!</definedName>
    <definedName name="XRefPaste120" localSheetId="4" hidden="1">#REF!</definedName>
    <definedName name="XRefPaste120" hidden="1">#REF!</definedName>
    <definedName name="XRefPaste120Row" localSheetId="4" hidden="1">#REF!</definedName>
    <definedName name="XRefPaste120Row" hidden="1">#REF!</definedName>
    <definedName name="XRefPaste121Row" localSheetId="4" hidden="1">#REF!</definedName>
    <definedName name="XRefPaste121Row" hidden="1">#REF!</definedName>
    <definedName name="XRefPaste122Row" localSheetId="4" hidden="1">#REF!</definedName>
    <definedName name="XRefPaste122Row" hidden="1">#REF!</definedName>
    <definedName name="XRefPaste123Row" localSheetId="4" hidden="1">#REF!</definedName>
    <definedName name="XRefPaste123Row" hidden="1">#REF!</definedName>
    <definedName name="XRefPaste124Row" localSheetId="4" hidden="1">#REF!</definedName>
    <definedName name="XRefPaste124Row" hidden="1">#REF!</definedName>
    <definedName name="XRefPaste126Row" localSheetId="4" hidden="1">#REF!</definedName>
    <definedName name="XRefPaste126Row" hidden="1">#REF!</definedName>
    <definedName name="XRefPaste127Row" localSheetId="4" hidden="1">#REF!</definedName>
    <definedName name="XRefPaste127Row" hidden="1">#REF!</definedName>
    <definedName name="XRefPaste128Row" localSheetId="4" hidden="1">#REF!</definedName>
    <definedName name="XRefPaste128Row" hidden="1">#REF!</definedName>
    <definedName name="XRefPaste129Row" localSheetId="4" hidden="1">#REF!</definedName>
    <definedName name="XRefPaste129Row" hidden="1">#REF!</definedName>
    <definedName name="XRefPaste13" localSheetId="4" hidden="1">#REF!</definedName>
    <definedName name="XRefPaste13" hidden="1">#REF!</definedName>
    <definedName name="XRefPaste130Row" localSheetId="4" hidden="1">#REF!</definedName>
    <definedName name="XRefPaste130Row" hidden="1">#REF!</definedName>
    <definedName name="XRefPaste131Row" localSheetId="4" hidden="1">#REF!</definedName>
    <definedName name="XRefPaste131Row" hidden="1">#REF!</definedName>
    <definedName name="XRefPaste132Row" localSheetId="4" hidden="1">#REF!</definedName>
    <definedName name="XRefPaste132Row" hidden="1">#REF!</definedName>
    <definedName name="XRefPaste133Row" localSheetId="4" hidden="1">#REF!</definedName>
    <definedName name="XRefPaste133Row" hidden="1">#REF!</definedName>
    <definedName name="XRefPaste134Row" localSheetId="4" hidden="1">#REF!</definedName>
    <definedName name="XRefPaste134Row" hidden="1">#REF!</definedName>
    <definedName name="XRefPaste135Row" localSheetId="4" hidden="1">#REF!</definedName>
    <definedName name="XRefPaste135Row" hidden="1">#REF!</definedName>
    <definedName name="XRefPaste136Row" localSheetId="4" hidden="1">#REF!</definedName>
    <definedName name="XRefPaste136Row" hidden="1">#REF!</definedName>
    <definedName name="XRefPaste137Row" localSheetId="4" hidden="1">#REF!</definedName>
    <definedName name="XRefPaste137Row" hidden="1">#REF!</definedName>
    <definedName name="XRefPaste138Row" localSheetId="4" hidden="1">#REF!</definedName>
    <definedName name="XRefPaste138Row" hidden="1">#REF!</definedName>
    <definedName name="XRefPaste139" localSheetId="4" hidden="1">'[19]Mapa de Resultado'!#REF!</definedName>
    <definedName name="XRefPaste139" hidden="1">'[19]Mapa de Resultado'!#REF!</definedName>
    <definedName name="XRefPaste139Row" localSheetId="4" hidden="1">#REF!</definedName>
    <definedName name="XRefPaste139Row" hidden="1">#REF!</definedName>
    <definedName name="XRefPaste14" localSheetId="4" hidden="1">#REF!</definedName>
    <definedName name="XRefPaste14" hidden="1">#REF!</definedName>
    <definedName name="XRefPaste15" localSheetId="4" hidden="1">#REF!</definedName>
    <definedName name="XRefPaste15" hidden="1">#REF!</definedName>
    <definedName name="XRefPaste15Row" localSheetId="4" hidden="1">#REF!</definedName>
    <definedName name="XRefPaste15Row" hidden="1">#REF!</definedName>
    <definedName name="XRefPaste16" localSheetId="4" hidden="1">#REF!</definedName>
    <definedName name="XRefPaste16" hidden="1">#REF!</definedName>
    <definedName name="XRefPaste16Row" localSheetId="4" hidden="1">#REF!</definedName>
    <definedName name="XRefPaste16Row" hidden="1">#REF!</definedName>
    <definedName name="XRefPaste17Row" localSheetId="4" hidden="1">#REF!</definedName>
    <definedName name="XRefPaste17Row" hidden="1">#REF!</definedName>
    <definedName name="XRefPaste18" localSheetId="4" hidden="1">#REF!</definedName>
    <definedName name="XRefPaste18" hidden="1">#REF!</definedName>
    <definedName name="XRefPaste18Row" localSheetId="4" hidden="1">#REF!</definedName>
    <definedName name="XRefPaste18Row" hidden="1">#REF!</definedName>
    <definedName name="XRefPaste19" localSheetId="4" hidden="1">'[19]Mapa de Resultado'!#REF!</definedName>
    <definedName name="XRefPaste19" hidden="1">'[19]Mapa de Resultado'!#REF!</definedName>
    <definedName name="XRefPaste19Row" localSheetId="4" hidden="1">#REF!</definedName>
    <definedName name="XRefPaste19Row" hidden="1">#REF!</definedName>
    <definedName name="XRefPaste1Row" localSheetId="4" hidden="1">#REF!</definedName>
    <definedName name="XRefPaste1Row" hidden="1">#REF!</definedName>
    <definedName name="XRefPaste2" localSheetId="4" hidden="1">#REF!</definedName>
    <definedName name="XRefPaste2" hidden="1">#REF!</definedName>
    <definedName name="XRefPaste21" localSheetId="4" hidden="1">#REF!</definedName>
    <definedName name="XRefPaste21" hidden="1">#REF!</definedName>
    <definedName name="XRefPaste22" localSheetId="4" hidden="1">#REF!</definedName>
    <definedName name="XRefPaste22" hidden="1">#REF!</definedName>
    <definedName name="XRefPaste23" localSheetId="4" hidden="1">#REF!</definedName>
    <definedName name="XRefPaste23" hidden="1">#REF!</definedName>
    <definedName name="XRefPaste26" localSheetId="4" hidden="1">#REF!</definedName>
    <definedName name="XRefPaste26" hidden="1">#REF!</definedName>
    <definedName name="XRefPaste26Row" localSheetId="4" hidden="1">#REF!</definedName>
    <definedName name="XRefPaste26Row" hidden="1">#REF!</definedName>
    <definedName name="XRefPaste27Row" localSheetId="4" hidden="1">#REF!</definedName>
    <definedName name="XRefPaste27Row" hidden="1">#REF!</definedName>
    <definedName name="XRefPaste28" localSheetId="4" hidden="1">#REF!</definedName>
    <definedName name="XRefPaste28" hidden="1">#REF!</definedName>
    <definedName name="XRefPaste28Row" localSheetId="4" hidden="1">#REF!</definedName>
    <definedName name="XRefPaste28Row" hidden="1">#REF!</definedName>
    <definedName name="XRefPaste29" localSheetId="4" hidden="1">#REF!</definedName>
    <definedName name="XRefPaste29" hidden="1">#REF!</definedName>
    <definedName name="XRefPaste29Row" localSheetId="4" hidden="1">#REF!</definedName>
    <definedName name="XRefPaste29Row" hidden="1">#REF!</definedName>
    <definedName name="XRefPaste2Row" localSheetId="4" hidden="1">#REF!</definedName>
    <definedName name="XRefPaste2Row" hidden="1">#REF!</definedName>
    <definedName name="XRefPaste3" localSheetId="4" hidden="1">#REF!</definedName>
    <definedName name="XRefPaste3" hidden="1">#REF!</definedName>
    <definedName name="XRefPaste31" localSheetId="4" hidden="1">#REF!</definedName>
    <definedName name="XRefPaste31" hidden="1">#REF!</definedName>
    <definedName name="XRefPaste31Row" localSheetId="4" hidden="1">#REF!</definedName>
    <definedName name="XRefPaste31Row" hidden="1">#REF!</definedName>
    <definedName name="XRefPaste32" localSheetId="4" hidden="1">#REF!</definedName>
    <definedName name="XRefPaste32" hidden="1">#REF!</definedName>
    <definedName name="XRefPaste32Row" localSheetId="4" hidden="1">#REF!</definedName>
    <definedName name="XRefPaste32Row" hidden="1">#REF!</definedName>
    <definedName name="XRefPaste35" localSheetId="4" hidden="1">#REF!</definedName>
    <definedName name="XRefPaste35" hidden="1">#REF!</definedName>
    <definedName name="XRefPaste35Row" localSheetId="4" hidden="1">#REF!</definedName>
    <definedName name="XRefPaste35Row" hidden="1">#REF!</definedName>
    <definedName name="XRefPaste37" localSheetId="4" hidden="1">'[19]Mapa de Resultado'!#REF!</definedName>
    <definedName name="XRefPaste37" hidden="1">'[19]Mapa de Resultado'!#REF!</definedName>
    <definedName name="XRefPaste37Row" localSheetId="4" hidden="1">#REF!</definedName>
    <definedName name="XRefPaste37Row" hidden="1">#REF!</definedName>
    <definedName name="XRefPaste38" localSheetId="4" hidden="1">#REF!</definedName>
    <definedName name="XRefPaste38" hidden="1">#REF!</definedName>
    <definedName name="XRefPaste38Row" localSheetId="4" hidden="1">#REF!</definedName>
    <definedName name="XRefPaste38Row" hidden="1">#REF!</definedName>
    <definedName name="XRefPaste39" localSheetId="4" hidden="1">#REF!</definedName>
    <definedName name="XRefPaste39" hidden="1">#REF!</definedName>
    <definedName name="XRefPaste39Row" localSheetId="4" hidden="1">#REF!</definedName>
    <definedName name="XRefPaste39Row" hidden="1">#REF!</definedName>
    <definedName name="XRefPaste3Row" localSheetId="4" hidden="1">#REF!</definedName>
    <definedName name="XRefPaste3Row" hidden="1">#REF!</definedName>
    <definedName name="XRefPaste4" localSheetId="4" hidden="1">#REF!</definedName>
    <definedName name="XRefPaste4" hidden="1">#REF!</definedName>
    <definedName name="XRefPaste44" localSheetId="4" hidden="1">'[19]Deposito Judicial'!#REF!</definedName>
    <definedName name="XRefPaste44" hidden="1">'[19]Deposito Judicial'!#REF!</definedName>
    <definedName name="XRefPaste44Row" localSheetId="4" hidden="1">[19]XREF!#REF!</definedName>
    <definedName name="XRefPaste44Row" hidden="1">[19]XREF!#REF!</definedName>
    <definedName name="XRefPaste45" localSheetId="4" hidden="1">#REF!</definedName>
    <definedName name="XRefPaste45" hidden="1">#REF!</definedName>
    <definedName name="XRefPaste45Row" localSheetId="4" hidden="1">[19]XREF!#REF!</definedName>
    <definedName name="XRefPaste45Row" hidden="1">[19]XREF!#REF!</definedName>
    <definedName name="XRefPaste4Row" localSheetId="4" hidden="1">#REF!</definedName>
    <definedName name="XRefPaste4Row" hidden="1">#REF!</definedName>
    <definedName name="XRefPaste5" localSheetId="4" hidden="1">#REF!</definedName>
    <definedName name="XRefPaste5" hidden="1">#REF!</definedName>
    <definedName name="XRefPaste56Row" localSheetId="4" hidden="1">#REF!</definedName>
    <definedName name="XRefPaste56Row" hidden="1">#REF!</definedName>
    <definedName name="XRefPaste57Row" localSheetId="4" hidden="1">#REF!</definedName>
    <definedName name="XRefPaste57Row" hidden="1">#REF!</definedName>
    <definedName name="XRefPaste59Row" localSheetId="4" hidden="1">#REF!</definedName>
    <definedName name="XRefPaste59Row" hidden="1">#REF!</definedName>
    <definedName name="XRefPaste5Row" localSheetId="4" hidden="1">#REF!</definedName>
    <definedName name="XRefPaste5Row" hidden="1">#REF!</definedName>
    <definedName name="XRefPaste6" localSheetId="4" hidden="1">#REF!</definedName>
    <definedName name="XRefPaste6" hidden="1">#REF!</definedName>
    <definedName name="XRefPaste62Row" localSheetId="4" hidden="1">#REF!</definedName>
    <definedName name="XRefPaste62Row" hidden="1">#REF!</definedName>
    <definedName name="XRefPaste63Row" localSheetId="4" hidden="1">#REF!</definedName>
    <definedName name="XRefPaste63Row" hidden="1">#REF!</definedName>
    <definedName name="XRefPaste64Row" localSheetId="4" hidden="1">#REF!</definedName>
    <definedName name="XRefPaste64Row" hidden="1">#REF!</definedName>
    <definedName name="XRefPaste65Row" localSheetId="4" hidden="1">#REF!</definedName>
    <definedName name="XRefPaste65Row" hidden="1">#REF!</definedName>
    <definedName name="XRefPaste67Row" localSheetId="4" hidden="1">#REF!</definedName>
    <definedName name="XRefPaste67Row" hidden="1">#REF!</definedName>
    <definedName name="XRefPaste68Row" localSheetId="4" hidden="1">#REF!</definedName>
    <definedName name="XRefPaste68Row" hidden="1">#REF!</definedName>
    <definedName name="XRefPaste69Row" localSheetId="4" hidden="1">#REF!</definedName>
    <definedName name="XRefPaste69Row" hidden="1">#REF!</definedName>
    <definedName name="XRefPaste6Row" localSheetId="4" hidden="1">#REF!</definedName>
    <definedName name="XRefPaste6Row" hidden="1">#REF!</definedName>
    <definedName name="XRefPaste7" localSheetId="4" hidden="1">#REF!</definedName>
    <definedName name="XRefPaste7" hidden="1">#REF!</definedName>
    <definedName name="XRefPaste70Row" localSheetId="4" hidden="1">#REF!</definedName>
    <definedName name="XRefPaste70Row" hidden="1">#REF!</definedName>
    <definedName name="XRefPaste71Row" localSheetId="4" hidden="1">#REF!</definedName>
    <definedName name="XRefPaste71Row" hidden="1">#REF!</definedName>
    <definedName name="XRefPaste75Row" localSheetId="4" hidden="1">#REF!</definedName>
    <definedName name="XRefPaste75Row" hidden="1">#REF!</definedName>
    <definedName name="XRefPaste7Row" localSheetId="4" hidden="1">#REF!</definedName>
    <definedName name="XRefPaste7Row" hidden="1">#REF!</definedName>
    <definedName name="XRefPaste8" localSheetId="4" hidden="1">#REF!</definedName>
    <definedName name="XRefPaste8" hidden="1">#REF!</definedName>
    <definedName name="XRefPaste9" localSheetId="4" hidden="1">#REF!</definedName>
    <definedName name="XRefPaste9" hidden="1">#REF!</definedName>
    <definedName name="XRefPaste99Row" localSheetId="4" hidden="1">#REF!</definedName>
    <definedName name="XRefPaste99Row" hidden="1">#REF!</definedName>
    <definedName name="XRefPasteRangeCount" hidden="1">1</definedName>
  </definedNames>
  <calcPr calcId="171027"/>
</workbook>
</file>

<file path=xl/calcChain.xml><?xml version="1.0" encoding="utf-8"?>
<calcChain xmlns="http://schemas.openxmlformats.org/spreadsheetml/2006/main">
  <c r="M125" i="4" l="1"/>
  <c r="N125" i="4"/>
  <c r="O125" i="4"/>
  <c r="P125" i="4"/>
  <c r="Q125" i="4"/>
  <c r="R125" i="4"/>
  <c r="S125" i="4"/>
  <c r="T125" i="4"/>
  <c r="U125" i="4"/>
  <c r="V125" i="4"/>
  <c r="M119" i="4" l="1"/>
  <c r="N119" i="4"/>
  <c r="O119" i="4"/>
  <c r="P119" i="4"/>
  <c r="Q119" i="4"/>
  <c r="R119" i="4"/>
  <c r="S119" i="4"/>
  <c r="T119" i="4"/>
  <c r="U119" i="4"/>
  <c r="V119" i="4"/>
  <c r="L119" i="4"/>
  <c r="L125" i="4"/>
  <c r="V208" i="4"/>
  <c r="M122" i="4" l="1"/>
  <c r="N122" i="4"/>
  <c r="O122" i="4"/>
  <c r="P122" i="4"/>
  <c r="Q122" i="4"/>
  <c r="R122" i="4"/>
  <c r="S122" i="4"/>
  <c r="T122" i="4"/>
  <c r="U122" i="4"/>
  <c r="V122" i="4"/>
  <c r="L122" i="4"/>
  <c r="L9" i="7" l="1"/>
  <c r="K15" i="8"/>
  <c r="L15" i="8"/>
  <c r="M15" i="8"/>
  <c r="N15" i="8"/>
  <c r="O15" i="8"/>
  <c r="P15" i="8"/>
  <c r="Q15" i="8"/>
  <c r="J15" i="8"/>
  <c r="T17" i="8"/>
  <c r="L35" i="7"/>
  <c r="I31" i="8"/>
  <c r="P16" i="8" l="1"/>
  <c r="Q17" i="8" s="1"/>
  <c r="Q16" i="8"/>
  <c r="R17" i="8" s="1"/>
  <c r="R16" i="8"/>
  <c r="S17" i="8" s="1"/>
  <c r="S16" i="8"/>
  <c r="T16" i="8"/>
  <c r="R15" i="8"/>
  <c r="S15" i="8"/>
  <c r="T15" i="8"/>
  <c r="J14" i="8" l="1"/>
  <c r="I11" i="8"/>
  <c r="G30" i="7"/>
  <c r="F30" i="7"/>
  <c r="E30" i="7"/>
  <c r="D30" i="7"/>
  <c r="C28" i="7"/>
  <c r="I34" i="7" l="1"/>
  <c r="M40" i="4" s="1"/>
  <c r="J34" i="7"/>
  <c r="N40" i="4" s="1"/>
  <c r="K34" i="7"/>
  <c r="O40" i="4" s="1"/>
  <c r="L34" i="7"/>
  <c r="P40" i="4" s="1"/>
  <c r="M34" i="7"/>
  <c r="Q40" i="4" s="1"/>
  <c r="N34" i="7"/>
  <c r="R40" i="4" s="1"/>
  <c r="O34" i="7"/>
  <c r="S40" i="4" s="1"/>
  <c r="P34" i="7"/>
  <c r="T40" i="4" s="1"/>
  <c r="Q34" i="7"/>
  <c r="U40" i="4" s="1"/>
  <c r="R34" i="7"/>
  <c r="V40" i="4" s="1"/>
  <c r="H34" i="7"/>
  <c r="L40" i="4" s="1"/>
  <c r="O27" i="7"/>
  <c r="P27" i="7" s="1"/>
  <c r="Q27" i="7" s="1"/>
  <c r="R27" i="7" s="1"/>
  <c r="I27" i="7"/>
  <c r="J27" i="7" s="1"/>
  <c r="K27" i="7" s="1"/>
  <c r="L27" i="7" s="1"/>
  <c r="M27" i="7" s="1"/>
  <c r="C26" i="7"/>
  <c r="E26" i="7"/>
  <c r="E27" i="7" s="1"/>
  <c r="F26" i="7"/>
  <c r="F27" i="7" s="1"/>
  <c r="G26" i="7"/>
  <c r="H26" i="7" s="1"/>
  <c r="D26" i="7"/>
  <c r="D27" i="7" s="1"/>
  <c r="F19" i="7"/>
  <c r="D18" i="7"/>
  <c r="D19" i="7" s="1"/>
  <c r="E18" i="7"/>
  <c r="E19" i="7" s="1"/>
  <c r="F18" i="7"/>
  <c r="G18" i="7"/>
  <c r="G19" i="7" s="1"/>
  <c r="C18" i="7"/>
  <c r="I26" i="7" l="1"/>
  <c r="G27" i="7"/>
  <c r="H11" i="7"/>
  <c r="H10" i="7"/>
  <c r="R9" i="7"/>
  <c r="Q9" i="7"/>
  <c r="P9" i="7"/>
  <c r="O9" i="7"/>
  <c r="N9" i="7"/>
  <c r="M9" i="7"/>
  <c r="K9" i="7"/>
  <c r="J9" i="7"/>
  <c r="I9" i="7"/>
  <c r="H9" i="7"/>
  <c r="I10" i="7" l="1"/>
  <c r="K16" i="8" s="1"/>
  <c r="H7" i="7"/>
  <c r="J33" i="8" s="1"/>
  <c r="R10" i="7"/>
  <c r="L10" i="7"/>
  <c r="N16" i="8" s="1"/>
  <c r="O17" i="8" s="1"/>
  <c r="Q10" i="7"/>
  <c r="N10" i="7"/>
  <c r="J26" i="7"/>
  <c r="J10" i="7"/>
  <c r="L16" i="8" s="1"/>
  <c r="M17" i="8" s="1"/>
  <c r="K10" i="7"/>
  <c r="M16" i="8" s="1"/>
  <c r="N17" i="8" s="1"/>
  <c r="M10" i="7"/>
  <c r="O16" i="8" s="1"/>
  <c r="P17" i="8" s="1"/>
  <c r="O10" i="7"/>
  <c r="P10" i="7"/>
  <c r="H29" i="7"/>
  <c r="H30" i="7" s="1"/>
  <c r="L42" i="4" s="1"/>
  <c r="I11" i="7"/>
  <c r="K14" i="8" l="1"/>
  <c r="L14" i="8" s="1"/>
  <c r="M14" i="8" s="1"/>
  <c r="N14" i="8" s="1"/>
  <c r="O14" i="8" s="1"/>
  <c r="P14" i="8" s="1"/>
  <c r="Q14" i="8" s="1"/>
  <c r="R14" i="8" s="1"/>
  <c r="S14" i="8" s="1"/>
  <c r="T14" i="8" s="1"/>
  <c r="L17" i="8"/>
  <c r="I29" i="7"/>
  <c r="I30" i="7" s="1"/>
  <c r="M42" i="4" s="1"/>
  <c r="J11" i="7"/>
  <c r="J7" i="7" s="1"/>
  <c r="L33" i="8" s="1"/>
  <c r="I7" i="7"/>
  <c r="K33" i="8" s="1"/>
  <c r="K26" i="7"/>
  <c r="J29" i="7"/>
  <c r="K11" i="7"/>
  <c r="L11" i="7" s="1"/>
  <c r="J30" i="7" l="1"/>
  <c r="N42" i="4" s="1"/>
  <c r="M11" i="7"/>
  <c r="L7" i="7"/>
  <c r="N33" i="8" s="1"/>
  <c r="L26" i="7"/>
  <c r="K29" i="7"/>
  <c r="K30" i="7" s="1"/>
  <c r="O42" i="4" s="1"/>
  <c r="K7" i="7"/>
  <c r="M33" i="8" s="1"/>
  <c r="M26" i="7" l="1"/>
  <c r="L29" i="7"/>
  <c r="L30" i="7" s="1"/>
  <c r="P42" i="4" s="1"/>
  <c r="N11" i="7"/>
  <c r="M7" i="7"/>
  <c r="O33" i="8" s="1"/>
  <c r="N26" i="7" l="1"/>
  <c r="M29" i="7"/>
  <c r="M30" i="7" s="1"/>
  <c r="Q42" i="4" s="1"/>
  <c r="O11" i="7"/>
  <c r="N7" i="7"/>
  <c r="P33" i="8" s="1"/>
  <c r="P11" i="7" l="1"/>
  <c r="O7" i="7"/>
  <c r="Q33" i="8" s="1"/>
  <c r="O26" i="7"/>
  <c r="N29" i="7"/>
  <c r="N30" i="7" s="1"/>
  <c r="R42" i="4" s="1"/>
  <c r="Q11" i="7" l="1"/>
  <c r="P7" i="7"/>
  <c r="R33" i="8" s="1"/>
  <c r="P26" i="7"/>
  <c r="O29" i="7"/>
  <c r="O30" i="7" s="1"/>
  <c r="S42" i="4" s="1"/>
  <c r="C12" i="8"/>
  <c r="D12" i="8"/>
  <c r="E12" i="8"/>
  <c r="F12" i="8"/>
  <c r="G12" i="8"/>
  <c r="H12" i="8"/>
  <c r="Q26" i="7" l="1"/>
  <c r="P29" i="7"/>
  <c r="P30" i="7" s="1"/>
  <c r="T42" i="4" s="1"/>
  <c r="R11" i="7"/>
  <c r="R7" i="7" s="1"/>
  <c r="T33" i="8" s="1"/>
  <c r="Q7" i="7"/>
  <c r="S33" i="8" s="1"/>
  <c r="M139" i="4"/>
  <c r="N139" i="4" s="1"/>
  <c r="O139" i="4" s="1"/>
  <c r="P139" i="4" s="1"/>
  <c r="Q139" i="4" s="1"/>
  <c r="R139" i="4" s="1"/>
  <c r="S139" i="4" s="1"/>
  <c r="T139" i="4" s="1"/>
  <c r="U139" i="4" s="1"/>
  <c r="V139" i="4" s="1"/>
  <c r="R26" i="7" l="1"/>
  <c r="R29" i="7" s="1"/>
  <c r="Q29" i="7"/>
  <c r="Q30" i="7" s="1"/>
  <c r="U42" i="4" s="1"/>
  <c r="J32" i="8"/>
  <c r="K32" i="8"/>
  <c r="L32" i="8"/>
  <c r="M32" i="8"/>
  <c r="N32" i="8"/>
  <c r="O32" i="8"/>
  <c r="P32" i="8"/>
  <c r="Q32" i="8"/>
  <c r="R32" i="8"/>
  <c r="S32" i="8"/>
  <c r="T32" i="8"/>
  <c r="I32" i="8"/>
  <c r="I33" i="8"/>
  <c r="R30" i="7" l="1"/>
  <c r="V42" i="4" s="1"/>
  <c r="J31" i="8"/>
  <c r="K31" i="8" s="1"/>
  <c r="L31" i="8" s="1"/>
  <c r="M31" i="8" s="1"/>
  <c r="N31" i="8" s="1"/>
  <c r="O31" i="8" s="1"/>
  <c r="P31" i="8" s="1"/>
  <c r="Q31" i="8" s="1"/>
  <c r="R31" i="8" s="1"/>
  <c r="S31" i="8" s="1"/>
  <c r="T31" i="8" s="1"/>
  <c r="K46" i="7"/>
  <c r="K40" i="7"/>
  <c r="K41" i="7"/>
  <c r="K42" i="7"/>
  <c r="K43" i="7"/>
  <c r="K44" i="7"/>
  <c r="K45" i="7"/>
  <c r="K39" i="7"/>
  <c r="I25" i="8"/>
  <c r="L25" i="8" s="1"/>
  <c r="J25" i="8" l="1"/>
  <c r="K25" i="8"/>
  <c r="O25" i="8"/>
  <c r="N25" i="8"/>
  <c r="M25" i="8"/>
  <c r="E175" i="4"/>
  <c r="F175" i="4"/>
  <c r="G175" i="4"/>
  <c r="H175" i="4"/>
  <c r="I175" i="4"/>
  <c r="J175" i="4"/>
  <c r="K175" i="4"/>
  <c r="D175" i="4"/>
  <c r="B12" i="10"/>
  <c r="C11" i="10"/>
  <c r="D11" i="10"/>
  <c r="E11" i="10"/>
  <c r="F11" i="10"/>
  <c r="G11" i="10"/>
  <c r="H11" i="10"/>
  <c r="I11" i="10"/>
  <c r="B11" i="10"/>
  <c r="L208" i="4" l="1"/>
  <c r="C2" i="11"/>
  <c r="D2" i="11"/>
  <c r="E2" i="11"/>
  <c r="F2" i="11"/>
  <c r="G2" i="11"/>
  <c r="H2" i="11"/>
  <c r="I2" i="11"/>
  <c r="J2" i="11"/>
  <c r="K2" i="11"/>
  <c r="L2" i="11"/>
  <c r="B2" i="11"/>
  <c r="C4" i="11" s="1"/>
  <c r="M208" i="4" l="1"/>
  <c r="D4" i="11"/>
  <c r="C5" i="10"/>
  <c r="D5" i="10"/>
  <c r="E5" i="10"/>
  <c r="F5" i="10"/>
  <c r="G5" i="10"/>
  <c r="B5" i="10"/>
  <c r="C2" i="10"/>
  <c r="C4" i="10" s="1"/>
  <c r="D2" i="10"/>
  <c r="D4" i="10" s="1"/>
  <c r="E2" i="10"/>
  <c r="E4" i="10" s="1"/>
  <c r="F2" i="10"/>
  <c r="F4" i="10" s="1"/>
  <c r="G2" i="10"/>
  <c r="G4" i="10" s="1"/>
  <c r="B2" i="10"/>
  <c r="B4" i="10" s="1"/>
  <c r="I13" i="7"/>
  <c r="J13" i="7"/>
  <c r="K14" i="7" s="1"/>
  <c r="K13" i="7"/>
  <c r="L14" i="7" s="1"/>
  <c r="L13" i="7"/>
  <c r="M14" i="7" s="1"/>
  <c r="M13" i="7"/>
  <c r="N13" i="7"/>
  <c r="O14" i="7" s="1"/>
  <c r="O13" i="7"/>
  <c r="P14" i="7" s="1"/>
  <c r="P13" i="7"/>
  <c r="Q14" i="7" s="1"/>
  <c r="Q13" i="7"/>
  <c r="R13" i="7"/>
  <c r="H14" i="7"/>
  <c r="H15" i="7"/>
  <c r="I15" i="7" s="1"/>
  <c r="H13" i="7"/>
  <c r="I14" i="7" s="1"/>
  <c r="E4" i="7"/>
  <c r="F4" i="7"/>
  <c r="G4" i="7"/>
  <c r="D4" i="7"/>
  <c r="D16" i="7"/>
  <c r="E16" i="7"/>
  <c r="F16" i="7"/>
  <c r="F17" i="7" s="1"/>
  <c r="G16" i="7"/>
  <c r="C16" i="7"/>
  <c r="D6" i="10" l="1"/>
  <c r="G17" i="7"/>
  <c r="B6" i="10"/>
  <c r="E6" i="10"/>
  <c r="F6" i="10"/>
  <c r="G6" i="10"/>
  <c r="C6" i="10"/>
  <c r="E4" i="11"/>
  <c r="N208" i="4"/>
  <c r="I6" i="7"/>
  <c r="J15" i="7"/>
  <c r="R14" i="7"/>
  <c r="J14" i="7"/>
  <c r="H6" i="7"/>
  <c r="N14" i="7"/>
  <c r="D17" i="7"/>
  <c r="E17" i="7"/>
  <c r="C8" i="8"/>
  <c r="D8" i="8"/>
  <c r="E8" i="8"/>
  <c r="F8" i="8"/>
  <c r="G8" i="8"/>
  <c r="H8" i="8"/>
  <c r="H9" i="8" s="1"/>
  <c r="H10" i="8" s="1"/>
  <c r="I8" i="8"/>
  <c r="J8" i="8"/>
  <c r="J9" i="8" s="1"/>
  <c r="J10" i="8" s="1"/>
  <c r="K8" i="8"/>
  <c r="L8" i="8"/>
  <c r="M8" i="8"/>
  <c r="N8" i="8"/>
  <c r="O8" i="8"/>
  <c r="P8" i="8"/>
  <c r="P9" i="8" s="1"/>
  <c r="P10" i="8" s="1"/>
  <c r="Q8" i="8"/>
  <c r="R8" i="8"/>
  <c r="R9" i="8" s="1"/>
  <c r="R10" i="8" s="1"/>
  <c r="S8" i="8"/>
  <c r="T8" i="8"/>
  <c r="B8" i="8"/>
  <c r="T38" i="8"/>
  <c r="S38" i="8"/>
  <c r="R38" i="8"/>
  <c r="Q38" i="8"/>
  <c r="P38" i="8"/>
  <c r="O38" i="8"/>
  <c r="N38" i="8"/>
  <c r="M38" i="8"/>
  <c r="L38" i="8"/>
  <c r="K38" i="8"/>
  <c r="J38" i="8"/>
  <c r="I38" i="8"/>
  <c r="H38" i="8"/>
  <c r="G38" i="8"/>
  <c r="F38" i="8"/>
  <c r="E38" i="8"/>
  <c r="D38" i="8"/>
  <c r="C38" i="8"/>
  <c r="T30" i="8"/>
  <c r="S30" i="8"/>
  <c r="R30" i="8"/>
  <c r="Q30" i="8"/>
  <c r="P30" i="8"/>
  <c r="O30" i="8"/>
  <c r="N30" i="8"/>
  <c r="M30" i="8"/>
  <c r="L30" i="8"/>
  <c r="K30" i="8"/>
  <c r="J30" i="8"/>
  <c r="I30" i="8"/>
  <c r="H30" i="8"/>
  <c r="G30" i="8"/>
  <c r="F30" i="8"/>
  <c r="E30" i="8"/>
  <c r="D30" i="8"/>
  <c r="C30" i="8"/>
  <c r="T23" i="8"/>
  <c r="S23" i="8"/>
  <c r="R23" i="8"/>
  <c r="R24" i="8" s="1"/>
  <c r="Q23" i="8"/>
  <c r="Q24" i="8" s="1"/>
  <c r="P23" i="8"/>
  <c r="P24" i="8" s="1"/>
  <c r="O23" i="8"/>
  <c r="O24" i="8" s="1"/>
  <c r="N23" i="8"/>
  <c r="N24" i="8" s="1"/>
  <c r="M23" i="8"/>
  <c r="M24" i="8" s="1"/>
  <c r="L23" i="8"/>
  <c r="L24" i="8" s="1"/>
  <c r="K23" i="8"/>
  <c r="K24" i="8" s="1"/>
  <c r="J23" i="8"/>
  <c r="J24" i="8" s="1"/>
  <c r="I23" i="8"/>
  <c r="I24" i="8" s="1"/>
  <c r="H23" i="8"/>
  <c r="H24" i="8" s="1"/>
  <c r="G23" i="8"/>
  <c r="G24" i="8" s="1"/>
  <c r="F23" i="8"/>
  <c r="F24" i="8" s="1"/>
  <c r="E23" i="8"/>
  <c r="E24" i="8" s="1"/>
  <c r="D23" i="8"/>
  <c r="D24" i="8" s="1"/>
  <c r="C23" i="8"/>
  <c r="C24" i="8" s="1"/>
  <c r="D7" i="8"/>
  <c r="E7" i="8"/>
  <c r="F7" i="8"/>
  <c r="G7" i="8"/>
  <c r="H7" i="8"/>
  <c r="I7" i="8"/>
  <c r="J7" i="8"/>
  <c r="K7" i="8"/>
  <c r="L7" i="8"/>
  <c r="M7" i="8"/>
  <c r="N7" i="8"/>
  <c r="O7" i="8"/>
  <c r="P7" i="8"/>
  <c r="Q7" i="8"/>
  <c r="R7" i="8"/>
  <c r="S7" i="8"/>
  <c r="T7" i="8"/>
  <c r="C7" i="8"/>
  <c r="E50" i="7"/>
  <c r="D51" i="7"/>
  <c r="D52" i="7"/>
  <c r="D53" i="7"/>
  <c r="D54" i="7"/>
  <c r="D55" i="7"/>
  <c r="D56" i="7"/>
  <c r="D57" i="7"/>
  <c r="I9" i="8" l="1"/>
  <c r="I10" i="8" s="1"/>
  <c r="M9" i="8"/>
  <c r="M10" i="8" s="1"/>
  <c r="E9" i="8"/>
  <c r="E10" i="8" s="1"/>
  <c r="Q9" i="8"/>
  <c r="Q10" i="8" s="1"/>
  <c r="N9" i="8"/>
  <c r="N10" i="8" s="1"/>
  <c r="F9" i="8"/>
  <c r="F10" i="8" s="1"/>
  <c r="T9" i="8"/>
  <c r="T10" i="8" s="1"/>
  <c r="L9" i="8"/>
  <c r="L10" i="8" s="1"/>
  <c r="D9" i="8"/>
  <c r="D10" i="8" s="1"/>
  <c r="S9" i="8"/>
  <c r="S10" i="8" s="1"/>
  <c r="K9" i="8"/>
  <c r="K10" i="8" s="1"/>
  <c r="C9" i="8"/>
  <c r="C10" i="8" s="1"/>
  <c r="O9" i="8"/>
  <c r="O10" i="8" s="1"/>
  <c r="G9" i="8"/>
  <c r="G10" i="8" s="1"/>
  <c r="F4" i="11"/>
  <c r="O208" i="4"/>
  <c r="J6" i="7"/>
  <c r="K15" i="7"/>
  <c r="M48" i="4"/>
  <c r="N48" i="4"/>
  <c r="O48" i="4"/>
  <c r="P48" i="4"/>
  <c r="Q48" i="4"/>
  <c r="R48" i="4"/>
  <c r="S48" i="4"/>
  <c r="T48" i="4"/>
  <c r="U48" i="4"/>
  <c r="V48" i="4"/>
  <c r="L48" i="4"/>
  <c r="E22" i="7"/>
  <c r="F22" i="7"/>
  <c r="G22" i="7"/>
  <c r="D22" i="7"/>
  <c r="C23" i="7"/>
  <c r="D23" i="7"/>
  <c r="E23" i="7"/>
  <c r="E24" i="7" s="1"/>
  <c r="F23" i="7"/>
  <c r="G23" i="7"/>
  <c r="H23" i="7" s="1"/>
  <c r="H21" i="7" s="1"/>
  <c r="P208" i="4" l="1"/>
  <c r="G4" i="11"/>
  <c r="I23" i="7"/>
  <c r="L15" i="7"/>
  <c r="K6" i="7"/>
  <c r="G24" i="7"/>
  <c r="C25" i="7"/>
  <c r="D24" i="7"/>
  <c r="F24" i="7"/>
  <c r="J23" i="7" l="1"/>
  <c r="I21" i="7"/>
  <c r="I3" i="7" s="1"/>
  <c r="M15" i="7"/>
  <c r="L6" i="7"/>
  <c r="H22" i="7"/>
  <c r="H3" i="7"/>
  <c r="H18" i="7" s="1"/>
  <c r="H19" i="7" s="1"/>
  <c r="J229" i="4"/>
  <c r="K229" i="4"/>
  <c r="I16" i="7" l="1"/>
  <c r="I18" i="7"/>
  <c r="I19" i="7" s="1"/>
  <c r="I22" i="7"/>
  <c r="K23" i="7"/>
  <c r="J21" i="7"/>
  <c r="J3" i="7" s="1"/>
  <c r="J18" i="7" s="1"/>
  <c r="I4" i="7"/>
  <c r="N15" i="7"/>
  <c r="M6" i="7"/>
  <c r="H4" i="7"/>
  <c r="H16" i="7"/>
  <c r="H17" i="7" s="1"/>
  <c r="K225" i="4"/>
  <c r="K223" i="4"/>
  <c r="J223" i="4"/>
  <c r="K220" i="4"/>
  <c r="J220" i="4"/>
  <c r="K217" i="4"/>
  <c r="J217" i="4"/>
  <c r="K214" i="4"/>
  <c r="J214" i="4"/>
  <c r="K208" i="4"/>
  <c r="J208" i="4"/>
  <c r="J226" i="4" s="1"/>
  <c r="J239" i="4" s="1"/>
  <c r="K244" i="4"/>
  <c r="J244" i="4"/>
  <c r="K202" i="4"/>
  <c r="K198" i="4"/>
  <c r="K194" i="4"/>
  <c r="L141" i="4"/>
  <c r="L87" i="4"/>
  <c r="L49" i="4"/>
  <c r="L41" i="4"/>
  <c r="K151" i="4"/>
  <c r="K150" i="4"/>
  <c r="K146" i="4"/>
  <c r="K121" i="4"/>
  <c r="K118" i="4"/>
  <c r="K116" i="4"/>
  <c r="K110" i="4"/>
  <c r="K227" i="4" s="1"/>
  <c r="K98" i="4"/>
  <c r="K95" i="4"/>
  <c r="K92" i="4"/>
  <c r="K89" i="4"/>
  <c r="K84" i="4"/>
  <c r="K65" i="4"/>
  <c r="K60" i="4"/>
  <c r="K50" i="4"/>
  <c r="K47" i="4"/>
  <c r="L47" i="4" s="1"/>
  <c r="K46" i="4"/>
  <c r="K42" i="4"/>
  <c r="K39" i="4"/>
  <c r="L39" i="4" s="1"/>
  <c r="K38" i="4"/>
  <c r="K33" i="4"/>
  <c r="K29" i="4"/>
  <c r="K160" i="4"/>
  <c r="K191" i="4" s="1"/>
  <c r="K161" i="4"/>
  <c r="K167" i="4"/>
  <c r="K171" i="4"/>
  <c r="J19" i="7" l="1"/>
  <c r="J22" i="7"/>
  <c r="L23" i="7"/>
  <c r="K21" i="7"/>
  <c r="K3" i="7" s="1"/>
  <c r="K18" i="7" s="1"/>
  <c r="K19" i="7" s="1"/>
  <c r="O15" i="7"/>
  <c r="N6" i="7"/>
  <c r="I17" i="7"/>
  <c r="J16" i="7"/>
  <c r="J17" i="7" s="1"/>
  <c r="J4" i="7"/>
  <c r="K78" i="4"/>
  <c r="L78" i="4" s="1"/>
  <c r="K31" i="4"/>
  <c r="K104" i="4"/>
  <c r="L104" i="4" s="1"/>
  <c r="K189" i="4"/>
  <c r="K148" i="4"/>
  <c r="K166" i="4"/>
  <c r="K234" i="4"/>
  <c r="K156" i="4"/>
  <c r="K155" i="4" s="1"/>
  <c r="L151" i="4"/>
  <c r="C5" i="6"/>
  <c r="L117" i="4"/>
  <c r="L44" i="4"/>
  <c r="L46" i="4" s="1"/>
  <c r="L36" i="4"/>
  <c r="L38" i="4" s="1"/>
  <c r="K210" i="4"/>
  <c r="K226" i="4"/>
  <c r="L146" i="4"/>
  <c r="L33" i="4"/>
  <c r="L34" i="4" s="1"/>
  <c r="K55" i="4"/>
  <c r="E39" i="4"/>
  <c r="F39" i="4"/>
  <c r="G39" i="4"/>
  <c r="H39" i="4"/>
  <c r="I39" i="4"/>
  <c r="J39" i="4"/>
  <c r="M39" i="4" s="1"/>
  <c r="N39" i="4" s="1"/>
  <c r="O39" i="4" s="1"/>
  <c r="P39" i="4" s="1"/>
  <c r="Q39" i="4" s="1"/>
  <c r="R39" i="4" s="1"/>
  <c r="S39" i="4" s="1"/>
  <c r="T39" i="4" s="1"/>
  <c r="U39" i="4" s="1"/>
  <c r="V39" i="4" s="1"/>
  <c r="F38" i="4"/>
  <c r="G38" i="4"/>
  <c r="H38" i="4"/>
  <c r="I38" i="4"/>
  <c r="J38" i="4"/>
  <c r="F29" i="4"/>
  <c r="G29" i="4"/>
  <c r="H29" i="4"/>
  <c r="I29" i="4"/>
  <c r="J29" i="4"/>
  <c r="K30" i="4" s="1"/>
  <c r="K22" i="7" l="1"/>
  <c r="M23" i="7"/>
  <c r="L21" i="7"/>
  <c r="L22" i="7" s="1"/>
  <c r="P15" i="7"/>
  <c r="O6" i="7"/>
  <c r="K16" i="7"/>
  <c r="K17" i="7" s="1"/>
  <c r="K4" i="7"/>
  <c r="K177" i="4"/>
  <c r="G30" i="4"/>
  <c r="K40" i="4"/>
  <c r="H30" i="4"/>
  <c r="L29" i="4"/>
  <c r="L31" i="4" s="1"/>
  <c r="L32" i="4" s="1"/>
  <c r="K37" i="4"/>
  <c r="K59" i="4"/>
  <c r="K62" i="4"/>
  <c r="K45" i="4"/>
  <c r="M78" i="4"/>
  <c r="N78" i="4" s="1"/>
  <c r="O78" i="4" s="1"/>
  <c r="P78" i="4" s="1"/>
  <c r="Q78" i="4" s="1"/>
  <c r="R78" i="4" s="1"/>
  <c r="S78" i="4" s="1"/>
  <c r="T78" i="4" s="1"/>
  <c r="U78" i="4" s="1"/>
  <c r="V78" i="4" s="1"/>
  <c r="M104" i="4"/>
  <c r="J30" i="4"/>
  <c r="I30" i="4"/>
  <c r="C6" i="6"/>
  <c r="H21" i="6"/>
  <c r="D29" i="6"/>
  <c r="E29" i="6"/>
  <c r="F29" i="6"/>
  <c r="G29" i="6"/>
  <c r="H29" i="6"/>
  <c r="C29" i="6"/>
  <c r="D27" i="6"/>
  <c r="E27" i="6"/>
  <c r="F27" i="6"/>
  <c r="G27" i="6"/>
  <c r="H27" i="6"/>
  <c r="C27" i="6"/>
  <c r="D26" i="6"/>
  <c r="E26" i="6" s="1"/>
  <c r="F26" i="6" s="1"/>
  <c r="G26" i="6" s="1"/>
  <c r="H26" i="6" s="1"/>
  <c r="I26" i="6" s="1"/>
  <c r="J26" i="6" s="1"/>
  <c r="K26" i="6" s="1"/>
  <c r="L26" i="6" s="1"/>
  <c r="M26" i="6" s="1"/>
  <c r="N26" i="6" s="1"/>
  <c r="O26" i="6" s="1"/>
  <c r="P26" i="6" s="1"/>
  <c r="Q26" i="6" s="1"/>
  <c r="R26" i="6" s="1"/>
  <c r="S26" i="6" s="1"/>
  <c r="T26" i="6" s="1"/>
  <c r="D18" i="6"/>
  <c r="E18" i="6" s="1"/>
  <c r="F18" i="6" s="1"/>
  <c r="G18" i="6" s="1"/>
  <c r="H18" i="6" s="1"/>
  <c r="I18" i="6" s="1"/>
  <c r="J18" i="6" s="1"/>
  <c r="K18" i="6" s="1"/>
  <c r="L18" i="6" s="1"/>
  <c r="M18" i="6" s="1"/>
  <c r="N18" i="6" s="1"/>
  <c r="O18" i="6" s="1"/>
  <c r="P18" i="6" s="1"/>
  <c r="Q18" i="6" s="1"/>
  <c r="R18" i="6" s="1"/>
  <c r="S18" i="6" s="1"/>
  <c r="T18" i="6" s="1"/>
  <c r="D8" i="6"/>
  <c r="E8" i="6" s="1"/>
  <c r="F8" i="6" s="1"/>
  <c r="G8" i="6" s="1"/>
  <c r="H8" i="6" s="1"/>
  <c r="I8" i="6" s="1"/>
  <c r="J8" i="6" s="1"/>
  <c r="K8" i="6" s="1"/>
  <c r="L8" i="6" s="1"/>
  <c r="M8" i="6" s="1"/>
  <c r="N8" i="6" s="1"/>
  <c r="O8" i="6" s="1"/>
  <c r="P8" i="6" s="1"/>
  <c r="Q8" i="6" s="1"/>
  <c r="R8" i="6" s="1"/>
  <c r="S8" i="6" s="1"/>
  <c r="T8" i="6" s="1"/>
  <c r="L3" i="7" l="1"/>
  <c r="N23" i="7"/>
  <c r="M21" i="7"/>
  <c r="M3" i="7" s="1"/>
  <c r="M18" i="7" s="1"/>
  <c r="Q15" i="7"/>
  <c r="P6" i="7"/>
  <c r="L30" i="4"/>
  <c r="K200" i="4"/>
  <c r="K222" i="4"/>
  <c r="K219" i="4"/>
  <c r="L219" i="4" s="1"/>
  <c r="M219" i="4" s="1"/>
  <c r="N219" i="4" s="1"/>
  <c r="O219" i="4" s="1"/>
  <c r="P219" i="4" s="1"/>
  <c r="Q219" i="4" s="1"/>
  <c r="R219" i="4" s="1"/>
  <c r="S219" i="4" s="1"/>
  <c r="T219" i="4" s="1"/>
  <c r="U219" i="4" s="1"/>
  <c r="V219" i="4" s="1"/>
  <c r="K216" i="4"/>
  <c r="L216" i="4" s="1"/>
  <c r="M216" i="4" s="1"/>
  <c r="N216" i="4" s="1"/>
  <c r="O216" i="4" s="1"/>
  <c r="P216" i="4" s="1"/>
  <c r="Q216" i="4" s="1"/>
  <c r="R216" i="4" s="1"/>
  <c r="S216" i="4" s="1"/>
  <c r="T216" i="4" s="1"/>
  <c r="U216" i="4" s="1"/>
  <c r="V216" i="4" s="1"/>
  <c r="K213" i="4"/>
  <c r="L213" i="4" s="1"/>
  <c r="M213" i="4" s="1"/>
  <c r="N213" i="4" s="1"/>
  <c r="O213" i="4" s="1"/>
  <c r="P213" i="4" s="1"/>
  <c r="Q213" i="4" s="1"/>
  <c r="R213" i="4" s="1"/>
  <c r="S213" i="4" s="1"/>
  <c r="T213" i="4" s="1"/>
  <c r="U213" i="4" s="1"/>
  <c r="V213" i="4" s="1"/>
  <c r="K192" i="4"/>
  <c r="K196" i="4"/>
  <c r="K190" i="4"/>
  <c r="K209" i="4"/>
  <c r="K204" i="4"/>
  <c r="L55" i="4"/>
  <c r="K91" i="4"/>
  <c r="L91" i="4" s="1"/>
  <c r="K80" i="4"/>
  <c r="K103" i="4"/>
  <c r="K71" i="4"/>
  <c r="K101" i="4"/>
  <c r="L101" i="4" s="1"/>
  <c r="K94" i="4"/>
  <c r="L94" i="4" s="1"/>
  <c r="K88" i="4"/>
  <c r="K77" i="4"/>
  <c r="K69" i="4"/>
  <c r="K75" i="4"/>
  <c r="L75" i="4" s="1"/>
  <c r="K97" i="4"/>
  <c r="L97" i="4" s="1"/>
  <c r="K85" i="4"/>
  <c r="K73" i="4"/>
  <c r="K66" i="4"/>
  <c r="N104" i="4"/>
  <c r="D39" i="6"/>
  <c r="E39" i="6" s="1"/>
  <c r="F39" i="6" s="1"/>
  <c r="G39" i="6" s="1"/>
  <c r="H39" i="6" s="1"/>
  <c r="I39" i="6" s="1"/>
  <c r="J39" i="6" s="1"/>
  <c r="K39" i="6" s="1"/>
  <c r="L39" i="6" s="1"/>
  <c r="M39" i="6" s="1"/>
  <c r="D36" i="6"/>
  <c r="E36" i="6" s="1"/>
  <c r="F36" i="6" s="1"/>
  <c r="G36" i="6" s="1"/>
  <c r="H36" i="6" s="1"/>
  <c r="I36" i="6" s="1"/>
  <c r="J36" i="6" s="1"/>
  <c r="K36" i="6" s="1"/>
  <c r="L36" i="6" s="1"/>
  <c r="M36" i="6" s="1"/>
  <c r="C37" i="6"/>
  <c r="L4" i="7" l="1"/>
  <c r="L18" i="7"/>
  <c r="L19" i="7" s="1"/>
  <c r="L58" i="4"/>
  <c r="L60" i="4" s="1"/>
  <c r="J26" i="8"/>
  <c r="L16" i="7"/>
  <c r="L17" i="7" s="1"/>
  <c r="M22" i="7"/>
  <c r="O23" i="7"/>
  <c r="N21" i="7"/>
  <c r="N3" i="7" s="1"/>
  <c r="N18" i="7" s="1"/>
  <c r="N19" i="7" s="1"/>
  <c r="R15" i="7"/>
  <c r="Q6" i="7"/>
  <c r="M16" i="7"/>
  <c r="M4" i="7"/>
  <c r="L56" i="4"/>
  <c r="L37" i="4"/>
  <c r="L45" i="4"/>
  <c r="K81" i="4"/>
  <c r="K106" i="4"/>
  <c r="O104" i="4"/>
  <c r="D37" i="6"/>
  <c r="F37" i="6"/>
  <c r="E37" i="6"/>
  <c r="C12" i="6"/>
  <c r="F244" i="4"/>
  <c r="G244" i="4"/>
  <c r="H244" i="4"/>
  <c r="I244" i="4"/>
  <c r="E244" i="4"/>
  <c r="M19" i="7" l="1"/>
  <c r="M17" i="7"/>
  <c r="L62" i="4"/>
  <c r="N22" i="7"/>
  <c r="P23" i="7"/>
  <c r="O21" i="7"/>
  <c r="O3" i="7" s="1"/>
  <c r="O18" i="7" s="1"/>
  <c r="O19" i="7" s="1"/>
  <c r="R6" i="7"/>
  <c r="N16" i="7"/>
  <c r="N17" i="7" s="1"/>
  <c r="N4" i="7"/>
  <c r="K127" i="4"/>
  <c r="K107" i="4"/>
  <c r="K112" i="4"/>
  <c r="P104" i="4"/>
  <c r="H12" i="6"/>
  <c r="F12" i="6"/>
  <c r="E12" i="6"/>
  <c r="D12" i="6"/>
  <c r="G12" i="6"/>
  <c r="G37" i="6"/>
  <c r="F146" i="4"/>
  <c r="G146" i="4"/>
  <c r="H146" i="4"/>
  <c r="I146" i="4"/>
  <c r="J146" i="4"/>
  <c r="F150" i="4"/>
  <c r="G150" i="4"/>
  <c r="H150" i="4"/>
  <c r="I150" i="4"/>
  <c r="J150" i="4"/>
  <c r="F151" i="4"/>
  <c r="G151" i="4"/>
  <c r="H151" i="4"/>
  <c r="I151" i="4"/>
  <c r="J151" i="4"/>
  <c r="E151" i="4"/>
  <c r="D151" i="4"/>
  <c r="E150" i="4"/>
  <c r="D150" i="4"/>
  <c r="E146" i="4"/>
  <c r="D146" i="4"/>
  <c r="J116" i="4"/>
  <c r="I116" i="4"/>
  <c r="H116" i="4"/>
  <c r="G116" i="4"/>
  <c r="F116" i="4"/>
  <c r="E116" i="4"/>
  <c r="D116" i="4"/>
  <c r="E121" i="4"/>
  <c r="F121" i="4"/>
  <c r="G121" i="4"/>
  <c r="H121" i="4"/>
  <c r="I121" i="4"/>
  <c r="J121" i="4"/>
  <c r="D121" i="4"/>
  <c r="J118" i="4"/>
  <c r="K119" i="4" s="1"/>
  <c r="I118" i="4"/>
  <c r="H118" i="4"/>
  <c r="G118" i="4"/>
  <c r="F118" i="4"/>
  <c r="E118" i="4"/>
  <c r="D118" i="4"/>
  <c r="D119" i="4" s="1"/>
  <c r="L173" i="4"/>
  <c r="M173" i="4" s="1"/>
  <c r="N173" i="4" s="1"/>
  <c r="O173" i="4" s="1"/>
  <c r="P173" i="4" s="1"/>
  <c r="Q173" i="4" s="1"/>
  <c r="R173" i="4" s="1"/>
  <c r="S173" i="4" s="1"/>
  <c r="T173" i="4" s="1"/>
  <c r="U173" i="4" s="1"/>
  <c r="V173" i="4" s="1"/>
  <c r="L174" i="4"/>
  <c r="M174" i="4" s="1"/>
  <c r="N174" i="4" s="1"/>
  <c r="O174" i="4" s="1"/>
  <c r="P174" i="4" s="1"/>
  <c r="Q174" i="4" s="1"/>
  <c r="R174" i="4" s="1"/>
  <c r="S174" i="4" s="1"/>
  <c r="T174" i="4" s="1"/>
  <c r="U174" i="4" s="1"/>
  <c r="V174" i="4" s="1"/>
  <c r="L164" i="4"/>
  <c r="M164" i="4" s="1"/>
  <c r="N164" i="4" s="1"/>
  <c r="O164" i="4" s="1"/>
  <c r="P164" i="4" s="1"/>
  <c r="Q164" i="4" s="1"/>
  <c r="R164" i="4" s="1"/>
  <c r="S164" i="4" s="1"/>
  <c r="T164" i="4" s="1"/>
  <c r="U164" i="4" s="1"/>
  <c r="V164" i="4" s="1"/>
  <c r="I229" i="4"/>
  <c r="J225" i="4" s="1"/>
  <c r="K228" i="4" s="1"/>
  <c r="H229" i="4"/>
  <c r="I225" i="4" s="1"/>
  <c r="G229" i="4"/>
  <c r="H225" i="4" s="1"/>
  <c r="F229" i="4"/>
  <c r="G225" i="4" s="1"/>
  <c r="E229" i="4"/>
  <c r="F225" i="4" s="1"/>
  <c r="D229" i="4"/>
  <c r="E225" i="4" s="1"/>
  <c r="E226" i="4"/>
  <c r="F226" i="4"/>
  <c r="G226" i="4"/>
  <c r="E21" i="6" s="1"/>
  <c r="H226" i="4"/>
  <c r="H210" i="4"/>
  <c r="G210" i="4"/>
  <c r="F210" i="4"/>
  <c r="E210" i="4"/>
  <c r="I208" i="4"/>
  <c r="J34" i="8" l="1"/>
  <c r="L73" i="4" s="1"/>
  <c r="L72" i="4" s="1"/>
  <c r="L63" i="4"/>
  <c r="L70" i="4"/>
  <c r="L100" i="4"/>
  <c r="L96" i="4"/>
  <c r="L98" i="4" s="1"/>
  <c r="L93" i="4"/>
  <c r="L95" i="4" s="1"/>
  <c r="L74" i="4"/>
  <c r="L90" i="4"/>
  <c r="L92" i="4" s="1"/>
  <c r="L215" i="4"/>
  <c r="L88" i="4"/>
  <c r="B3" i="11"/>
  <c r="O22" i="7"/>
  <c r="P21" i="7"/>
  <c r="P22" i="7" s="1"/>
  <c r="Q23" i="7"/>
  <c r="O16" i="7"/>
  <c r="O17" i="7" s="1"/>
  <c r="O4" i="7"/>
  <c r="H239" i="4"/>
  <c r="F21" i="6"/>
  <c r="G239" i="4"/>
  <c r="I226" i="4"/>
  <c r="J210" i="4"/>
  <c r="E239" i="4"/>
  <c r="C21" i="6"/>
  <c r="K125" i="4"/>
  <c r="K122" i="4"/>
  <c r="F239" i="4"/>
  <c r="D21" i="6"/>
  <c r="K128" i="4"/>
  <c r="K134" i="4"/>
  <c r="K233" i="4" s="1"/>
  <c r="K132" i="4"/>
  <c r="K113" i="4"/>
  <c r="L165" i="4"/>
  <c r="M165" i="4" s="1"/>
  <c r="N165" i="4" s="1"/>
  <c r="O165" i="4" s="1"/>
  <c r="P165" i="4" s="1"/>
  <c r="Q165" i="4" s="1"/>
  <c r="R165" i="4" s="1"/>
  <c r="S165" i="4" s="1"/>
  <c r="T165" i="4" s="1"/>
  <c r="U165" i="4" s="1"/>
  <c r="V165" i="4" s="1"/>
  <c r="L170" i="4"/>
  <c r="M170" i="4" s="1"/>
  <c r="N170" i="4" s="1"/>
  <c r="O170" i="4" s="1"/>
  <c r="P170" i="4" s="1"/>
  <c r="Q170" i="4" s="1"/>
  <c r="R170" i="4" s="1"/>
  <c r="S170" i="4" s="1"/>
  <c r="T170" i="4" s="1"/>
  <c r="U170" i="4" s="1"/>
  <c r="V170" i="4" s="1"/>
  <c r="L162" i="4"/>
  <c r="M162" i="4" s="1"/>
  <c r="N162" i="4" s="1"/>
  <c r="O162" i="4" s="1"/>
  <c r="P162" i="4" s="1"/>
  <c r="Q162" i="4" s="1"/>
  <c r="R162" i="4" s="1"/>
  <c r="S162" i="4" s="1"/>
  <c r="T162" i="4" s="1"/>
  <c r="U162" i="4" s="1"/>
  <c r="V162" i="4" s="1"/>
  <c r="Q104" i="4"/>
  <c r="D148" i="4"/>
  <c r="H148" i="4"/>
  <c r="J148" i="4"/>
  <c r="K149" i="4" s="1"/>
  <c r="H37" i="6"/>
  <c r="H125" i="4"/>
  <c r="I148" i="4"/>
  <c r="G148" i="4"/>
  <c r="E148" i="4"/>
  <c r="E149" i="4" s="1"/>
  <c r="F148" i="4"/>
  <c r="I210" i="4"/>
  <c r="F122" i="4"/>
  <c r="H119" i="4"/>
  <c r="E122" i="4"/>
  <c r="E119" i="4"/>
  <c r="J122" i="4"/>
  <c r="H122" i="4"/>
  <c r="I125" i="4"/>
  <c r="E125" i="4"/>
  <c r="F119" i="4"/>
  <c r="J125" i="4"/>
  <c r="I122" i="4"/>
  <c r="F125" i="4"/>
  <c r="I119" i="4"/>
  <c r="D125" i="4"/>
  <c r="G122" i="4"/>
  <c r="G119" i="4"/>
  <c r="G125" i="4"/>
  <c r="J119" i="4"/>
  <c r="E156" i="4"/>
  <c r="F156" i="4"/>
  <c r="G156" i="4"/>
  <c r="H156" i="4"/>
  <c r="I156" i="4"/>
  <c r="J156" i="4"/>
  <c r="E161" i="4"/>
  <c r="F161" i="4"/>
  <c r="G161" i="4"/>
  <c r="H161" i="4"/>
  <c r="I161" i="4"/>
  <c r="J161" i="4"/>
  <c r="E171" i="4"/>
  <c r="C33" i="6" s="1"/>
  <c r="C14" i="6" s="1"/>
  <c r="F171" i="4"/>
  <c r="D33" i="6" s="1"/>
  <c r="D14" i="6" s="1"/>
  <c r="G171" i="4"/>
  <c r="E33" i="6" s="1"/>
  <c r="E14" i="6" s="1"/>
  <c r="H171" i="4"/>
  <c r="F33" i="6" s="1"/>
  <c r="F14" i="6" s="1"/>
  <c r="I171" i="4"/>
  <c r="G33" i="6" s="1"/>
  <c r="G14" i="6" s="1"/>
  <c r="J171" i="4"/>
  <c r="H33" i="6" s="1"/>
  <c r="H14" i="6" s="1"/>
  <c r="E167" i="4"/>
  <c r="F167" i="4"/>
  <c r="G167" i="4"/>
  <c r="H167" i="4"/>
  <c r="I167" i="4"/>
  <c r="J167" i="4"/>
  <c r="D161" i="4"/>
  <c r="L84" i="4" l="1"/>
  <c r="L85" i="4" s="1"/>
  <c r="P3" i="7"/>
  <c r="R23" i="7"/>
  <c r="R21" i="7" s="1"/>
  <c r="Q21" i="7"/>
  <c r="Q22" i="7" s="1"/>
  <c r="I149" i="4"/>
  <c r="H243" i="4"/>
  <c r="F23" i="6"/>
  <c r="I239" i="4"/>
  <c r="G21" i="6"/>
  <c r="J243" i="4"/>
  <c r="H23" i="6"/>
  <c r="F243" i="4"/>
  <c r="D23" i="6"/>
  <c r="G243" i="4"/>
  <c r="E23" i="6"/>
  <c r="I243" i="4"/>
  <c r="G23" i="6"/>
  <c r="E243" i="4"/>
  <c r="C23" i="6"/>
  <c r="K243" i="4"/>
  <c r="I23" i="6"/>
  <c r="K145" i="4"/>
  <c r="K143" i="4" s="1"/>
  <c r="K135" i="4"/>
  <c r="K139" i="4"/>
  <c r="R104" i="4"/>
  <c r="H149" i="4"/>
  <c r="J149" i="4"/>
  <c r="I37" i="6"/>
  <c r="G149" i="4"/>
  <c r="F149" i="4"/>
  <c r="M141" i="4"/>
  <c r="H166" i="4"/>
  <c r="G166" i="4"/>
  <c r="J166" i="4"/>
  <c r="I166" i="4"/>
  <c r="F166" i="4"/>
  <c r="E166" i="4"/>
  <c r="P16" i="7" l="1"/>
  <c r="P17" i="7" s="1"/>
  <c r="P18" i="7"/>
  <c r="P19" i="7" s="1"/>
  <c r="L86" i="4"/>
  <c r="P4" i="7"/>
  <c r="Q3" i="7"/>
  <c r="S104" i="4"/>
  <c r="J37" i="6"/>
  <c r="M146" i="4"/>
  <c r="M151" i="4"/>
  <c r="N141" i="4"/>
  <c r="E155" i="4"/>
  <c r="E177" i="4" s="1"/>
  <c r="F155" i="4"/>
  <c r="F177" i="4" s="1"/>
  <c r="G155" i="4"/>
  <c r="G177" i="4" s="1"/>
  <c r="H155" i="4"/>
  <c r="H177" i="4" s="1"/>
  <c r="I155" i="4"/>
  <c r="I177" i="4" s="1"/>
  <c r="J155" i="4"/>
  <c r="J177" i="4" s="1"/>
  <c r="L160" i="4"/>
  <c r="E191" i="4"/>
  <c r="F191" i="4"/>
  <c r="G191" i="4"/>
  <c r="H191" i="4"/>
  <c r="I191" i="4"/>
  <c r="J191" i="4"/>
  <c r="D191" i="4"/>
  <c r="D167" i="4"/>
  <c r="D198" i="4"/>
  <c r="E202" i="4"/>
  <c r="F202" i="4"/>
  <c r="G202" i="4"/>
  <c r="H202" i="4"/>
  <c r="I202" i="4"/>
  <c r="J202" i="4"/>
  <c r="D202" i="4"/>
  <c r="E198" i="4"/>
  <c r="F198" i="4"/>
  <c r="G198" i="4"/>
  <c r="H198" i="4"/>
  <c r="I198" i="4"/>
  <c r="J198" i="4"/>
  <c r="E194" i="4"/>
  <c r="F194" i="4"/>
  <c r="G194" i="4"/>
  <c r="H194" i="4"/>
  <c r="I194" i="4"/>
  <c r="J194" i="4"/>
  <c r="D194" i="4"/>
  <c r="Q4" i="7" l="1"/>
  <c r="Q18" i="7"/>
  <c r="Q16" i="7"/>
  <c r="Q17" i="7" s="1"/>
  <c r="R22" i="7"/>
  <c r="R3" i="7"/>
  <c r="T104" i="4"/>
  <c r="K37" i="6"/>
  <c r="N146" i="4"/>
  <c r="N151" i="4"/>
  <c r="O141" i="4"/>
  <c r="M160" i="4"/>
  <c r="N160" i="4" s="1"/>
  <c r="N191" i="4" s="1"/>
  <c r="L191" i="4"/>
  <c r="H189" i="4"/>
  <c r="D189" i="4"/>
  <c r="J189" i="4"/>
  <c r="K186" i="4" s="1"/>
  <c r="I189" i="4"/>
  <c r="G189" i="4"/>
  <c r="F189" i="4"/>
  <c r="E189" i="4"/>
  <c r="R19" i="7" l="1"/>
  <c r="Q19" i="7"/>
  <c r="R16" i="7"/>
  <c r="R17" i="7" s="1"/>
  <c r="R4" i="7"/>
  <c r="K187" i="4"/>
  <c r="K235" i="4"/>
  <c r="K236" i="4" s="1"/>
  <c r="K237" i="4" s="1"/>
  <c r="U104" i="4"/>
  <c r="L37" i="6"/>
  <c r="M37" i="6"/>
  <c r="O146" i="4"/>
  <c r="O151" i="4"/>
  <c r="P141" i="4"/>
  <c r="G186" i="4"/>
  <c r="E186" i="4"/>
  <c r="I186" i="4"/>
  <c r="F186" i="4"/>
  <c r="M191" i="4"/>
  <c r="O160" i="4"/>
  <c r="O191" i="4" s="1"/>
  <c r="H186" i="4"/>
  <c r="J186" i="4"/>
  <c r="H235" i="4" l="1"/>
  <c r="F22" i="6"/>
  <c r="I235" i="4"/>
  <c r="G22" i="6"/>
  <c r="G235" i="4"/>
  <c r="E22" i="6"/>
  <c r="E235" i="4"/>
  <c r="C22" i="6"/>
  <c r="J235" i="4"/>
  <c r="H22" i="6"/>
  <c r="F235" i="4"/>
  <c r="D22" i="6"/>
  <c r="V104" i="4"/>
  <c r="P151" i="4"/>
  <c r="P146" i="4"/>
  <c r="Q141" i="4"/>
  <c r="P160" i="4"/>
  <c r="P191" i="4" s="1"/>
  <c r="Q146" i="4" l="1"/>
  <c r="Q151" i="4"/>
  <c r="R141" i="4"/>
  <c r="Q160" i="4"/>
  <c r="Q191" i="4" s="1"/>
  <c r="R151" i="4" l="1"/>
  <c r="R146" i="4"/>
  <c r="S141" i="4"/>
  <c r="R160" i="4"/>
  <c r="R191" i="4" s="1"/>
  <c r="S146" i="4" l="1"/>
  <c r="S151" i="4"/>
  <c r="T141" i="4"/>
  <c r="S160" i="4"/>
  <c r="S191" i="4" s="1"/>
  <c r="T151" i="4" l="1"/>
  <c r="T146" i="4"/>
  <c r="U141" i="4"/>
  <c r="T160" i="4"/>
  <c r="U160" i="4" s="1"/>
  <c r="V141" i="4" l="1"/>
  <c r="U151" i="4"/>
  <c r="U146" i="4"/>
  <c r="T191" i="4"/>
  <c r="V160" i="4"/>
  <c r="U191" i="4"/>
  <c r="V146" i="4" l="1"/>
  <c r="V151" i="4"/>
  <c r="V191" i="4"/>
  <c r="D171" i="4" l="1"/>
  <c r="D166" i="4" l="1"/>
  <c r="D156" i="4"/>
  <c r="D155" i="4" s="1"/>
  <c r="E110" i="4"/>
  <c r="F110" i="4"/>
  <c r="G110" i="4"/>
  <c r="H110" i="4"/>
  <c r="I110" i="4"/>
  <c r="J110" i="4"/>
  <c r="J227" i="4" s="1"/>
  <c r="D110" i="4"/>
  <c r="E65" i="4"/>
  <c r="E183" i="4" s="1"/>
  <c r="F65" i="4"/>
  <c r="F183" i="4" s="1"/>
  <c r="G65" i="4"/>
  <c r="G183" i="4" s="1"/>
  <c r="H65" i="4"/>
  <c r="H183" i="4" s="1"/>
  <c r="I65" i="4"/>
  <c r="I183" i="4" s="1"/>
  <c r="J65" i="4"/>
  <c r="D65" i="4"/>
  <c r="D183" i="4" s="1"/>
  <c r="J183" i="4" l="1"/>
  <c r="J203" i="4" s="1"/>
  <c r="K67" i="4"/>
  <c r="J228" i="4"/>
  <c r="J234" i="4"/>
  <c r="D104" i="4"/>
  <c r="D78" i="4"/>
  <c r="H20" i="6"/>
  <c r="J104" i="4"/>
  <c r="J78" i="4"/>
  <c r="I227" i="4"/>
  <c r="G20" i="6" s="1"/>
  <c r="I78" i="4"/>
  <c r="I104" i="4"/>
  <c r="H227" i="4"/>
  <c r="F20" i="6" s="1"/>
  <c r="H78" i="4"/>
  <c r="H104" i="4"/>
  <c r="G227" i="4"/>
  <c r="E20" i="6" s="1"/>
  <c r="G104" i="4"/>
  <c r="G78" i="4"/>
  <c r="F227" i="4"/>
  <c r="D20" i="6" s="1"/>
  <c r="F104" i="4"/>
  <c r="F78" i="4"/>
  <c r="E227" i="4"/>
  <c r="C20" i="6" s="1"/>
  <c r="E104" i="4"/>
  <c r="E78" i="4"/>
  <c r="D177" i="4"/>
  <c r="I203" i="4"/>
  <c r="I199" i="4"/>
  <c r="H203" i="4"/>
  <c r="H199" i="4"/>
  <c r="G199" i="4"/>
  <c r="G203" i="4"/>
  <c r="F203" i="4"/>
  <c r="F199" i="4"/>
  <c r="E203" i="4"/>
  <c r="E199" i="4"/>
  <c r="D199" i="4"/>
  <c r="D203" i="4"/>
  <c r="J199" i="4"/>
  <c r="J89" i="4"/>
  <c r="I89" i="4"/>
  <c r="H89" i="4"/>
  <c r="G89" i="4"/>
  <c r="F89" i="4"/>
  <c r="E89" i="4"/>
  <c r="E84" i="4"/>
  <c r="F84" i="4"/>
  <c r="G84" i="4"/>
  <c r="H84" i="4"/>
  <c r="I84" i="4"/>
  <c r="J84" i="4"/>
  <c r="K86" i="4" s="1"/>
  <c r="J98" i="4"/>
  <c r="I98" i="4"/>
  <c r="H98" i="4"/>
  <c r="G98" i="4"/>
  <c r="F98" i="4"/>
  <c r="E98" i="4"/>
  <c r="J95" i="4"/>
  <c r="I95" i="4"/>
  <c r="H95" i="4"/>
  <c r="G95" i="4"/>
  <c r="F95" i="4"/>
  <c r="E95" i="4"/>
  <c r="J92" i="4"/>
  <c r="I92" i="4"/>
  <c r="H92" i="4"/>
  <c r="G92" i="4"/>
  <c r="F92" i="4"/>
  <c r="E92" i="4"/>
  <c r="D84" i="4"/>
  <c r="H234" i="4" l="1"/>
  <c r="H228" i="4"/>
  <c r="E234" i="4"/>
  <c r="I234" i="4"/>
  <c r="F228" i="4"/>
  <c r="G228" i="4"/>
  <c r="I228" i="4"/>
  <c r="F234" i="4"/>
  <c r="G234" i="4"/>
  <c r="E228" i="4"/>
  <c r="I20" i="6"/>
  <c r="L228" i="4"/>
  <c r="L227" i="4" s="1"/>
  <c r="I86" i="4"/>
  <c r="H86" i="4"/>
  <c r="F86" i="4"/>
  <c r="G86" i="4"/>
  <c r="J86" i="4"/>
  <c r="E86" i="4"/>
  <c r="M228" i="4" l="1"/>
  <c r="N228" i="4" s="1"/>
  <c r="O228" i="4" s="1"/>
  <c r="P228" i="4" s="1"/>
  <c r="Q228" i="4" s="1"/>
  <c r="R228" i="4" s="1"/>
  <c r="S228" i="4" s="1"/>
  <c r="T228" i="4" s="1"/>
  <c r="U228" i="4" s="1"/>
  <c r="V228" i="4" s="1"/>
  <c r="L110" i="4"/>
  <c r="L76" i="4" s="1"/>
  <c r="L234" i="4"/>
  <c r="J20" i="6"/>
  <c r="G67" i="4"/>
  <c r="F67" i="4"/>
  <c r="E67" i="4"/>
  <c r="J67" i="4"/>
  <c r="I67" i="4"/>
  <c r="H67" i="4"/>
  <c r="L102" i="4" l="1"/>
  <c r="L103" i="4" s="1"/>
  <c r="L77" i="4"/>
  <c r="E29" i="4"/>
  <c r="G55" i="4"/>
  <c r="G37" i="4" s="1"/>
  <c r="D29" i="4"/>
  <c r="E33" i="4"/>
  <c r="F33" i="4"/>
  <c r="G33" i="4"/>
  <c r="H33" i="4"/>
  <c r="I33" i="4"/>
  <c r="J33" i="4"/>
  <c r="D33" i="4"/>
  <c r="J60" i="4"/>
  <c r="I60" i="4"/>
  <c r="H60" i="4"/>
  <c r="G60" i="4"/>
  <c r="F60" i="4"/>
  <c r="E60" i="4"/>
  <c r="M49" i="4"/>
  <c r="N49" i="4" s="1"/>
  <c r="O49" i="4" s="1"/>
  <c r="P49" i="4" s="1"/>
  <c r="Q49" i="4" s="1"/>
  <c r="R49" i="4" s="1"/>
  <c r="S49" i="4" s="1"/>
  <c r="T49" i="4" s="1"/>
  <c r="U49" i="4" s="1"/>
  <c r="V49" i="4" s="1"/>
  <c r="J47" i="4"/>
  <c r="I47" i="4"/>
  <c r="H47" i="4"/>
  <c r="G47" i="4"/>
  <c r="F47" i="4"/>
  <c r="E47" i="4"/>
  <c r="D47" i="4"/>
  <c r="J46" i="4"/>
  <c r="I46" i="4"/>
  <c r="H46" i="4"/>
  <c r="G46" i="4"/>
  <c r="F46" i="4"/>
  <c r="E46" i="4"/>
  <c r="J50" i="4"/>
  <c r="I50" i="4"/>
  <c r="H50" i="4"/>
  <c r="G50" i="4"/>
  <c r="F50" i="4"/>
  <c r="E50" i="4"/>
  <c r="D39" i="4"/>
  <c r="M41" i="4"/>
  <c r="N41" i="4" s="1"/>
  <c r="O41" i="4" s="1"/>
  <c r="P41" i="4" s="1"/>
  <c r="Q41" i="4" s="1"/>
  <c r="R41" i="4" s="1"/>
  <c r="S41" i="4" s="1"/>
  <c r="T41" i="4" s="1"/>
  <c r="U41" i="4" s="1"/>
  <c r="V41" i="4" s="1"/>
  <c r="J42" i="4"/>
  <c r="I42" i="4"/>
  <c r="H42" i="4"/>
  <c r="G42" i="4"/>
  <c r="F42" i="4"/>
  <c r="E42" i="4"/>
  <c r="E38" i="4"/>
  <c r="J17" i="4"/>
  <c r="K17" i="4"/>
  <c r="I17" i="4"/>
  <c r="H17" i="4"/>
  <c r="G17" i="4"/>
  <c r="F17" i="4"/>
  <c r="E17" i="4"/>
  <c r="E11" i="4"/>
  <c r="F11" i="4" s="1"/>
  <c r="G11" i="4" s="1"/>
  <c r="H11" i="4" s="1"/>
  <c r="I11" i="4" s="1"/>
  <c r="J11" i="4" s="1"/>
  <c r="K11" i="4" s="1"/>
  <c r="L11" i="4" s="1"/>
  <c r="M11" i="4" s="1"/>
  <c r="N11" i="4" s="1"/>
  <c r="O11" i="4" s="1"/>
  <c r="P11" i="4" s="1"/>
  <c r="Q11" i="4" s="1"/>
  <c r="R11" i="4" s="1"/>
  <c r="S11" i="4" s="1"/>
  <c r="T11" i="4" s="1"/>
  <c r="U11" i="4" s="1"/>
  <c r="V11" i="4" s="1"/>
  <c r="I34" i="4" l="1"/>
  <c r="G34" i="4"/>
  <c r="H34" i="4"/>
  <c r="M47" i="4"/>
  <c r="N47" i="4" s="1"/>
  <c r="O47" i="4" s="1"/>
  <c r="P47" i="4" s="1"/>
  <c r="Q47" i="4" s="1"/>
  <c r="R47" i="4" s="1"/>
  <c r="S47" i="4" s="1"/>
  <c r="T47" i="4" s="1"/>
  <c r="U47" i="4" s="1"/>
  <c r="V47" i="4" s="1"/>
  <c r="V44" i="4" s="1"/>
  <c r="K48" i="4"/>
  <c r="K34" i="4"/>
  <c r="J34" i="4"/>
  <c r="F34" i="4"/>
  <c r="E55" i="4"/>
  <c r="E37" i="4" s="1"/>
  <c r="F30" i="4"/>
  <c r="I31" i="4"/>
  <c r="I55" i="4"/>
  <c r="I37" i="4" s="1"/>
  <c r="G45" i="4"/>
  <c r="G62" i="4"/>
  <c r="E31" i="6" s="1"/>
  <c r="J31" i="4"/>
  <c r="K32" i="4" s="1"/>
  <c r="E30" i="4"/>
  <c r="E34" i="4"/>
  <c r="H31" i="4"/>
  <c r="E31" i="4"/>
  <c r="H55" i="4"/>
  <c r="D55" i="4"/>
  <c r="D31" i="4"/>
  <c r="J55" i="4"/>
  <c r="F55" i="4"/>
  <c r="G31" i="4"/>
  <c r="F31" i="4"/>
  <c r="N33" i="4"/>
  <c r="U33" i="4"/>
  <c r="M33" i="4"/>
  <c r="M34" i="4" s="1"/>
  <c r="T33" i="4"/>
  <c r="P33" i="4"/>
  <c r="S33" i="4"/>
  <c r="O33" i="4"/>
  <c r="V33" i="4"/>
  <c r="R33" i="4"/>
  <c r="Q33" i="4"/>
  <c r="G59" i="4"/>
  <c r="E48" i="4"/>
  <c r="F48" i="4"/>
  <c r="G48" i="4"/>
  <c r="H48" i="4"/>
  <c r="I48" i="4"/>
  <c r="J48" i="4"/>
  <c r="I40" i="4"/>
  <c r="F40" i="4"/>
  <c r="G40" i="4"/>
  <c r="J40" i="4"/>
  <c r="H40" i="4"/>
  <c r="E40" i="4"/>
  <c r="N44" i="4" l="1"/>
  <c r="P44" i="4"/>
  <c r="Q44" i="4"/>
  <c r="T44" i="4"/>
  <c r="O44" i="4"/>
  <c r="I32" i="4"/>
  <c r="J37" i="4"/>
  <c r="K56" i="4"/>
  <c r="U44" i="4"/>
  <c r="V46" i="4" s="1"/>
  <c r="S44" i="4"/>
  <c r="E45" i="4"/>
  <c r="M44" i="4"/>
  <c r="R44" i="4"/>
  <c r="O34" i="4"/>
  <c r="V34" i="4"/>
  <c r="Q34" i="4"/>
  <c r="U34" i="4"/>
  <c r="P34" i="4"/>
  <c r="S34" i="4"/>
  <c r="R34" i="4"/>
  <c r="N34" i="4"/>
  <c r="T34" i="4"/>
  <c r="E59" i="4"/>
  <c r="G32" i="4"/>
  <c r="H32" i="4"/>
  <c r="F32" i="4"/>
  <c r="E62" i="4"/>
  <c r="C31" i="6" s="1"/>
  <c r="H59" i="4"/>
  <c r="H37" i="4"/>
  <c r="G56" i="4"/>
  <c r="F37" i="4"/>
  <c r="J32" i="4"/>
  <c r="G187" i="4"/>
  <c r="G209" i="4"/>
  <c r="G204" i="4"/>
  <c r="G192" i="4"/>
  <c r="G196" i="4"/>
  <c r="G190" i="4"/>
  <c r="G200" i="4"/>
  <c r="G75" i="4"/>
  <c r="G182" i="4"/>
  <c r="G195" i="4" s="1"/>
  <c r="G103" i="4"/>
  <c r="G101" i="4"/>
  <c r="G88" i="4"/>
  <c r="G94" i="4"/>
  <c r="G97" i="4"/>
  <c r="G85" i="4"/>
  <c r="G91" i="4"/>
  <c r="G80" i="4"/>
  <c r="G106" i="4" s="1"/>
  <c r="G66" i="4"/>
  <c r="G69" i="4"/>
  <c r="G71" i="4"/>
  <c r="G73" i="4"/>
  <c r="G77" i="4"/>
  <c r="I45" i="4"/>
  <c r="I59" i="4"/>
  <c r="I62" i="4"/>
  <c r="G31" i="6" s="1"/>
  <c r="F56" i="4"/>
  <c r="E32" i="4"/>
  <c r="H45" i="4"/>
  <c r="I56" i="4"/>
  <c r="H62" i="4"/>
  <c r="F31" i="6" s="1"/>
  <c r="H56" i="4"/>
  <c r="D45" i="4"/>
  <c r="D59" i="4"/>
  <c r="D37" i="4"/>
  <c r="D62" i="4"/>
  <c r="E56" i="4"/>
  <c r="J62" i="4"/>
  <c r="J59" i="4"/>
  <c r="J56" i="4"/>
  <c r="J45" i="4"/>
  <c r="F45" i="4"/>
  <c r="F62" i="4"/>
  <c r="D31" i="6" s="1"/>
  <c r="F59" i="4"/>
  <c r="T46" i="4" l="1"/>
  <c r="O46" i="4"/>
  <c r="N46" i="4"/>
  <c r="E75" i="4"/>
  <c r="S46" i="4"/>
  <c r="P46" i="4"/>
  <c r="E73" i="4"/>
  <c r="Q46" i="4"/>
  <c r="E94" i="4"/>
  <c r="E182" i="4"/>
  <c r="E195" i="4" s="1"/>
  <c r="E204" i="4"/>
  <c r="E80" i="4"/>
  <c r="E106" i="4" s="1"/>
  <c r="E112" i="4" s="1"/>
  <c r="E196" i="4"/>
  <c r="E66" i="4"/>
  <c r="E77" i="4"/>
  <c r="R46" i="4"/>
  <c r="U46" i="4"/>
  <c r="M46" i="4"/>
  <c r="H31" i="6"/>
  <c r="J209" i="4"/>
  <c r="J222" i="4"/>
  <c r="J219" i="4"/>
  <c r="J216" i="4"/>
  <c r="J213" i="4"/>
  <c r="K63" i="4"/>
  <c r="E71" i="4"/>
  <c r="E192" i="4"/>
  <c r="E69" i="4"/>
  <c r="E91" i="4"/>
  <c r="E101" i="4"/>
  <c r="E190" i="4"/>
  <c r="E97" i="4"/>
  <c r="E103" i="4"/>
  <c r="E200" i="4"/>
  <c r="E85" i="4"/>
  <c r="E209" i="4"/>
  <c r="E88" i="4"/>
  <c r="E187" i="4"/>
  <c r="G112" i="4"/>
  <c r="G127" i="4"/>
  <c r="G134" i="4" s="1"/>
  <c r="E30" i="6" s="1"/>
  <c r="E127" i="4"/>
  <c r="E134" i="4" s="1"/>
  <c r="C30" i="6" s="1"/>
  <c r="H187" i="4"/>
  <c r="H209" i="4"/>
  <c r="D187" i="4"/>
  <c r="D209" i="4"/>
  <c r="F187" i="4"/>
  <c r="F209" i="4"/>
  <c r="J187" i="4"/>
  <c r="S222" i="4"/>
  <c r="T222" i="4" s="1"/>
  <c r="U222" i="4" s="1"/>
  <c r="V222" i="4" s="1"/>
  <c r="I187" i="4"/>
  <c r="I219" i="4"/>
  <c r="I222" i="4"/>
  <c r="I216" i="4"/>
  <c r="I213" i="4"/>
  <c r="I209" i="4"/>
  <c r="J200" i="4"/>
  <c r="J192" i="4"/>
  <c r="J196" i="4"/>
  <c r="J204" i="4"/>
  <c r="J190" i="4"/>
  <c r="F192" i="4"/>
  <c r="F204" i="4"/>
  <c r="F200" i="4"/>
  <c r="F196" i="4"/>
  <c r="F190" i="4"/>
  <c r="H196" i="4"/>
  <c r="H200" i="4"/>
  <c r="H192" i="4"/>
  <c r="H204" i="4"/>
  <c r="H190" i="4"/>
  <c r="I192" i="4"/>
  <c r="I204" i="4"/>
  <c r="I196" i="4"/>
  <c r="I190" i="4"/>
  <c r="I200" i="4"/>
  <c r="D192" i="4"/>
  <c r="D200" i="4"/>
  <c r="D190" i="4"/>
  <c r="D196" i="4"/>
  <c r="D204" i="4"/>
  <c r="J75" i="4"/>
  <c r="M75" i="4" s="1"/>
  <c r="N75" i="4" s="1"/>
  <c r="O75" i="4" s="1"/>
  <c r="P75" i="4" s="1"/>
  <c r="Q75" i="4" s="1"/>
  <c r="R75" i="4" s="1"/>
  <c r="S75" i="4" s="1"/>
  <c r="T75" i="4" s="1"/>
  <c r="U75" i="4" s="1"/>
  <c r="V75" i="4" s="1"/>
  <c r="J182" i="4"/>
  <c r="J195" i="4" s="1"/>
  <c r="F75" i="4"/>
  <c r="F182" i="4"/>
  <c r="F195" i="4" s="1"/>
  <c r="D75" i="4"/>
  <c r="D182" i="4"/>
  <c r="D195" i="4" s="1"/>
  <c r="H75" i="4"/>
  <c r="H182" i="4"/>
  <c r="H195" i="4" s="1"/>
  <c r="I75" i="4"/>
  <c r="I182" i="4"/>
  <c r="I195" i="4" s="1"/>
  <c r="G107" i="4"/>
  <c r="E107" i="4"/>
  <c r="J103" i="4"/>
  <c r="J101" i="4"/>
  <c r="H103" i="4"/>
  <c r="H101" i="4"/>
  <c r="F103" i="4"/>
  <c r="F101" i="4"/>
  <c r="I103" i="4"/>
  <c r="I101" i="4"/>
  <c r="D101" i="4"/>
  <c r="D103" i="4"/>
  <c r="D91" i="4"/>
  <c r="D94" i="4"/>
  <c r="D97" i="4"/>
  <c r="D88" i="4"/>
  <c r="D85" i="4"/>
  <c r="E81" i="4"/>
  <c r="J88" i="4"/>
  <c r="J91" i="4"/>
  <c r="M91" i="4" s="1"/>
  <c r="N91" i="4" s="1"/>
  <c r="O91" i="4" s="1"/>
  <c r="P91" i="4" s="1"/>
  <c r="Q91" i="4" s="1"/>
  <c r="R91" i="4" s="1"/>
  <c r="S91" i="4" s="1"/>
  <c r="T91" i="4" s="1"/>
  <c r="U91" i="4" s="1"/>
  <c r="V91" i="4" s="1"/>
  <c r="J94" i="4"/>
  <c r="M94" i="4" s="1"/>
  <c r="N94" i="4" s="1"/>
  <c r="O94" i="4" s="1"/>
  <c r="P94" i="4" s="1"/>
  <c r="Q94" i="4" s="1"/>
  <c r="R94" i="4" s="1"/>
  <c r="S94" i="4" s="1"/>
  <c r="T94" i="4" s="1"/>
  <c r="U94" i="4" s="1"/>
  <c r="V94" i="4" s="1"/>
  <c r="J97" i="4"/>
  <c r="M97" i="4" s="1"/>
  <c r="N97" i="4" s="1"/>
  <c r="O97" i="4" s="1"/>
  <c r="P97" i="4" s="1"/>
  <c r="Q97" i="4" s="1"/>
  <c r="R97" i="4" s="1"/>
  <c r="S97" i="4" s="1"/>
  <c r="T97" i="4" s="1"/>
  <c r="U97" i="4" s="1"/>
  <c r="V97" i="4" s="1"/>
  <c r="J85" i="4"/>
  <c r="H88" i="4"/>
  <c r="H91" i="4"/>
  <c r="H94" i="4"/>
  <c r="H97" i="4"/>
  <c r="H85" i="4"/>
  <c r="G81" i="4"/>
  <c r="F97" i="4"/>
  <c r="F91" i="4"/>
  <c r="F88" i="4"/>
  <c r="F85" i="4"/>
  <c r="F94" i="4"/>
  <c r="I88" i="4"/>
  <c r="I94" i="4"/>
  <c r="I91" i="4"/>
  <c r="I97" i="4"/>
  <c r="I85" i="4"/>
  <c r="D80" i="4"/>
  <c r="D66" i="4"/>
  <c r="J80" i="4"/>
  <c r="J66" i="4"/>
  <c r="F80" i="4"/>
  <c r="F106" i="4" s="1"/>
  <c r="F66" i="4"/>
  <c r="I80" i="4"/>
  <c r="I106" i="4" s="1"/>
  <c r="I66" i="4"/>
  <c r="H80" i="4"/>
  <c r="H106" i="4" s="1"/>
  <c r="H66" i="4"/>
  <c r="I69" i="4"/>
  <c r="I73" i="4"/>
  <c r="I77" i="4"/>
  <c r="I71" i="4"/>
  <c r="H69" i="4"/>
  <c r="H71" i="4"/>
  <c r="H73" i="4"/>
  <c r="H77" i="4"/>
  <c r="F69" i="4"/>
  <c r="F71" i="4"/>
  <c r="F73" i="4"/>
  <c r="F77" i="4"/>
  <c r="D69" i="4"/>
  <c r="D77" i="4"/>
  <c r="D71" i="4"/>
  <c r="D73" i="4"/>
  <c r="J69" i="4"/>
  <c r="J71" i="4"/>
  <c r="J73" i="4"/>
  <c r="J77" i="4"/>
  <c r="J63" i="4"/>
  <c r="H63" i="4"/>
  <c r="E63" i="4"/>
  <c r="F63" i="4"/>
  <c r="G63" i="4"/>
  <c r="I63" i="4"/>
  <c r="J106" i="4" l="1"/>
  <c r="K108" i="4" s="1"/>
  <c r="K82" i="4"/>
  <c r="C16" i="6"/>
  <c r="C19" i="6"/>
  <c r="C24" i="6" s="1"/>
  <c r="C32" i="6" s="1"/>
  <c r="C11" i="6" s="1"/>
  <c r="C10" i="6"/>
  <c r="E113" i="4"/>
  <c r="C28" i="6"/>
  <c r="E19" i="6"/>
  <c r="E16" i="6"/>
  <c r="E10" i="6"/>
  <c r="G113" i="4"/>
  <c r="E28" i="6"/>
  <c r="E233" i="4"/>
  <c r="E236" i="4" s="1"/>
  <c r="E139" i="4"/>
  <c r="E145" i="4"/>
  <c r="E143" i="4" s="1"/>
  <c r="C34" i="6" s="1"/>
  <c r="G233" i="4"/>
  <c r="G236" i="4" s="1"/>
  <c r="G145" i="4"/>
  <c r="G143" i="4" s="1"/>
  <c r="E34" i="6" s="1"/>
  <c r="G139" i="4"/>
  <c r="E135" i="4"/>
  <c r="G135" i="4"/>
  <c r="E132" i="4"/>
  <c r="E128" i="4"/>
  <c r="I112" i="4"/>
  <c r="I127" i="4"/>
  <c r="I134" i="4" s="1"/>
  <c r="G30" i="6" s="1"/>
  <c r="G132" i="4"/>
  <c r="G128" i="4"/>
  <c r="H112" i="4"/>
  <c r="H127" i="4"/>
  <c r="H134" i="4" s="1"/>
  <c r="F30" i="6" s="1"/>
  <c r="F112" i="4"/>
  <c r="F127" i="4"/>
  <c r="F134" i="4" s="1"/>
  <c r="D30" i="6" s="1"/>
  <c r="I108" i="4"/>
  <c r="I107" i="4"/>
  <c r="F107" i="4"/>
  <c r="F108" i="4"/>
  <c r="H107" i="4"/>
  <c r="H108" i="4"/>
  <c r="G108" i="4"/>
  <c r="D81" i="4"/>
  <c r="D106" i="4"/>
  <c r="M101" i="4"/>
  <c r="N101" i="4" s="1"/>
  <c r="O101" i="4" s="1"/>
  <c r="P101" i="4" s="1"/>
  <c r="Q101" i="4" s="1"/>
  <c r="R101" i="4" s="1"/>
  <c r="S101" i="4" s="1"/>
  <c r="T101" i="4" s="1"/>
  <c r="U101" i="4" s="1"/>
  <c r="V101" i="4" s="1"/>
  <c r="J81" i="4"/>
  <c r="J82" i="4"/>
  <c r="H81" i="4"/>
  <c r="H82" i="4"/>
  <c r="E82" i="4"/>
  <c r="I81" i="4"/>
  <c r="I82" i="4"/>
  <c r="F82" i="4"/>
  <c r="F81" i="4"/>
  <c r="G82" i="4"/>
  <c r="M71" i="4"/>
  <c r="N71" i="4" s="1"/>
  <c r="O71" i="4" s="1"/>
  <c r="P71" i="4" s="1"/>
  <c r="Q71" i="4" s="1"/>
  <c r="R71" i="4" s="1"/>
  <c r="S71" i="4" s="1"/>
  <c r="T71" i="4" s="1"/>
  <c r="U71" i="4" s="1"/>
  <c r="V71" i="4" s="1"/>
  <c r="J108" i="4" l="1"/>
  <c r="J107" i="4"/>
  <c r="J127" i="4"/>
  <c r="K129" i="4" s="1"/>
  <c r="J112" i="4"/>
  <c r="J113" i="4" s="1"/>
  <c r="C15" i="6"/>
  <c r="C13" i="6"/>
  <c r="C9" i="6"/>
  <c r="F114" i="4"/>
  <c r="D28" i="6"/>
  <c r="I113" i="4"/>
  <c r="G28" i="6"/>
  <c r="F16" i="6"/>
  <c r="F19" i="6"/>
  <c r="F10" i="6"/>
  <c r="H114" i="4"/>
  <c r="F28" i="6"/>
  <c r="E15" i="6"/>
  <c r="E13" i="6"/>
  <c r="E9" i="6"/>
  <c r="D19" i="6"/>
  <c r="D16" i="6"/>
  <c r="D10" i="6"/>
  <c r="G19" i="6"/>
  <c r="G16" i="6"/>
  <c r="G10" i="6"/>
  <c r="E24" i="6"/>
  <c r="E32" i="6" s="1"/>
  <c r="E11" i="6" s="1"/>
  <c r="F145" i="4"/>
  <c r="F143" i="4" s="1"/>
  <c r="F233" i="4"/>
  <c r="F236" i="4" s="1"/>
  <c r="F139" i="4"/>
  <c r="I145" i="4"/>
  <c r="I143" i="4" s="1"/>
  <c r="G34" i="6" s="1"/>
  <c r="I139" i="4"/>
  <c r="I233" i="4"/>
  <c r="I236" i="4" s="1"/>
  <c r="G237" i="4"/>
  <c r="G240" i="4"/>
  <c r="H139" i="4"/>
  <c r="H233" i="4"/>
  <c r="H236" i="4" s="1"/>
  <c r="H145" i="4"/>
  <c r="H143" i="4" s="1"/>
  <c r="E240" i="4"/>
  <c r="E237" i="4"/>
  <c r="F113" i="4"/>
  <c r="F136" i="4"/>
  <c r="F135" i="4"/>
  <c r="I135" i="4"/>
  <c r="I136" i="4"/>
  <c r="H113" i="4"/>
  <c r="H135" i="4"/>
  <c r="H136" i="4"/>
  <c r="G136" i="4"/>
  <c r="F132" i="4"/>
  <c r="F128" i="4"/>
  <c r="F129" i="4"/>
  <c r="I114" i="4"/>
  <c r="G129" i="4"/>
  <c r="H132" i="4"/>
  <c r="H128" i="4"/>
  <c r="H129" i="4"/>
  <c r="G114" i="4"/>
  <c r="D112" i="4"/>
  <c r="E114" i="4" s="1"/>
  <c r="D127" i="4"/>
  <c r="D134" i="4" s="1"/>
  <c r="I128" i="4"/>
  <c r="I132" i="4"/>
  <c r="I129" i="4"/>
  <c r="D107" i="4"/>
  <c r="E108" i="4"/>
  <c r="J134" i="4" l="1"/>
  <c r="J233" i="4" s="1"/>
  <c r="J236" i="4" s="1"/>
  <c r="J129" i="4"/>
  <c r="J114" i="4"/>
  <c r="J132" i="4"/>
  <c r="J128" i="4"/>
  <c r="H28" i="6"/>
  <c r="K114" i="4"/>
  <c r="F24" i="6"/>
  <c r="F32" i="6" s="1"/>
  <c r="F11" i="6" s="1"/>
  <c r="H144" i="4"/>
  <c r="F34" i="6"/>
  <c r="G24" i="6"/>
  <c r="G32" i="6" s="1"/>
  <c r="G11" i="6" s="1"/>
  <c r="G15" i="6"/>
  <c r="G13" i="6"/>
  <c r="G9" i="6"/>
  <c r="D15" i="6"/>
  <c r="D13" i="6"/>
  <c r="D9" i="6"/>
  <c r="F144" i="4"/>
  <c r="D34" i="6"/>
  <c r="D24" i="6"/>
  <c r="D32" i="6" s="1"/>
  <c r="D11" i="6" s="1"/>
  <c r="F15" i="6"/>
  <c r="F13" i="6"/>
  <c r="F9" i="6"/>
  <c r="I144" i="4"/>
  <c r="E241" i="4"/>
  <c r="E245" i="4"/>
  <c r="H237" i="4"/>
  <c r="H240" i="4"/>
  <c r="F240" i="4"/>
  <c r="F237" i="4"/>
  <c r="G241" i="4"/>
  <c r="G245" i="4"/>
  <c r="I237" i="4"/>
  <c r="I240" i="4"/>
  <c r="G144" i="4"/>
  <c r="D139" i="4"/>
  <c r="D145" i="4"/>
  <c r="D143" i="4" s="1"/>
  <c r="E144" i="4" s="1"/>
  <c r="D113" i="4"/>
  <c r="D135" i="4"/>
  <c r="E136" i="4"/>
  <c r="D128" i="4"/>
  <c r="D132" i="4"/>
  <c r="E129" i="4"/>
  <c r="K136" i="4" l="1"/>
  <c r="J136" i="4"/>
  <c r="H30" i="6"/>
  <c r="H10" i="6" s="1"/>
  <c r="J139" i="4"/>
  <c r="J145" i="4"/>
  <c r="J143" i="4" s="1"/>
  <c r="K144" i="4" s="1"/>
  <c r="J135" i="4"/>
  <c r="H13" i="6"/>
  <c r="H15" i="6"/>
  <c r="H9" i="6"/>
  <c r="J237" i="4"/>
  <c r="J240" i="4"/>
  <c r="F241" i="4"/>
  <c r="F245" i="4"/>
  <c r="H241" i="4"/>
  <c r="H245" i="4"/>
  <c r="I241" i="4"/>
  <c r="I245" i="4"/>
  <c r="H34" i="6" l="1"/>
  <c r="J144" i="4"/>
  <c r="H19" i="6"/>
  <c r="H24" i="6" s="1"/>
  <c r="H32" i="6" s="1"/>
  <c r="H11" i="6" s="1"/>
  <c r="H16" i="6"/>
  <c r="J241" i="4"/>
  <c r="J245" i="4"/>
  <c r="M87" i="4" l="1"/>
  <c r="N87" i="4" s="1"/>
  <c r="O87" i="4" s="1"/>
  <c r="P87" i="4" s="1"/>
  <c r="Q87" i="4" s="1"/>
  <c r="R87" i="4" s="1"/>
  <c r="S87" i="4" s="1"/>
  <c r="T87" i="4" s="1"/>
  <c r="U87" i="4" s="1"/>
  <c r="V87" i="4" s="1"/>
  <c r="O36" i="4"/>
  <c r="U36" i="4"/>
  <c r="N36" i="4"/>
  <c r="N29" i="4" s="1"/>
  <c r="N55" i="4" s="1"/>
  <c r="L26" i="8" s="1"/>
  <c r="R36" i="4"/>
  <c r="T36" i="4"/>
  <c r="Q36" i="4"/>
  <c r="S36" i="4"/>
  <c r="S29" i="4" s="1"/>
  <c r="S55" i="4" s="1"/>
  <c r="M36" i="4"/>
  <c r="M29" i="4" s="1"/>
  <c r="M55" i="4" s="1"/>
  <c r="K26" i="8" s="1"/>
  <c r="P36" i="4"/>
  <c r="P29" i="4" s="1"/>
  <c r="V36" i="4"/>
  <c r="L212" i="4" l="1"/>
  <c r="P55" i="4"/>
  <c r="P31" i="4"/>
  <c r="R38" i="4"/>
  <c r="N31" i="4"/>
  <c r="N30" i="4"/>
  <c r="M56" i="4"/>
  <c r="M45" i="4"/>
  <c r="M58" i="4"/>
  <c r="M60" i="4" s="1"/>
  <c r="M30" i="4"/>
  <c r="M31" i="4"/>
  <c r="T38" i="4"/>
  <c r="T29" i="4"/>
  <c r="J31" i="6"/>
  <c r="L192" i="4"/>
  <c r="L218" i="4"/>
  <c r="L182" i="4"/>
  <c r="L221" i="4"/>
  <c r="M38" i="4"/>
  <c r="M37" i="4"/>
  <c r="O38" i="4"/>
  <c r="O29" i="4"/>
  <c r="P30" i="4" s="1"/>
  <c r="V38" i="4"/>
  <c r="V29" i="4"/>
  <c r="N58" i="4"/>
  <c r="N45" i="4"/>
  <c r="N56" i="4"/>
  <c r="S58" i="4"/>
  <c r="S45" i="4"/>
  <c r="U38" i="4"/>
  <c r="P38" i="4"/>
  <c r="R29" i="4"/>
  <c r="S30" i="4" s="1"/>
  <c r="U29" i="4"/>
  <c r="S31" i="4"/>
  <c r="N37" i="4"/>
  <c r="N38" i="4"/>
  <c r="Q38" i="4"/>
  <c r="Q29" i="4"/>
  <c r="S37" i="4"/>
  <c r="S38" i="4"/>
  <c r="P37" i="4" l="1"/>
  <c r="N26" i="8"/>
  <c r="N60" i="4"/>
  <c r="N32" i="4"/>
  <c r="M62" i="4"/>
  <c r="M32" i="4"/>
  <c r="N62" i="4"/>
  <c r="V31" i="4"/>
  <c r="V30" i="4"/>
  <c r="V55" i="4"/>
  <c r="R30" i="4"/>
  <c r="R31" i="4"/>
  <c r="R55" i="4"/>
  <c r="S62" i="4"/>
  <c r="O55" i="4"/>
  <c r="M26" i="8" s="1"/>
  <c r="O30" i="4"/>
  <c r="O31" i="4"/>
  <c r="O32" i="4" s="1"/>
  <c r="Q30" i="4"/>
  <c r="Q31" i="4"/>
  <c r="Q32" i="4" s="1"/>
  <c r="Q55" i="4"/>
  <c r="O26" i="8" s="1"/>
  <c r="T30" i="4"/>
  <c r="T31" i="4"/>
  <c r="T32" i="4" s="1"/>
  <c r="T55" i="4"/>
  <c r="U30" i="4"/>
  <c r="U31" i="4"/>
  <c r="U55" i="4"/>
  <c r="P45" i="4"/>
  <c r="P58" i="4"/>
  <c r="P62" i="4" s="1"/>
  <c r="L34" i="8" l="1"/>
  <c r="N73" i="4" s="1"/>
  <c r="N72" i="4" s="1"/>
  <c r="Q34" i="8"/>
  <c r="N34" i="8"/>
  <c r="P73" i="4" s="1"/>
  <c r="P72" i="4" s="1"/>
  <c r="K34" i="8"/>
  <c r="M73" i="4" s="1"/>
  <c r="M72" i="4" s="1"/>
  <c r="P215" i="4"/>
  <c r="F3" i="11"/>
  <c r="K31" i="6"/>
  <c r="C3" i="11"/>
  <c r="M215" i="4"/>
  <c r="M217" i="4" s="1"/>
  <c r="N215" i="4"/>
  <c r="D3" i="11"/>
  <c r="M212" i="4"/>
  <c r="M214" i="4" s="1"/>
  <c r="M218" i="4"/>
  <c r="M220" i="4" s="1"/>
  <c r="M221" i="4"/>
  <c r="M223" i="4" s="1"/>
  <c r="M93" i="4"/>
  <c r="M95" i="4" s="1"/>
  <c r="M192" i="4"/>
  <c r="M90" i="4"/>
  <c r="M92" i="4" s="1"/>
  <c r="M100" i="4"/>
  <c r="M74" i="4"/>
  <c r="M96" i="4"/>
  <c r="M98" i="4" s="1"/>
  <c r="M63" i="4"/>
  <c r="M88" i="4"/>
  <c r="M182" i="4"/>
  <c r="M70" i="4"/>
  <c r="R32" i="4"/>
  <c r="S32" i="4"/>
  <c r="P32" i="4"/>
  <c r="P88" i="4"/>
  <c r="P100" i="4"/>
  <c r="P93" i="4"/>
  <c r="N31" i="6"/>
  <c r="P70" i="4"/>
  <c r="P218" i="4"/>
  <c r="P74" i="4"/>
  <c r="P90" i="4"/>
  <c r="P192" i="4"/>
  <c r="P221" i="4"/>
  <c r="P96" i="4"/>
  <c r="P182" i="4"/>
  <c r="P212" i="4"/>
  <c r="T45" i="4"/>
  <c r="T56" i="4"/>
  <c r="T58" i="4"/>
  <c r="T60" i="4" s="1"/>
  <c r="T37" i="4"/>
  <c r="O58" i="4"/>
  <c r="O60" i="4" s="1"/>
  <c r="O45" i="4"/>
  <c r="O56" i="4"/>
  <c r="O37" i="4"/>
  <c r="R56" i="4"/>
  <c r="R45" i="4"/>
  <c r="R58" i="4"/>
  <c r="R37" i="4"/>
  <c r="S56" i="4"/>
  <c r="P56" i="4"/>
  <c r="L226" i="4"/>
  <c r="L209" i="4"/>
  <c r="S100" i="4"/>
  <c r="S192" i="4"/>
  <c r="S93" i="4"/>
  <c r="Q31" i="6"/>
  <c r="S74" i="4"/>
  <c r="S88" i="4"/>
  <c r="S215" i="4"/>
  <c r="S90" i="4"/>
  <c r="S96" i="4"/>
  <c r="S212" i="4"/>
  <c r="S182" i="4"/>
  <c r="S218" i="4"/>
  <c r="S70" i="4"/>
  <c r="S221" i="4"/>
  <c r="V45" i="4"/>
  <c r="V56" i="4"/>
  <c r="V58" i="4"/>
  <c r="V62" i="4" s="1"/>
  <c r="V37" i="4"/>
  <c r="U56" i="4"/>
  <c r="U58" i="4"/>
  <c r="U62" i="4" s="1"/>
  <c r="U45" i="4"/>
  <c r="U37" i="4"/>
  <c r="U32" i="4"/>
  <c r="Q56" i="4"/>
  <c r="Q58" i="4"/>
  <c r="Q60" i="4" s="1"/>
  <c r="Q45" i="4"/>
  <c r="Q37" i="4"/>
  <c r="V32" i="4"/>
  <c r="N192" i="4"/>
  <c r="N96" i="4"/>
  <c r="N70" i="4"/>
  <c r="N74" i="4"/>
  <c r="L31" i="6"/>
  <c r="N93" i="4"/>
  <c r="N212" i="4"/>
  <c r="N218" i="4"/>
  <c r="N90" i="4"/>
  <c r="N100" i="4"/>
  <c r="N88" i="4"/>
  <c r="N63" i="4"/>
  <c r="N182" i="4"/>
  <c r="N221" i="4"/>
  <c r="S34" i="8" l="1"/>
  <c r="T34" i="8"/>
  <c r="M210" i="4"/>
  <c r="N223" i="4"/>
  <c r="N220" i="4"/>
  <c r="N95" i="4"/>
  <c r="N217" i="4"/>
  <c r="L239" i="4"/>
  <c r="M84" i="4"/>
  <c r="M86" i="4" s="1"/>
  <c r="N98" i="4"/>
  <c r="U60" i="4"/>
  <c r="P60" i="4"/>
  <c r="O62" i="4"/>
  <c r="S31" i="6"/>
  <c r="U90" i="4"/>
  <c r="U74" i="4"/>
  <c r="U218" i="4"/>
  <c r="U215" i="4"/>
  <c r="U88" i="4"/>
  <c r="U96" i="4"/>
  <c r="U221" i="4"/>
  <c r="U100" i="4"/>
  <c r="U192" i="4"/>
  <c r="U70" i="4"/>
  <c r="U212" i="4"/>
  <c r="U182" i="4"/>
  <c r="U93" i="4"/>
  <c r="S84" i="4"/>
  <c r="J21" i="6"/>
  <c r="R60" i="4"/>
  <c r="S60" i="4"/>
  <c r="N214" i="4"/>
  <c r="K182" i="4"/>
  <c r="K195" i="4" s="1"/>
  <c r="L195" i="4" s="1"/>
  <c r="I31" i="6"/>
  <c r="T62" i="4"/>
  <c r="N84" i="4"/>
  <c r="N92" i="4"/>
  <c r="P84" i="4"/>
  <c r="S208" i="4"/>
  <c r="V100" i="4"/>
  <c r="T31" i="6"/>
  <c r="V90" i="4"/>
  <c r="V218" i="4"/>
  <c r="V74" i="4"/>
  <c r="V182" i="4"/>
  <c r="V63" i="4"/>
  <c r="V88" i="4"/>
  <c r="V96" i="4"/>
  <c r="V70" i="4"/>
  <c r="V192" i="4"/>
  <c r="V93" i="4"/>
  <c r="V221" i="4"/>
  <c r="V215" i="4"/>
  <c r="V212" i="4"/>
  <c r="Q62" i="4"/>
  <c r="V60" i="4"/>
  <c r="R62" i="4"/>
  <c r="R34" i="8" l="1"/>
  <c r="M34" i="8"/>
  <c r="O73" i="4" s="1"/>
  <c r="O72" i="4" s="1"/>
  <c r="P34" i="8"/>
  <c r="O34" i="8"/>
  <c r="Q73" i="4" s="1"/>
  <c r="R73" i="4" s="1"/>
  <c r="S73" i="4" s="1"/>
  <c r="U63" i="4"/>
  <c r="P63" i="4"/>
  <c r="O215" i="4"/>
  <c r="O217" i="4" s="1"/>
  <c r="E3" i="11"/>
  <c r="Q215" i="4"/>
  <c r="Q217" i="4" s="1"/>
  <c r="G3" i="11"/>
  <c r="L194" i="4"/>
  <c r="M226" i="4"/>
  <c r="M239" i="4" s="1"/>
  <c r="M209" i="4"/>
  <c r="O218" i="4"/>
  <c r="O220" i="4" s="1"/>
  <c r="M85" i="4"/>
  <c r="V217" i="4"/>
  <c r="O93" i="4"/>
  <c r="O95" i="4" s="1"/>
  <c r="O100" i="4"/>
  <c r="O70" i="4"/>
  <c r="O96" i="4"/>
  <c r="O98" i="4" s="1"/>
  <c r="O63" i="4"/>
  <c r="O88" i="4"/>
  <c r="M31" i="6"/>
  <c r="O74" i="4"/>
  <c r="O90" i="4"/>
  <c r="P92" i="4" s="1"/>
  <c r="O221" i="4"/>
  <c r="O212" i="4"/>
  <c r="P214" i="4" s="1"/>
  <c r="O182" i="4"/>
  <c r="O192" i="4"/>
  <c r="V95" i="4"/>
  <c r="R192" i="4"/>
  <c r="R63" i="4"/>
  <c r="R90" i="4"/>
  <c r="R70" i="4"/>
  <c r="R215" i="4"/>
  <c r="R93" i="4"/>
  <c r="R182" i="4"/>
  <c r="R221" i="4"/>
  <c r="R88" i="4"/>
  <c r="R218" i="4"/>
  <c r="R100" i="4"/>
  <c r="R96" i="4"/>
  <c r="R74" i="4"/>
  <c r="P31" i="6"/>
  <c r="R212" i="4"/>
  <c r="S63" i="4"/>
  <c r="L223" i="4"/>
  <c r="V223" i="4"/>
  <c r="P85" i="4"/>
  <c r="L217" i="4"/>
  <c r="U84" i="4"/>
  <c r="Q74" i="4"/>
  <c r="Q96" i="4"/>
  <c r="Q98" i="4" s="1"/>
  <c r="O31" i="6"/>
  <c r="Q218" i="4"/>
  <c r="Q220" i="4" s="1"/>
  <c r="Q93" i="4"/>
  <c r="Q95" i="4" s="1"/>
  <c r="Q63" i="4"/>
  <c r="Q192" i="4"/>
  <c r="Q100" i="4"/>
  <c r="Q88" i="4"/>
  <c r="Q90" i="4"/>
  <c r="Q70" i="4"/>
  <c r="Q221" i="4"/>
  <c r="Q223" i="4" s="1"/>
  <c r="Q212" i="4"/>
  <c r="Q182" i="4"/>
  <c r="S209" i="4"/>
  <c r="S226" i="4"/>
  <c r="S239" i="4" s="1"/>
  <c r="P209" i="4"/>
  <c r="P226" i="4"/>
  <c r="P239" i="4" s="1"/>
  <c r="L220" i="4"/>
  <c r="U208" i="4"/>
  <c r="N86" i="4"/>
  <c r="N85" i="4"/>
  <c r="V214" i="4"/>
  <c r="V220" i="4"/>
  <c r="N209" i="4"/>
  <c r="N210" i="4"/>
  <c r="N226" i="4"/>
  <c r="N239" i="4" s="1"/>
  <c r="V98" i="4"/>
  <c r="V92" i="4"/>
  <c r="V84" i="4"/>
  <c r="T100" i="4"/>
  <c r="T63" i="4"/>
  <c r="T96" i="4"/>
  <c r="T98" i="4" s="1"/>
  <c r="T70" i="4"/>
  <c r="T74" i="4"/>
  <c r="T93" i="4"/>
  <c r="T95" i="4" s="1"/>
  <c r="T192" i="4"/>
  <c r="T88" i="4"/>
  <c r="T90" i="4"/>
  <c r="R31" i="6"/>
  <c r="T182" i="4"/>
  <c r="T215" i="4"/>
  <c r="T217" i="4" s="1"/>
  <c r="T221" i="4"/>
  <c r="T223" i="4" s="1"/>
  <c r="T212" i="4"/>
  <c r="U214" i="4" s="1"/>
  <c r="T218" i="4"/>
  <c r="T220" i="4" s="1"/>
  <c r="L214" i="4"/>
  <c r="S85" i="4"/>
  <c r="Q72" i="4" l="1"/>
  <c r="R72" i="4"/>
  <c r="T73" i="4"/>
  <c r="S72" i="4"/>
  <c r="L158" i="4"/>
  <c r="L196" i="4"/>
  <c r="K21" i="6"/>
  <c r="M194" i="4"/>
  <c r="P95" i="4"/>
  <c r="P98" i="4"/>
  <c r="P220" i="4"/>
  <c r="P217" i="4"/>
  <c r="O92" i="4"/>
  <c r="O84" i="4"/>
  <c r="P86" i="4" s="1"/>
  <c r="O214" i="4"/>
  <c r="O223" i="4"/>
  <c r="P223" i="4"/>
  <c r="P210" i="4"/>
  <c r="U220" i="4"/>
  <c r="U98" i="4"/>
  <c r="V86" i="4"/>
  <c r="V85" i="4"/>
  <c r="T214" i="4"/>
  <c r="T208" i="4"/>
  <c r="U210" i="4" s="1"/>
  <c r="T92" i="4"/>
  <c r="T84" i="4"/>
  <c r="U86" i="4" s="1"/>
  <c r="U92" i="4"/>
  <c r="R84" i="4"/>
  <c r="R92" i="4"/>
  <c r="S92" i="4"/>
  <c r="U217" i="4"/>
  <c r="L21" i="6"/>
  <c r="Q21" i="6"/>
  <c r="U85" i="4"/>
  <c r="R214" i="4"/>
  <c r="R208" i="4"/>
  <c r="S214" i="4"/>
  <c r="R223" i="4"/>
  <c r="S223" i="4"/>
  <c r="U209" i="4"/>
  <c r="U226" i="4"/>
  <c r="U239" i="4" s="1"/>
  <c r="U223" i="4"/>
  <c r="R95" i="4"/>
  <c r="S95" i="4"/>
  <c r="V209" i="4"/>
  <c r="V210" i="4"/>
  <c r="V226" i="4"/>
  <c r="V239" i="4" s="1"/>
  <c r="Q92" i="4"/>
  <c r="Q84" i="4"/>
  <c r="R98" i="4"/>
  <c r="S98" i="4"/>
  <c r="K239" i="4"/>
  <c r="K240" i="4" s="1"/>
  <c r="L210" i="4"/>
  <c r="U95" i="4"/>
  <c r="N21" i="6"/>
  <c r="R217" i="4"/>
  <c r="S217" i="4"/>
  <c r="Q214" i="4"/>
  <c r="Q208" i="4"/>
  <c r="R220" i="4"/>
  <c r="S220" i="4"/>
  <c r="U73" i="4" l="1"/>
  <c r="T72" i="4"/>
  <c r="O226" i="4"/>
  <c r="O239" i="4" s="1"/>
  <c r="N194" i="4"/>
  <c r="M158" i="4"/>
  <c r="M196" i="4"/>
  <c r="O85" i="4"/>
  <c r="O209" i="4"/>
  <c r="O86" i="4"/>
  <c r="K241" i="4"/>
  <c r="K245" i="4"/>
  <c r="O210" i="4"/>
  <c r="R210" i="4"/>
  <c r="R209" i="4"/>
  <c r="R226" i="4"/>
  <c r="R239" i="4" s="1"/>
  <c r="S210" i="4"/>
  <c r="Q85" i="4"/>
  <c r="Q86" i="4"/>
  <c r="R86" i="4"/>
  <c r="R85" i="4"/>
  <c r="S86" i="4"/>
  <c r="T85" i="4"/>
  <c r="T86" i="4"/>
  <c r="Q210" i="4"/>
  <c r="Q209" i="4"/>
  <c r="Q226" i="4"/>
  <c r="Q239" i="4" s="1"/>
  <c r="I21" i="6"/>
  <c r="T209" i="4"/>
  <c r="T210" i="4"/>
  <c r="T226" i="4"/>
  <c r="T239" i="4" s="1"/>
  <c r="T21" i="6"/>
  <c r="S21" i="6"/>
  <c r="V73" i="4" l="1"/>
  <c r="V72" i="4" s="1"/>
  <c r="U72" i="4"/>
  <c r="M21" i="6"/>
  <c r="N158" i="4"/>
  <c r="N196" i="4"/>
  <c r="O194" i="4"/>
  <c r="P21" i="6"/>
  <c r="L225" i="4"/>
  <c r="O21" i="6"/>
  <c r="R21" i="6"/>
  <c r="O158" i="4" l="1"/>
  <c r="O196" i="4"/>
  <c r="P194" i="4"/>
  <c r="M227" i="4"/>
  <c r="L229" i="4"/>
  <c r="P196" i="4" l="1"/>
  <c r="P158" i="4"/>
  <c r="Q194" i="4"/>
  <c r="M110" i="4"/>
  <c r="M76" i="4" s="1"/>
  <c r="M234" i="4"/>
  <c r="L163" i="4"/>
  <c r="L161" i="4" s="1"/>
  <c r="M225" i="4"/>
  <c r="K20" i="6"/>
  <c r="M102" i="4" l="1"/>
  <c r="M103" i="4" s="1"/>
  <c r="Q158" i="4"/>
  <c r="Q196" i="4"/>
  <c r="R194" i="4"/>
  <c r="N227" i="4"/>
  <c r="M229" i="4"/>
  <c r="R196" i="4" l="1"/>
  <c r="R158" i="4"/>
  <c r="S194" i="4"/>
  <c r="N110" i="4"/>
  <c r="N76" i="4" s="1"/>
  <c r="N234" i="4"/>
  <c r="L20" i="6"/>
  <c r="M163" i="4"/>
  <c r="M161" i="4" s="1"/>
  <c r="N225" i="4"/>
  <c r="S158" i="4" l="1"/>
  <c r="S196" i="4"/>
  <c r="T194" i="4"/>
  <c r="N102" i="4"/>
  <c r="N103" i="4" s="1"/>
  <c r="O227" i="4"/>
  <c r="N229" i="4"/>
  <c r="T196" i="4" l="1"/>
  <c r="T158" i="4"/>
  <c r="V195" i="4"/>
  <c r="V194" i="4" s="1"/>
  <c r="U194" i="4"/>
  <c r="O110" i="4"/>
  <c r="O102" i="4" s="1"/>
  <c r="O103" i="4" s="1"/>
  <c r="O234" i="4"/>
  <c r="N163" i="4"/>
  <c r="N161" i="4" s="1"/>
  <c r="O225" i="4"/>
  <c r="M20" i="6"/>
  <c r="V196" i="4" l="1"/>
  <c r="V158" i="4"/>
  <c r="U196" i="4"/>
  <c r="U158" i="4"/>
  <c r="O76" i="4"/>
  <c r="P227" i="4"/>
  <c r="O229" i="4"/>
  <c r="P110" i="4" l="1"/>
  <c r="P76" i="4" s="1"/>
  <c r="P234" i="4"/>
  <c r="O163" i="4"/>
  <c r="O161" i="4" s="1"/>
  <c r="P225" i="4"/>
  <c r="N20" i="6"/>
  <c r="P102" i="4" l="1"/>
  <c r="P103" i="4" s="1"/>
  <c r="Q227" i="4"/>
  <c r="P229" i="4"/>
  <c r="Q110" i="4" l="1"/>
  <c r="Q76" i="4" s="1"/>
  <c r="Q234" i="4"/>
  <c r="Q225" i="4"/>
  <c r="P163" i="4"/>
  <c r="P161" i="4" s="1"/>
  <c r="O20" i="6"/>
  <c r="Q102" i="4" l="1"/>
  <c r="Q103" i="4" s="1"/>
  <c r="R227" i="4"/>
  <c r="Q229" i="4"/>
  <c r="R110" i="4" l="1"/>
  <c r="R76" i="4" s="1"/>
  <c r="R234" i="4"/>
  <c r="P20" i="6"/>
  <c r="R225" i="4"/>
  <c r="Q163" i="4"/>
  <c r="Q161" i="4" s="1"/>
  <c r="R102" i="4" l="1"/>
  <c r="R103" i="4" s="1"/>
  <c r="S227" i="4"/>
  <c r="R229" i="4"/>
  <c r="S110" i="4" l="1"/>
  <c r="S76" i="4" s="1"/>
  <c r="S234" i="4"/>
  <c r="Q20" i="6"/>
  <c r="S225" i="4"/>
  <c r="R163" i="4"/>
  <c r="R161" i="4" s="1"/>
  <c r="S102" i="4" l="1"/>
  <c r="S103" i="4" s="1"/>
  <c r="T227" i="4"/>
  <c r="S229" i="4"/>
  <c r="T110" i="4" l="1"/>
  <c r="T102" i="4" s="1"/>
  <c r="T103" i="4" s="1"/>
  <c r="T234" i="4"/>
  <c r="R20" i="6"/>
  <c r="S163" i="4"/>
  <c r="S161" i="4" s="1"/>
  <c r="T225" i="4"/>
  <c r="T76" i="4" l="1"/>
  <c r="U227" i="4"/>
  <c r="T229" i="4"/>
  <c r="U110" i="4" l="1"/>
  <c r="U102" i="4" s="1"/>
  <c r="U103" i="4" s="1"/>
  <c r="U234" i="4"/>
  <c r="U225" i="4"/>
  <c r="T163" i="4"/>
  <c r="T161" i="4" s="1"/>
  <c r="S20" i="6"/>
  <c r="U76" i="4" l="1"/>
  <c r="V227" i="4"/>
  <c r="U229" i="4"/>
  <c r="V110" i="4" l="1"/>
  <c r="V102" i="4" s="1"/>
  <c r="V103" i="4" s="1"/>
  <c r="V234" i="4"/>
  <c r="T20" i="6"/>
  <c r="U163" i="4"/>
  <c r="U161" i="4" s="1"/>
  <c r="V225" i="4"/>
  <c r="V229" i="4" s="1"/>
  <c r="V163" i="4" s="1"/>
  <c r="V161" i="4" s="1"/>
  <c r="V76" i="4" l="1"/>
  <c r="K183" i="4"/>
  <c r="K203" i="4" l="1"/>
  <c r="L203" i="4" s="1"/>
  <c r="M203" i="4" s="1"/>
  <c r="N203" i="4" s="1"/>
  <c r="O203" i="4" s="1"/>
  <c r="P203" i="4" s="1"/>
  <c r="Q203" i="4" s="1"/>
  <c r="R203" i="4" s="1"/>
  <c r="S203" i="4" s="1"/>
  <c r="T203" i="4" s="1"/>
  <c r="U203" i="4" s="1"/>
  <c r="V203" i="4" s="1"/>
  <c r="K199" i="4"/>
  <c r="L199" i="4" s="1"/>
  <c r="M199" i="4" s="1"/>
  <c r="N199" i="4" s="1"/>
  <c r="O199" i="4" s="1"/>
  <c r="P199" i="4" s="1"/>
  <c r="Q199" i="4" s="1"/>
  <c r="R199" i="4" s="1"/>
  <c r="S199" i="4" s="1"/>
  <c r="T199" i="4" s="1"/>
  <c r="U199" i="4" s="1"/>
  <c r="V199" i="4" s="1"/>
  <c r="I28" i="6"/>
  <c r="I30" i="6" l="1"/>
  <c r="I22" i="6"/>
  <c r="I29" i="6" l="1"/>
  <c r="I12" i="6" s="1"/>
  <c r="I34" i="6"/>
  <c r="I10" i="6"/>
  <c r="I19" i="6"/>
  <c r="I24" i="6" s="1"/>
  <c r="I32" i="6" s="1"/>
  <c r="I11" i="6" s="1"/>
  <c r="I33" i="6" l="1"/>
  <c r="I16" i="6" s="1"/>
  <c r="I27" i="6" l="1"/>
  <c r="I14" i="6" s="1"/>
  <c r="I13" i="6" l="1"/>
  <c r="I9" i="6"/>
  <c r="I15" i="6"/>
  <c r="T77" i="4"/>
  <c r="N77" i="4"/>
  <c r="S77" i="4"/>
  <c r="O77" i="4"/>
  <c r="U77" i="4"/>
  <c r="Q77" i="4"/>
  <c r="R77" i="4"/>
  <c r="V77" i="4"/>
  <c r="M77" i="4"/>
  <c r="P77" i="4" l="1"/>
  <c r="L121" i="4" l="1"/>
  <c r="L168" i="4" s="1"/>
  <c r="L243" i="4"/>
  <c r="J23" i="6"/>
  <c r="L120" i="4" l="1"/>
  <c r="L116" i="4" s="1"/>
  <c r="M243" i="4" l="1"/>
  <c r="M121" i="4"/>
  <c r="K23" i="6"/>
  <c r="M168" i="4" l="1"/>
  <c r="M120" i="4"/>
  <c r="N243" i="4" l="1"/>
  <c r="L23" i="6"/>
  <c r="N121" i="4"/>
  <c r="N168" i="4" l="1"/>
  <c r="N120" i="4"/>
  <c r="O243" i="4" l="1"/>
  <c r="M23" i="6"/>
  <c r="O121" i="4"/>
  <c r="P121" i="4" l="1"/>
  <c r="P120" i="4" s="1"/>
  <c r="O168" i="4"/>
  <c r="O120" i="4"/>
  <c r="P168" i="4" l="1"/>
  <c r="Q121" i="4"/>
  <c r="N23" i="6"/>
  <c r="P243" i="4"/>
  <c r="Q168" i="4" l="1"/>
  <c r="Q243" i="4"/>
  <c r="O23" i="6"/>
  <c r="Q120" i="4"/>
  <c r="R243" i="4" l="1"/>
  <c r="P23" i="6"/>
  <c r="R121" i="4"/>
  <c r="S121" i="4" l="1"/>
  <c r="R168" i="4"/>
  <c r="R120" i="4"/>
  <c r="S168" i="4" l="1"/>
  <c r="S243" i="4"/>
  <c r="Q23" i="6"/>
  <c r="S120" i="4"/>
  <c r="T243" i="4" l="1"/>
  <c r="R23" i="6"/>
  <c r="T121" i="4"/>
  <c r="T168" i="4" l="1"/>
  <c r="T120" i="4"/>
  <c r="U243" i="4" l="1"/>
  <c r="S23" i="6"/>
  <c r="U121" i="4"/>
  <c r="U168" i="4" l="1"/>
  <c r="U120" i="4"/>
  <c r="V243" i="4" l="1"/>
  <c r="T23" i="6"/>
  <c r="V121" i="4"/>
  <c r="V168" i="4" l="1"/>
  <c r="V120" i="4"/>
  <c r="I12" i="8"/>
  <c r="J11" i="8"/>
  <c r="J12" i="8" l="1"/>
  <c r="K12" i="8" s="1"/>
  <c r="L12" i="8" s="1"/>
  <c r="M12" i="8" s="1"/>
  <c r="N12" i="8" s="1"/>
  <c r="O12" i="8" s="1"/>
  <c r="P12" i="8" s="1"/>
  <c r="Q12" i="8" s="1"/>
  <c r="R12" i="8" s="1"/>
  <c r="S12" i="8" s="1"/>
  <c r="T12" i="8" s="1"/>
  <c r="I18" i="8"/>
  <c r="K11" i="8"/>
  <c r="J18" i="8" l="1"/>
  <c r="J19" i="8" s="1"/>
  <c r="L69" i="4" s="1"/>
  <c r="L68" i="4" s="1"/>
  <c r="L65" i="4" s="1"/>
  <c r="K18" i="8"/>
  <c r="K19" i="8" s="1"/>
  <c r="M69" i="4" s="1"/>
  <c r="M68" i="4" s="1"/>
  <c r="M65" i="4" s="1"/>
  <c r="L11" i="8"/>
  <c r="L18" i="8" s="1"/>
  <c r="L19" i="8" s="1"/>
  <c r="M11" i="8" l="1"/>
  <c r="M18" i="8" s="1"/>
  <c r="M19" i="8" s="1"/>
  <c r="N69" i="4"/>
  <c r="N68" i="4" s="1"/>
  <c r="N65" i="4" s="1"/>
  <c r="M183" i="4"/>
  <c r="M66" i="4"/>
  <c r="M67" i="4"/>
  <c r="M80" i="4"/>
  <c r="L183" i="4"/>
  <c r="L66" i="4"/>
  <c r="L67" i="4"/>
  <c r="L80" i="4"/>
  <c r="N11" i="8" l="1"/>
  <c r="N18" i="8" s="1"/>
  <c r="N19" i="8" s="1"/>
  <c r="M202" i="4"/>
  <c r="M198" i="4"/>
  <c r="N66" i="4"/>
  <c r="N67" i="4"/>
  <c r="N183" i="4"/>
  <c r="N80" i="4"/>
  <c r="M81" i="4"/>
  <c r="M82" i="4"/>
  <c r="M106" i="4"/>
  <c r="L81" i="4"/>
  <c r="L82" i="4"/>
  <c r="L106" i="4"/>
  <c r="O69" i="4"/>
  <c r="O68" i="4" s="1"/>
  <c r="O65" i="4" s="1"/>
  <c r="L202" i="4"/>
  <c r="L198" i="4"/>
  <c r="O11" i="8" l="1"/>
  <c r="O18" i="8" s="1"/>
  <c r="O19" i="8" s="1"/>
  <c r="N81" i="4"/>
  <c r="N82" i="4"/>
  <c r="N106" i="4"/>
  <c r="N202" i="4"/>
  <c r="N198" i="4"/>
  <c r="O66" i="4"/>
  <c r="O67" i="4"/>
  <c r="O183" i="4"/>
  <c r="O80" i="4"/>
  <c r="L204" i="4"/>
  <c r="L169" i="4"/>
  <c r="L167" i="4" s="1"/>
  <c r="L112" i="4"/>
  <c r="L107" i="4"/>
  <c r="L108" i="4"/>
  <c r="L127" i="4"/>
  <c r="L189" i="4"/>
  <c r="L200" i="4"/>
  <c r="L159" i="4"/>
  <c r="M200" i="4"/>
  <c r="M159" i="4"/>
  <c r="M189" i="4"/>
  <c r="P69" i="4"/>
  <c r="P68" i="4" s="1"/>
  <c r="P65" i="4" s="1"/>
  <c r="M108" i="4"/>
  <c r="M107" i="4"/>
  <c r="M112" i="4"/>
  <c r="M169" i="4"/>
  <c r="M167" i="4" s="1"/>
  <c r="M204" i="4"/>
  <c r="P11" i="8" l="1"/>
  <c r="P18" i="8" s="1"/>
  <c r="P19" i="8" s="1"/>
  <c r="M190" i="4"/>
  <c r="L129" i="4"/>
  <c r="L131" i="4"/>
  <c r="L134" i="4" s="1"/>
  <c r="L128" i="4"/>
  <c r="N159" i="4"/>
  <c r="N189" i="4"/>
  <c r="N200" i="4"/>
  <c r="O198" i="4"/>
  <c r="O202" i="4"/>
  <c r="Q69" i="4"/>
  <c r="J28" i="6"/>
  <c r="H2" i="10"/>
  <c r="H4" i="10" s="1"/>
  <c r="L114" i="4"/>
  <c r="L113" i="4"/>
  <c r="N204" i="4"/>
  <c r="N169" i="4"/>
  <c r="N167" i="4" s="1"/>
  <c r="K28" i="6"/>
  <c r="M113" i="4"/>
  <c r="M114" i="4"/>
  <c r="I2" i="10"/>
  <c r="I4" i="10" s="1"/>
  <c r="N107" i="4"/>
  <c r="N108" i="4"/>
  <c r="N112" i="4"/>
  <c r="L190" i="4"/>
  <c r="L186" i="4"/>
  <c r="M186" i="4"/>
  <c r="P67" i="4"/>
  <c r="P66" i="4"/>
  <c r="P183" i="4"/>
  <c r="P80" i="4"/>
  <c r="O82" i="4"/>
  <c r="O81" i="4"/>
  <c r="O106" i="4"/>
  <c r="Q11" i="8" l="1"/>
  <c r="Q18" i="8" s="1"/>
  <c r="Q19" i="8" s="1"/>
  <c r="L135" i="4"/>
  <c r="L136" i="4"/>
  <c r="L145" i="4"/>
  <c r="L143" i="4" s="1"/>
  <c r="J30" i="6"/>
  <c r="L233" i="4"/>
  <c r="L138" i="4"/>
  <c r="Q68" i="4"/>
  <c r="Q65" i="4" s="1"/>
  <c r="R69" i="4"/>
  <c r="M235" i="4"/>
  <c r="K22" i="6"/>
  <c r="M187" i="4"/>
  <c r="P81" i="4"/>
  <c r="P82" i="4"/>
  <c r="P106" i="4"/>
  <c r="O107" i="4"/>
  <c r="O108" i="4"/>
  <c r="O112" i="4"/>
  <c r="O204" i="4"/>
  <c r="O169" i="4"/>
  <c r="O167" i="4" s="1"/>
  <c r="N190" i="4"/>
  <c r="L187" i="4"/>
  <c r="L235" i="4"/>
  <c r="J22" i="6"/>
  <c r="O200" i="4"/>
  <c r="O189" i="4"/>
  <c r="O186" i="4" s="1"/>
  <c r="O159" i="4"/>
  <c r="P198" i="4"/>
  <c r="P202" i="4"/>
  <c r="J2" i="10"/>
  <c r="J4" i="10" s="1"/>
  <c r="L28" i="6"/>
  <c r="N114" i="4"/>
  <c r="N113" i="4"/>
  <c r="N186" i="4"/>
  <c r="R11" i="8" l="1"/>
  <c r="R18" i="8" s="1"/>
  <c r="R19" i="8" s="1"/>
  <c r="L150" i="4"/>
  <c r="L148" i="4" s="1"/>
  <c r="L149" i="4" s="1"/>
  <c r="J29" i="6"/>
  <c r="J12" i="6" s="1"/>
  <c r="L244" i="4"/>
  <c r="L236" i="4"/>
  <c r="L172" i="4"/>
  <c r="J10" i="6"/>
  <c r="J19" i="6"/>
  <c r="J24" i="6" s="1"/>
  <c r="L22" i="6"/>
  <c r="N235" i="4"/>
  <c r="N187" i="4"/>
  <c r="K2" i="10"/>
  <c r="K4" i="10" s="1"/>
  <c r="O114" i="4"/>
  <c r="O113" i="4"/>
  <c r="M28" i="6"/>
  <c r="J34" i="6"/>
  <c r="L144" i="4"/>
  <c r="P169" i="4"/>
  <c r="P167" i="4" s="1"/>
  <c r="P204" i="4"/>
  <c r="P200" i="4"/>
  <c r="P159" i="4"/>
  <c r="P189" i="4"/>
  <c r="P186" i="4" s="1"/>
  <c r="O187" i="4"/>
  <c r="O235" i="4"/>
  <c r="M22" i="6"/>
  <c r="O190" i="4"/>
  <c r="R68" i="4"/>
  <c r="R65" i="4" s="1"/>
  <c r="S69" i="4"/>
  <c r="P112" i="4"/>
  <c r="P107" i="4"/>
  <c r="P108" i="4"/>
  <c r="Q183" i="4"/>
  <c r="Q67" i="4"/>
  <c r="Q66" i="4"/>
  <c r="Q80" i="4"/>
  <c r="S11" i="8" l="1"/>
  <c r="S18" i="8" s="1"/>
  <c r="S19" i="8" s="1"/>
  <c r="P187" i="4"/>
  <c r="P235" i="4"/>
  <c r="N22" i="6"/>
  <c r="R67" i="4"/>
  <c r="R183" i="4"/>
  <c r="R80" i="4"/>
  <c r="R66" i="4"/>
  <c r="L237" i="4"/>
  <c r="L240" i="4"/>
  <c r="L241" i="4" s="1"/>
  <c r="P113" i="4"/>
  <c r="P114" i="4"/>
  <c r="N28" i="6"/>
  <c r="L2" i="10"/>
  <c r="L4" i="10" s="1"/>
  <c r="Q81" i="4"/>
  <c r="Q82" i="4"/>
  <c r="Q106" i="4"/>
  <c r="T11" i="8"/>
  <c r="T18" i="8" s="1"/>
  <c r="T19" i="8" s="1"/>
  <c r="J32" i="6"/>
  <c r="J11" i="6" s="1"/>
  <c r="C40" i="6"/>
  <c r="C42" i="6" s="1"/>
  <c r="P190" i="4"/>
  <c r="Q198" i="4"/>
  <c r="Q202" i="4"/>
  <c r="S68" i="4"/>
  <c r="S65" i="4" s="1"/>
  <c r="T69" i="4"/>
  <c r="L171" i="4"/>
  <c r="L245" i="4" l="1"/>
  <c r="L157" i="4" s="1"/>
  <c r="L118" i="4" s="1"/>
  <c r="M117" i="4" s="1"/>
  <c r="M116" i="4" s="1"/>
  <c r="M127" i="4" s="1"/>
  <c r="T68" i="4"/>
  <c r="T65" i="4" s="1"/>
  <c r="U69" i="4"/>
  <c r="S67" i="4"/>
  <c r="S66" i="4"/>
  <c r="S183" i="4"/>
  <c r="S80" i="4"/>
  <c r="Q204" i="4"/>
  <c r="Q169" i="4"/>
  <c r="Q167" i="4" s="1"/>
  <c r="Q189" i="4"/>
  <c r="Q200" i="4"/>
  <c r="Q159" i="4"/>
  <c r="R198" i="4"/>
  <c r="R202" i="4"/>
  <c r="R82" i="4"/>
  <c r="R81" i="4"/>
  <c r="R106" i="4"/>
  <c r="Q107" i="4"/>
  <c r="Q108" i="4"/>
  <c r="Q112" i="4"/>
  <c r="J33" i="6"/>
  <c r="J16" i="6" s="1"/>
  <c r="L166" i="4"/>
  <c r="H5" i="10" l="1"/>
  <c r="H6" i="10" s="1"/>
  <c r="J27" i="6"/>
  <c r="J14" i="6" s="1"/>
  <c r="L156" i="4"/>
  <c r="L155" i="4" s="1"/>
  <c r="L177" i="4" s="1"/>
  <c r="Q114" i="4"/>
  <c r="Q113" i="4"/>
  <c r="O28" i="6"/>
  <c r="M2" i="10"/>
  <c r="M4" i="10" s="1"/>
  <c r="R204" i="4"/>
  <c r="R169" i="4"/>
  <c r="R167" i="4" s="1"/>
  <c r="S198" i="4"/>
  <c r="S202" i="4"/>
  <c r="S82" i="4"/>
  <c r="S81" i="4"/>
  <c r="S106" i="4"/>
  <c r="R159" i="4"/>
  <c r="R200" i="4"/>
  <c r="R189" i="4"/>
  <c r="R112" i="4"/>
  <c r="R107" i="4"/>
  <c r="R108" i="4"/>
  <c r="M131" i="4"/>
  <c r="M134" i="4" s="1"/>
  <c r="M128" i="4"/>
  <c r="M129" i="4"/>
  <c r="U68" i="4"/>
  <c r="U65" i="4" s="1"/>
  <c r="V69" i="4"/>
  <c r="V68" i="4" s="1"/>
  <c r="V65" i="4" s="1"/>
  <c r="Q190" i="4"/>
  <c r="Q186" i="4"/>
  <c r="T67" i="4"/>
  <c r="T66" i="4"/>
  <c r="T183" i="4"/>
  <c r="T80" i="4"/>
  <c r="J13" i="6" l="1"/>
  <c r="J15" i="6"/>
  <c r="L175" i="4"/>
  <c r="J9" i="6"/>
  <c r="R190" i="4"/>
  <c r="T81" i="4"/>
  <c r="T82" i="4"/>
  <c r="T106" i="4"/>
  <c r="U66" i="4"/>
  <c r="U67" i="4"/>
  <c r="U183" i="4"/>
  <c r="U80" i="4"/>
  <c r="M136" i="4"/>
  <c r="M135" i="4"/>
  <c r="M145" i="4"/>
  <c r="M143" i="4" s="1"/>
  <c r="K30" i="6"/>
  <c r="M233" i="4"/>
  <c r="M236" i="4" s="1"/>
  <c r="M138" i="4"/>
  <c r="M172" i="4" s="1"/>
  <c r="T198" i="4"/>
  <c r="T202" i="4"/>
  <c r="S108" i="4"/>
  <c r="S107" i="4"/>
  <c r="S112" i="4"/>
  <c r="Q187" i="4"/>
  <c r="Q235" i="4"/>
  <c r="O22" i="6"/>
  <c r="V67" i="4"/>
  <c r="V66" i="4"/>
  <c r="V183" i="4"/>
  <c r="V80" i="4"/>
  <c r="R186" i="4"/>
  <c r="S204" i="4"/>
  <c r="S169" i="4"/>
  <c r="S167" i="4" s="1"/>
  <c r="R113" i="4"/>
  <c r="P28" i="6"/>
  <c r="N2" i="10"/>
  <c r="N4" i="10" s="1"/>
  <c r="R114" i="4"/>
  <c r="S200" i="4"/>
  <c r="S189" i="4"/>
  <c r="S159" i="4"/>
  <c r="P22" i="6" l="1"/>
  <c r="R235" i="4"/>
  <c r="R187" i="4"/>
  <c r="M244" i="4"/>
  <c r="M150" i="4"/>
  <c r="M148" i="4" s="1"/>
  <c r="M149" i="4" s="1"/>
  <c r="K29" i="6"/>
  <c r="K12" i="6" s="1"/>
  <c r="V82" i="4"/>
  <c r="V81" i="4"/>
  <c r="V106" i="4"/>
  <c r="U198" i="4"/>
  <c r="U202" i="4"/>
  <c r="K10" i="6"/>
  <c r="K19" i="6"/>
  <c r="K24" i="6" s="1"/>
  <c r="T108" i="4"/>
  <c r="T112" i="4"/>
  <c r="T107" i="4"/>
  <c r="M171" i="4"/>
  <c r="V198" i="4"/>
  <c r="V202" i="4"/>
  <c r="O2" i="10"/>
  <c r="O4" i="10" s="1"/>
  <c r="S113" i="4"/>
  <c r="S114" i="4"/>
  <c r="Q28" i="6"/>
  <c r="M144" i="4"/>
  <c r="K34" i="6"/>
  <c r="S190" i="4"/>
  <c r="M237" i="4"/>
  <c r="M240" i="4"/>
  <c r="M241" i="4" s="1"/>
  <c r="T204" i="4"/>
  <c r="T169" i="4"/>
  <c r="T167" i="4" s="1"/>
  <c r="S186" i="4"/>
  <c r="T159" i="4"/>
  <c r="T200" i="4"/>
  <c r="T189" i="4"/>
  <c r="U81" i="4"/>
  <c r="U82" i="4"/>
  <c r="U106" i="4"/>
  <c r="T190" i="4" l="1"/>
  <c r="S235" i="4"/>
  <c r="S187" i="4"/>
  <c r="Q22" i="6"/>
  <c r="V204" i="4"/>
  <c r="V169" i="4"/>
  <c r="V167" i="4" s="1"/>
  <c r="U108" i="4"/>
  <c r="U112" i="4"/>
  <c r="U107" i="4"/>
  <c r="M245" i="4"/>
  <c r="M157" i="4" s="1"/>
  <c r="T186" i="4"/>
  <c r="K33" i="6"/>
  <c r="K16" i="6" s="1"/>
  <c r="M166" i="4"/>
  <c r="U204" i="4"/>
  <c r="U169" i="4"/>
  <c r="U167" i="4" s="1"/>
  <c r="P2" i="10"/>
  <c r="P4" i="10" s="1"/>
  <c r="T114" i="4"/>
  <c r="R28" i="6"/>
  <c r="T113" i="4"/>
  <c r="D40" i="6"/>
  <c r="D42" i="6" s="1"/>
  <c r="K32" i="6"/>
  <c r="K11" i="6" s="1"/>
  <c r="V159" i="4"/>
  <c r="V200" i="4"/>
  <c r="V189" i="4"/>
  <c r="V190" i="4" s="1"/>
  <c r="U189" i="4"/>
  <c r="U200" i="4"/>
  <c r="U159" i="4"/>
  <c r="V107" i="4"/>
  <c r="V108" i="4"/>
  <c r="V112" i="4"/>
  <c r="T235" i="4" l="1"/>
  <c r="R22" i="6"/>
  <c r="T187" i="4"/>
  <c r="V186" i="4"/>
  <c r="U190" i="4"/>
  <c r="M118" i="4"/>
  <c r="N117" i="4" s="1"/>
  <c r="N116" i="4" s="1"/>
  <c r="N127" i="4" s="1"/>
  <c r="I5" i="10"/>
  <c r="I6" i="10" s="1"/>
  <c r="K27" i="6"/>
  <c r="K14" i="6" s="1"/>
  <c r="M156" i="4"/>
  <c r="M155" i="4" s="1"/>
  <c r="V113" i="4"/>
  <c r="V114" i="4"/>
  <c r="T28" i="6"/>
  <c r="R2" i="10"/>
  <c r="R4" i="10" s="1"/>
  <c r="U186" i="4"/>
  <c r="U114" i="4"/>
  <c r="S28" i="6"/>
  <c r="U113" i="4"/>
  <c r="Q2" i="10"/>
  <c r="Q4" i="10" s="1"/>
  <c r="V187" i="4" l="1"/>
  <c r="V235" i="4"/>
  <c r="T22" i="6"/>
  <c r="S22" i="6"/>
  <c r="U187" i="4"/>
  <c r="U235" i="4"/>
  <c r="M177" i="4"/>
  <c r="M175" i="4"/>
  <c r="K9" i="6"/>
  <c r="K13" i="6"/>
  <c r="K15" i="6"/>
  <c r="N131" i="4"/>
  <c r="N134" i="4" s="1"/>
  <c r="N129" i="4"/>
  <c r="N128" i="4"/>
  <c r="L30" i="6" l="1"/>
  <c r="N135" i="4"/>
  <c r="N136" i="4"/>
  <c r="N145" i="4"/>
  <c r="N143" i="4" s="1"/>
  <c r="N138" i="4"/>
  <c r="N172" i="4" s="1"/>
  <c r="N233" i="4"/>
  <c r="N236" i="4" s="1"/>
  <c r="N171" i="4" l="1"/>
  <c r="N150" i="4"/>
  <c r="N148" i="4" s="1"/>
  <c r="N149" i="4" s="1"/>
  <c r="L29" i="6"/>
  <c r="L12" i="6" s="1"/>
  <c r="N244" i="4"/>
  <c r="N240" i="4"/>
  <c r="N241" i="4" s="1"/>
  <c r="N237" i="4"/>
  <c r="L34" i="6"/>
  <c r="N144" i="4"/>
  <c r="L19" i="6"/>
  <c r="L24" i="6" s="1"/>
  <c r="L10" i="6"/>
  <c r="N245" i="4" l="1"/>
  <c r="N157" i="4" s="1"/>
  <c r="N118" i="4" s="1"/>
  <c r="O117" i="4" s="1"/>
  <c r="O116" i="4" s="1"/>
  <c r="O127" i="4" s="1"/>
  <c r="E40" i="6"/>
  <c r="E42" i="6" s="1"/>
  <c r="L32" i="6"/>
  <c r="L11" i="6" s="1"/>
  <c r="L33" i="6"/>
  <c r="L16" i="6" s="1"/>
  <c r="N166" i="4"/>
  <c r="J5" i="10" l="1"/>
  <c r="J6" i="10" s="1"/>
  <c r="L27" i="6"/>
  <c r="L14" i="6" s="1"/>
  <c r="N156" i="4"/>
  <c r="N155" i="4" s="1"/>
  <c r="N177" i="4" s="1"/>
  <c r="O128" i="4"/>
  <c r="O129" i="4"/>
  <c r="O131" i="4"/>
  <c r="O134" i="4" s="1"/>
  <c r="L13" i="6" l="1"/>
  <c r="L15" i="6"/>
  <c r="L9" i="6"/>
  <c r="N175" i="4"/>
  <c r="O233" i="4"/>
  <c r="O236" i="4" s="1"/>
  <c r="O138" i="4"/>
  <c r="O172" i="4" s="1"/>
  <c r="O135" i="4"/>
  <c r="O136" i="4"/>
  <c r="O145" i="4"/>
  <c r="O143" i="4" s="1"/>
  <c r="M30" i="6"/>
  <c r="O171" i="4" l="1"/>
  <c r="M34" i="6"/>
  <c r="O144" i="4"/>
  <c r="M10" i="6"/>
  <c r="M19" i="6"/>
  <c r="M24" i="6" s="1"/>
  <c r="O244" i="4"/>
  <c r="O150" i="4"/>
  <c r="O148" i="4" s="1"/>
  <c r="O149" i="4" s="1"/>
  <c r="M29" i="6"/>
  <c r="M12" i="6" s="1"/>
  <c r="O240" i="4"/>
  <c r="O241" i="4" s="1"/>
  <c r="O237" i="4"/>
  <c r="O245" i="4" l="1"/>
  <c r="O157" i="4" s="1"/>
  <c r="K5" i="10" s="1"/>
  <c r="K6" i="10" s="1"/>
  <c r="F40" i="6"/>
  <c r="F42" i="6" s="1"/>
  <c r="M32" i="6"/>
  <c r="M11" i="6" s="1"/>
  <c r="M33" i="6"/>
  <c r="M16" i="6" s="1"/>
  <c r="O166" i="4"/>
  <c r="O118" i="4" l="1"/>
  <c r="P117" i="4" s="1"/>
  <c r="P116" i="4" s="1"/>
  <c r="P127" i="4" s="1"/>
  <c r="O156" i="4"/>
  <c r="O155" i="4" s="1"/>
  <c r="O177" i="4" s="1"/>
  <c r="M27" i="6"/>
  <c r="M14" i="6" s="1"/>
  <c r="M9" i="6" l="1"/>
  <c r="M15" i="6"/>
  <c r="M13" i="6"/>
  <c r="O175" i="4"/>
  <c r="P128" i="4"/>
  <c r="P131" i="4"/>
  <c r="P134" i="4" s="1"/>
  <c r="N30" i="6" s="1"/>
  <c r="P129" i="4"/>
  <c r="P135" i="4" l="1"/>
  <c r="P136" i="4"/>
  <c r="P233" i="4"/>
  <c r="P236" i="4" s="1"/>
  <c r="P237" i="4" s="1"/>
  <c r="P138" i="4"/>
  <c r="P150" i="4" s="1"/>
  <c r="P148" i="4" s="1"/>
  <c r="P149" i="4" s="1"/>
  <c r="P145" i="4"/>
  <c r="P143" i="4" s="1"/>
  <c r="P144" i="4" s="1"/>
  <c r="N10" i="6"/>
  <c r="N19" i="6"/>
  <c r="N24" i="6" s="1"/>
  <c r="N29" i="6" l="1"/>
  <c r="N12" i="6" s="1"/>
  <c r="P240" i="4"/>
  <c r="P241" i="4" s="1"/>
  <c r="P244" i="4"/>
  <c r="N34" i="6"/>
  <c r="P172" i="4"/>
  <c r="P171" i="4" s="1"/>
  <c r="N33" i="6" s="1"/>
  <c r="N16" i="6" s="1"/>
  <c r="G40" i="6"/>
  <c r="G42" i="6" s="1"/>
  <c r="N32" i="6"/>
  <c r="N11" i="6" s="1"/>
  <c r="P166" i="4" l="1"/>
  <c r="P245" i="4"/>
  <c r="P157" i="4" s="1"/>
  <c r="L5" i="10" s="1"/>
  <c r="L6" i="10" s="1"/>
  <c r="P118" i="4" l="1"/>
  <c r="Q117" i="4" s="1"/>
  <c r="Q116" i="4" s="1"/>
  <c r="Q127" i="4" s="1"/>
  <c r="Q128" i="4" s="1"/>
  <c r="P156" i="4"/>
  <c r="P155" i="4" s="1"/>
  <c r="P177" i="4" s="1"/>
  <c r="N27" i="6"/>
  <c r="N14" i="6" s="1"/>
  <c r="N13" i="6" l="1"/>
  <c r="N15" i="6"/>
  <c r="N9" i="6"/>
  <c r="P175" i="4"/>
  <c r="Q131" i="4"/>
  <c r="Q134" i="4" s="1"/>
  <c r="O30" i="6" s="1"/>
  <c r="Q129" i="4"/>
  <c r="Q138" i="4" l="1"/>
  <c r="Q244" i="4" s="1"/>
  <c r="Q233" i="4"/>
  <c r="Q236" i="4" s="1"/>
  <c r="Q237" i="4" s="1"/>
  <c r="Q135" i="4"/>
  <c r="Q145" i="4"/>
  <c r="Q143" i="4" s="1"/>
  <c r="Q144" i="4" s="1"/>
  <c r="Q136" i="4"/>
  <c r="O10" i="6"/>
  <c r="O19" i="6"/>
  <c r="O24" i="6" s="1"/>
  <c r="O29" i="6" l="1"/>
  <c r="O12" i="6" s="1"/>
  <c r="Q150" i="4"/>
  <c r="Q148" i="4" s="1"/>
  <c r="Q149" i="4" s="1"/>
  <c r="Q172" i="4"/>
  <c r="Q171" i="4" s="1"/>
  <c r="O33" i="6" s="1"/>
  <c r="O16" i="6" s="1"/>
  <c r="Q240" i="4"/>
  <c r="Q241" i="4" s="1"/>
  <c r="O34" i="6"/>
  <c r="O32" i="6"/>
  <c r="O11" i="6" s="1"/>
  <c r="H40" i="6"/>
  <c r="H42" i="6" s="1"/>
  <c r="Q166" i="4" l="1"/>
  <c r="Q245" i="4"/>
  <c r="Q157" i="4" s="1"/>
  <c r="O27" i="6" s="1"/>
  <c r="O14" i="6" s="1"/>
  <c r="O9" i="6" l="1"/>
  <c r="O15" i="6"/>
  <c r="M5" i="10"/>
  <c r="M6" i="10" s="1"/>
  <c r="Q118" i="4"/>
  <c r="R117" i="4" s="1"/>
  <c r="R116" i="4" s="1"/>
  <c r="R127" i="4" s="1"/>
  <c r="R129" i="4" s="1"/>
  <c r="O13" i="6"/>
  <c r="Q156" i="4"/>
  <c r="Q155" i="4" s="1"/>
  <c r="Q175" i="4" s="1"/>
  <c r="R131" i="4" l="1"/>
  <c r="R134" i="4" s="1"/>
  <c r="R138" i="4" s="1"/>
  <c r="R172" i="4" s="1"/>
  <c r="R171" i="4" s="1"/>
  <c r="R128" i="4"/>
  <c r="Q177" i="4"/>
  <c r="R135" i="4" l="1"/>
  <c r="R136" i="4"/>
  <c r="R145" i="4"/>
  <c r="R143" i="4" s="1"/>
  <c r="P34" i="6" s="1"/>
  <c r="R233" i="4"/>
  <c r="R236" i="4" s="1"/>
  <c r="R240" i="4" s="1"/>
  <c r="R241" i="4" s="1"/>
  <c r="P30" i="6"/>
  <c r="P10" i="6" s="1"/>
  <c r="P29" i="6"/>
  <c r="P12" i="6" s="1"/>
  <c r="R150" i="4"/>
  <c r="R148" i="4" s="1"/>
  <c r="R149" i="4" s="1"/>
  <c r="R244" i="4"/>
  <c r="P33" i="6"/>
  <c r="R166" i="4"/>
  <c r="R245" i="4" l="1"/>
  <c r="R157" i="4" s="1"/>
  <c r="P27" i="6" s="1"/>
  <c r="P14" i="6" s="1"/>
  <c r="P16" i="6"/>
  <c r="R144" i="4"/>
  <c r="R237" i="4"/>
  <c r="P19" i="6"/>
  <c r="P24" i="6" s="1"/>
  <c r="P32" i="6" s="1"/>
  <c r="P11" i="6" s="1"/>
  <c r="P9" i="6" l="1"/>
  <c r="R156" i="4"/>
  <c r="R155" i="4" s="1"/>
  <c r="R177" i="4" s="1"/>
  <c r="P13" i="6"/>
  <c r="R118" i="4"/>
  <c r="S117" i="4" s="1"/>
  <c r="S116" i="4" s="1"/>
  <c r="S127" i="4" s="1"/>
  <c r="S131" i="4" s="1"/>
  <c r="N5" i="10"/>
  <c r="N6" i="10" s="1"/>
  <c r="P15" i="6"/>
  <c r="I40" i="6"/>
  <c r="I42" i="6" s="1"/>
  <c r="S128" i="4" l="1"/>
  <c r="S129" i="4"/>
  <c r="R175" i="4"/>
  <c r="S134" i="4"/>
  <c r="S233" i="4" s="1"/>
  <c r="S236" i="4" s="1"/>
  <c r="S240" i="4" s="1"/>
  <c r="S241" i="4" s="1"/>
  <c r="S237" i="4" l="1"/>
  <c r="S135" i="4"/>
  <c r="S145" i="4"/>
  <c r="S143" i="4" s="1"/>
  <c r="S144" i="4" s="1"/>
  <c r="Q30" i="6"/>
  <c r="Q10" i="6" s="1"/>
  <c r="S136" i="4"/>
  <c r="S138" i="4"/>
  <c r="S172" i="4" s="1"/>
  <c r="S171" i="4" s="1"/>
  <c r="S166" i="4" s="1"/>
  <c r="Q34" i="6" l="1"/>
  <c r="Q19" i="6"/>
  <c r="Q24" i="6" s="1"/>
  <c r="Q32" i="6" s="1"/>
  <c r="Q11" i="6" s="1"/>
  <c r="Q33" i="6"/>
  <c r="Q16" i="6" s="1"/>
  <c r="S150" i="4"/>
  <c r="S148" i="4" s="1"/>
  <c r="S149" i="4" s="1"/>
  <c r="S244" i="4"/>
  <c r="S245" i="4" s="1"/>
  <c r="S157" i="4" s="1"/>
  <c r="Q27" i="6" s="1"/>
  <c r="Q29" i="6"/>
  <c r="Q12" i="6" s="1"/>
  <c r="Q14" i="6" l="1"/>
  <c r="Q9" i="6"/>
  <c r="S118" i="4"/>
  <c r="T117" i="4" s="1"/>
  <c r="T116" i="4" s="1"/>
  <c r="T127" i="4" s="1"/>
  <c r="T129" i="4" s="1"/>
  <c r="J40" i="6"/>
  <c r="J42" i="6" s="1"/>
  <c r="O5" i="10"/>
  <c r="O6" i="10" s="1"/>
  <c r="S156" i="4"/>
  <c r="S155" i="4" s="1"/>
  <c r="S177" i="4" s="1"/>
  <c r="Q13" i="6"/>
  <c r="Q15" i="6"/>
  <c r="S175" i="4" l="1"/>
  <c r="T131" i="4"/>
  <c r="T134" i="4" s="1"/>
  <c r="R30" i="6" s="1"/>
  <c r="R19" i="6" s="1"/>
  <c r="R24" i="6" s="1"/>
  <c r="T128" i="4"/>
  <c r="T145" i="4" l="1"/>
  <c r="T143" i="4" s="1"/>
  <c r="T144" i="4" s="1"/>
  <c r="T233" i="4"/>
  <c r="T236" i="4" s="1"/>
  <c r="T237" i="4" s="1"/>
  <c r="T136" i="4"/>
  <c r="T138" i="4"/>
  <c r="T150" i="4" s="1"/>
  <c r="T148" i="4" s="1"/>
  <c r="T149" i="4" s="1"/>
  <c r="T135" i="4"/>
  <c r="R10" i="6"/>
  <c r="R32" i="6"/>
  <c r="R11" i="6" s="1"/>
  <c r="K40" i="6"/>
  <c r="K42" i="6" s="1"/>
  <c r="R29" i="6" l="1"/>
  <c r="R12" i="6" s="1"/>
  <c r="T172" i="4"/>
  <c r="T171" i="4" s="1"/>
  <c r="R33" i="6" s="1"/>
  <c r="R16" i="6" s="1"/>
  <c r="T244" i="4"/>
  <c r="R34" i="6"/>
  <c r="T240" i="4"/>
  <c r="T241" i="4" s="1"/>
  <c r="T166" i="4" l="1"/>
  <c r="T245" i="4"/>
  <c r="T157" i="4" s="1"/>
  <c r="T118" i="4" s="1"/>
  <c r="U117" i="4" s="1"/>
  <c r="U116" i="4" s="1"/>
  <c r="U127" i="4" s="1"/>
  <c r="U131" i="4" s="1"/>
  <c r="U134" i="4" s="1"/>
  <c r="U136" i="4" s="1"/>
  <c r="U135" i="4" l="1"/>
  <c r="S30" i="6"/>
  <c r="S10" i="6" s="1"/>
  <c r="U145" i="4"/>
  <c r="U143" i="4" s="1"/>
  <c r="S34" i="6" s="1"/>
  <c r="U138" i="4"/>
  <c r="U172" i="4" s="1"/>
  <c r="U171" i="4" s="1"/>
  <c r="T156" i="4"/>
  <c r="T155" i="4" s="1"/>
  <c r="T177" i="4" s="1"/>
  <c r="P5" i="10"/>
  <c r="P6" i="10" s="1"/>
  <c r="U233" i="4"/>
  <c r="U236" i="4" s="1"/>
  <c r="U237" i="4" s="1"/>
  <c r="R27" i="6"/>
  <c r="R14" i="6" s="1"/>
  <c r="U128" i="4"/>
  <c r="U129" i="4"/>
  <c r="R9" i="6" l="1"/>
  <c r="U150" i="4"/>
  <c r="U148" i="4" s="1"/>
  <c r="U149" i="4" s="1"/>
  <c r="S29" i="6"/>
  <c r="S12" i="6" s="1"/>
  <c r="U144" i="4"/>
  <c r="S19" i="6"/>
  <c r="S24" i="6" s="1"/>
  <c r="S32" i="6" s="1"/>
  <c r="S11" i="6" s="1"/>
  <c r="U244" i="4"/>
  <c r="R15" i="6"/>
  <c r="R13" i="6"/>
  <c r="T175" i="4"/>
  <c r="U240" i="4"/>
  <c r="U241" i="4" s="1"/>
  <c r="S33" i="6"/>
  <c r="S16" i="6" s="1"/>
  <c r="U166" i="4"/>
  <c r="L40" i="6" l="1"/>
  <c r="L42" i="6" s="1"/>
  <c r="U245" i="4"/>
  <c r="U157" i="4" s="1"/>
  <c r="Q5" i="10" s="1"/>
  <c r="Q6" i="10" s="1"/>
  <c r="U156" i="4" l="1"/>
  <c r="U155" i="4" s="1"/>
  <c r="U175" i="4" s="1"/>
  <c r="S27" i="6"/>
  <c r="S14" i="6" s="1"/>
  <c r="U118" i="4"/>
  <c r="V117" i="4" s="1"/>
  <c r="V116" i="4" s="1"/>
  <c r="V127" i="4" s="1"/>
  <c r="V128" i="4" s="1"/>
  <c r="S9" i="6" l="1"/>
  <c r="V131" i="4"/>
  <c r="V134" i="4" s="1"/>
  <c r="V135" i="4" s="1"/>
  <c r="V129" i="4"/>
  <c r="S15" i="6"/>
  <c r="S13" i="6"/>
  <c r="U177" i="4"/>
  <c r="V138" i="4" l="1"/>
  <c r="V244" i="4" s="1"/>
  <c r="T30" i="6"/>
  <c r="T19" i="6" s="1"/>
  <c r="T24" i="6" s="1"/>
  <c r="M40" i="6" s="1"/>
  <c r="V136" i="4"/>
  <c r="V233" i="4"/>
  <c r="V236" i="4" s="1"/>
  <c r="V240" i="4" s="1"/>
  <c r="V241" i="4" s="1"/>
  <c r="V145" i="4"/>
  <c r="V143" i="4" s="1"/>
  <c r="T34" i="6" s="1"/>
  <c r="V245" i="4" l="1"/>
  <c r="V157" i="4" s="1"/>
  <c r="T27" i="6" s="1"/>
  <c r="V144" i="4"/>
  <c r="V172" i="4"/>
  <c r="V171" i="4" s="1"/>
  <c r="T33" i="6" s="1"/>
  <c r="T16" i="6" s="1"/>
  <c r="V150" i="4"/>
  <c r="V148" i="4" s="1"/>
  <c r="V149" i="4" s="1"/>
  <c r="T29" i="6"/>
  <c r="T12" i="6" s="1"/>
  <c r="V237" i="4"/>
  <c r="T32" i="6"/>
  <c r="T11" i="6" s="1"/>
  <c r="T10" i="6"/>
  <c r="M42" i="6"/>
  <c r="N42" i="6"/>
  <c r="T14" i="6" l="1"/>
  <c r="T9" i="6"/>
  <c r="R5" i="10"/>
  <c r="R6" i="10" s="1"/>
  <c r="T13" i="6"/>
  <c r="V156" i="4"/>
  <c r="V155" i="4" s="1"/>
  <c r="V175" i="4" s="1"/>
  <c r="V118" i="4"/>
  <c r="V166" i="4"/>
  <c r="T15" i="6"/>
  <c r="O42" i="6"/>
  <c r="P42" i="6" l="1"/>
  <c r="G5" i="6"/>
  <c r="V177" i="4"/>
</calcChain>
</file>

<file path=xl/comments1.xml><?xml version="1.0" encoding="utf-8"?>
<comments xmlns="http://schemas.openxmlformats.org/spreadsheetml/2006/main">
  <authors>
    <author>Danton Jota</author>
    <author>Felipe Ribeiro David</author>
  </authors>
  <commentList>
    <comment ref="L15" authorId="0" shapeId="0">
      <text>
        <r>
          <rPr>
            <b/>
            <sz val="9"/>
            <color indexed="81"/>
            <rFont val="Tahoma"/>
            <family val="2"/>
          </rPr>
          <t>Danton Jota:</t>
        </r>
        <r>
          <rPr>
            <sz val="9"/>
            <color indexed="81"/>
            <rFont val="Tahoma"/>
            <family val="2"/>
          </rPr>
          <t xml:space="preserve">
Sistema de Expectativas do Mercado</t>
        </r>
      </text>
    </comment>
    <comment ref="L16" authorId="0" shapeId="0">
      <text>
        <r>
          <rPr>
            <b/>
            <sz val="9"/>
            <color indexed="81"/>
            <rFont val="Tahoma"/>
            <family val="2"/>
          </rPr>
          <t>Danton Jota:</t>
        </r>
        <r>
          <rPr>
            <sz val="9"/>
            <color indexed="81"/>
            <rFont val="Tahoma"/>
            <family val="2"/>
          </rPr>
          <t xml:space="preserve">
Fonte: Itaú BBA</t>
        </r>
      </text>
    </comment>
    <comment ref="L40" authorId="0" shapeId="0">
      <text>
        <r>
          <rPr>
            <b/>
            <sz val="9"/>
            <color indexed="81"/>
            <rFont val="Tahoma"/>
            <family val="2"/>
          </rPr>
          <t>Danton Jota:</t>
        </r>
        <r>
          <rPr>
            <sz val="9"/>
            <color indexed="81"/>
            <rFont val="Tahoma"/>
            <family val="2"/>
          </rPr>
          <t xml:space="preserve">
Ver aba "Premissas Receita"</t>
        </r>
      </text>
    </comment>
    <comment ref="L42" authorId="0" shapeId="0">
      <text>
        <r>
          <rPr>
            <b/>
            <sz val="9"/>
            <color indexed="81"/>
            <rFont val="Tahoma"/>
            <family val="2"/>
          </rPr>
          <t>Danton Jota:</t>
        </r>
        <r>
          <rPr>
            <sz val="9"/>
            <color indexed="81"/>
            <rFont val="Tahoma"/>
            <family val="2"/>
          </rPr>
          <t xml:space="preserve">
Ver aba "Premissas Receita"</t>
        </r>
      </text>
    </comment>
    <comment ref="L48" authorId="0" shapeId="0">
      <text>
        <r>
          <rPr>
            <b/>
            <sz val="9"/>
            <color indexed="81"/>
            <rFont val="Tahoma"/>
            <family val="2"/>
          </rPr>
          <t>Danton Jota:</t>
        </r>
        <r>
          <rPr>
            <sz val="9"/>
            <color indexed="81"/>
            <rFont val="Tahoma"/>
            <family val="2"/>
          </rPr>
          <t xml:space="preserve">
Ver aba Premissas Receita</t>
        </r>
      </text>
    </comment>
    <comment ref="L50" authorId="0" shapeId="0">
      <text>
        <r>
          <rPr>
            <b/>
            <sz val="9"/>
            <color indexed="81"/>
            <rFont val="Tahoma"/>
            <family val="2"/>
          </rPr>
          <t>Danton Jota:</t>
        </r>
        <r>
          <rPr>
            <sz val="9"/>
            <color indexed="81"/>
            <rFont val="Tahoma"/>
            <family val="2"/>
          </rPr>
          <t xml:space="preserve">
Ver aba "Premissas Receita"</t>
        </r>
      </text>
    </comment>
    <comment ref="L59" authorId="0" shapeId="0">
      <text>
        <r>
          <rPr>
            <b/>
            <sz val="9"/>
            <color indexed="81"/>
            <rFont val="Tahoma"/>
            <family val="2"/>
          </rPr>
          <t>Danton Jota:</t>
        </r>
        <r>
          <rPr>
            <sz val="9"/>
            <color indexed="81"/>
            <rFont val="Tahoma"/>
            <family val="2"/>
          </rPr>
          <t xml:space="preserve">
Redução das Glosas de 2.4% para 2.0% da receita ao longo dos próximos 5 anos.</t>
        </r>
      </text>
    </comment>
    <comment ref="L139" authorId="0" shapeId="0">
      <text>
        <r>
          <rPr>
            <b/>
            <sz val="9"/>
            <color indexed="81"/>
            <rFont val="Tahoma"/>
            <family val="2"/>
          </rPr>
          <t>Danton Jota:</t>
        </r>
        <r>
          <rPr>
            <sz val="9"/>
            <color indexed="81"/>
            <rFont val="Tahoma"/>
            <family val="2"/>
          </rPr>
          <t xml:space="preserve">
35% é a meta da empresa, porém no passado distribuiram muito mais quando havia caixa. </t>
        </r>
      </text>
    </comment>
    <comment ref="L208" authorId="0" shapeId="0">
      <text>
        <r>
          <rPr>
            <b/>
            <sz val="9"/>
            <color indexed="81"/>
            <rFont val="Tahoma"/>
            <family val="2"/>
          </rPr>
          <t>Danton Jota:</t>
        </r>
        <r>
          <rPr>
            <sz val="9"/>
            <color indexed="81"/>
            <rFont val="Tahoma"/>
            <family val="2"/>
          </rPr>
          <t xml:space="preserve">
CAPEX 2017 estimado em 90mi/trimestre. Premissa de crescimento junto com a inflação ao longo dos próximos 5 anos, acompanhando o plano de expansão no número de Unidades de Atendimento</t>
        </r>
      </text>
    </comment>
    <comment ref="L229" authorId="1" shapeId="0">
      <text>
        <r>
          <rPr>
            <b/>
            <sz val="9"/>
            <color indexed="81"/>
            <rFont val="Tahoma"/>
            <family val="2"/>
          </rPr>
          <t xml:space="preserve">Constellation Asset Management: </t>
        </r>
        <r>
          <rPr>
            <sz val="9"/>
            <color indexed="81"/>
            <rFont val="Tahoma"/>
            <family val="2"/>
          </rPr>
          <t xml:space="preserve">Os dados históricos não somam por conta de aspectos contábeis como baixas, transferências e reclassificações. Na projeção, é preciso que o Imobilizado do periodo T0 + capex - depreciação seja equivalente ao Imobilizado do período T+1.
</t>
        </r>
      </text>
    </comment>
  </commentList>
</comments>
</file>

<file path=xl/sharedStrings.xml><?xml version="1.0" encoding="utf-8"?>
<sst xmlns="http://schemas.openxmlformats.org/spreadsheetml/2006/main" count="767" uniqueCount="249">
  <si>
    <t>Outros</t>
  </si>
  <si>
    <t>2009</t>
  </si>
  <si>
    <t>Receita Bruta</t>
  </si>
  <si>
    <t>Outras receitas (despesas) operacionais, líquidas</t>
  </si>
  <si>
    <t>Margem EBITDA</t>
  </si>
  <si>
    <t>Caixa e equivalentes de caixa</t>
  </si>
  <si>
    <t>Contas a receber</t>
  </si>
  <si>
    <t>Estoques</t>
  </si>
  <si>
    <t>Investimentos</t>
  </si>
  <si>
    <t>Imobilizado</t>
  </si>
  <si>
    <t>Intangível</t>
  </si>
  <si>
    <t>Empréstimos e financiamentos</t>
  </si>
  <si>
    <t>Fornecedores</t>
  </si>
  <si>
    <t>Capital social</t>
  </si>
  <si>
    <t>Lucros  acumulados</t>
  </si>
  <si>
    <t>Resultado financeiro</t>
  </si>
  <si>
    <t>Lucro Líquido</t>
  </si>
  <si>
    <t>Capex</t>
  </si>
  <si>
    <t>EBIT</t>
  </si>
  <si>
    <t>Margem EBIT</t>
  </si>
  <si>
    <t>EBITDA</t>
  </si>
  <si>
    <t>[unidade]</t>
  </si>
  <si>
    <t>*</t>
  </si>
  <si>
    <t>[#]</t>
  </si>
  <si>
    <t>Demonstrativo de resultado</t>
  </si>
  <si>
    <t>(+) Nº de exames &amp; procedimentos</t>
  </si>
  <si>
    <t>(+) Nº de exames &amp; procedimentos (B2B)</t>
  </si>
  <si>
    <t>(+) Nº de exames &amp; procedimentos (UAs)</t>
  </si>
  <si>
    <t>Receita Bruta - Unidade de Antedimentos (UAs)</t>
  </si>
  <si>
    <t>Receita Bruta - B2B</t>
  </si>
  <si>
    <t>Projeção da Receita Bruta</t>
  </si>
  <si>
    <t>[BRL]</t>
  </si>
  <si>
    <t>Var. YoY</t>
  </si>
  <si>
    <t>[%]</t>
  </si>
  <si>
    <t>Macro</t>
  </si>
  <si>
    <t>PIB Real</t>
  </si>
  <si>
    <t>IPCA</t>
  </si>
  <si>
    <t>Selic (average)</t>
  </si>
  <si>
    <t>Selic (FY)</t>
  </si>
  <si>
    <t>(+) Ticket médio por exame</t>
  </si>
  <si>
    <t>(+) Ticket médio por exame (UAs)</t>
  </si>
  <si>
    <t>(+) Ticket médio por exame (B2B)</t>
  </si>
  <si>
    <t>(-) Impostos &amp; Cancelamentos</t>
  </si>
  <si>
    <t>Receita Líquida</t>
  </si>
  <si>
    <t>Custo dos Serviços Prestados</t>
  </si>
  <si>
    <t>(+) Pessoal e Serviços Médicos</t>
  </si>
  <si>
    <t>(+) Materiais Diretos e Intermediação de Exames</t>
  </si>
  <si>
    <t>(+) Aluguéis, Serviços com Ocupação e Utilidades</t>
  </si>
  <si>
    <t>Lucro Bruto</t>
  </si>
  <si>
    <t>% sobre a Receita Bruta</t>
  </si>
  <si>
    <t>% sobre a Receita Líquida</t>
  </si>
  <si>
    <t>(+) Outros custos</t>
  </si>
  <si>
    <t>(+) Pessoal e Beneficios</t>
  </si>
  <si>
    <t>(+) Bens imóveis e Utilidades</t>
  </si>
  <si>
    <t>(+) Marketing</t>
  </si>
  <si>
    <t>(+) Outras despesas operacionais</t>
  </si>
  <si>
    <t>Despesas operacionais</t>
  </si>
  <si>
    <t>Margem Bruta</t>
  </si>
  <si>
    <t>(+) Depreciação &amp; Amortização</t>
  </si>
  <si>
    <t>Depreciação &amp; Amortização</t>
  </si>
  <si>
    <t>Ativo Circulante</t>
  </si>
  <si>
    <t>Ativo</t>
  </si>
  <si>
    <t>Ativo Não-Circulante</t>
  </si>
  <si>
    <t>Passivo &amp; Patrimônio Líquido</t>
  </si>
  <si>
    <t>Passivo</t>
  </si>
  <si>
    <t>Reservas de capital</t>
  </si>
  <si>
    <t>Balanço Patrimonial</t>
  </si>
  <si>
    <t>PP&amp;E - Início do Período</t>
  </si>
  <si>
    <t>(+) Capex</t>
  </si>
  <si>
    <t>(-) D&amp;A</t>
  </si>
  <si>
    <t>% sobre o PP&amp;E</t>
  </si>
  <si>
    <t>PP&amp;E - Final do Período</t>
  </si>
  <si>
    <t>[BRL'000]</t>
  </si>
  <si>
    <t>Patrimônio Líquido</t>
  </si>
  <si>
    <t>Dias no período</t>
  </si>
  <si>
    <t>Necessidade de Capital de Giro</t>
  </si>
  <si>
    <t>(+) Capital de Giro Operacional</t>
  </si>
  <si>
    <t>(+) Outros ativos/passivos</t>
  </si>
  <si>
    <t>Dias da Receita Líquida</t>
  </si>
  <si>
    <t>Dias de Custo das Mercadorias</t>
  </si>
  <si>
    <t>Capital de Giro</t>
  </si>
  <si>
    <t>(+) Lucro Líquido</t>
  </si>
  <si>
    <t>(+) D&amp;A</t>
  </si>
  <si>
    <t>(+) Necessidade de Capital de Giro</t>
  </si>
  <si>
    <t>Fluxo de Caixa Operacional</t>
  </si>
  <si>
    <t>% do Lucro Líquido</t>
  </si>
  <si>
    <t>(-) Capex</t>
  </si>
  <si>
    <t>Fluxo de Caixa Livre</t>
  </si>
  <si>
    <t>(+) Var. na Dívida Bruta</t>
  </si>
  <si>
    <t>(-) Dividendo</t>
  </si>
  <si>
    <t>Var. no Caixa</t>
  </si>
  <si>
    <t xml:space="preserve">Check </t>
  </si>
  <si>
    <t>(+) TI</t>
  </si>
  <si>
    <t>(+) Expansão</t>
  </si>
  <si>
    <t>(+) Renovação de Equipamentos</t>
  </si>
  <si>
    <t>(+) Infraestrutura</t>
  </si>
  <si>
    <t>Caixa</t>
  </si>
  <si>
    <t>% sobre Caixa e equivalentes</t>
  </si>
  <si>
    <t>Dívida bruta</t>
  </si>
  <si>
    <t>(+) Receitas financeiras</t>
  </si>
  <si>
    <t>(+) Despesas financeiras</t>
  </si>
  <si>
    <t>Variação na Dívida Bruta</t>
  </si>
  <si>
    <t>% sobre a Dívida Bruta</t>
  </si>
  <si>
    <t>EBT</t>
  </si>
  <si>
    <t>Margem EBT</t>
  </si>
  <si>
    <t>Imposto de Renda</t>
  </si>
  <si>
    <t>% sobre EBT</t>
  </si>
  <si>
    <t>Margem Líquida</t>
  </si>
  <si>
    <t>Dividendo</t>
  </si>
  <si>
    <t>Payout</t>
  </si>
  <si>
    <t>Lucro por Ação</t>
  </si>
  <si>
    <t>(+) Nº de ações</t>
  </si>
  <si>
    <t>Dividendo por Ação</t>
  </si>
  <si>
    <t>(+) Dividendo</t>
  </si>
  <si>
    <t>[# '000]</t>
  </si>
  <si>
    <t>Nº de ações</t>
  </si>
  <si>
    <t>Premissas. Preencher com o número que achar razoável. Devem ser bem fundamentadas.</t>
  </si>
  <si>
    <t>Fórmulas: muitas células já terão formulas prontas. Aconselhamos não mexer nas fórmulas, a não ser que queiram mudar a sistemática da projeção.</t>
  </si>
  <si>
    <t>Fórmulas: aconselhamos investir tempo em entender as formulas. São simples, mas entender o porquê estão ali daquela maneira.</t>
  </si>
  <si>
    <r>
      <t xml:space="preserve">1. O template fornecido serve </t>
    </r>
    <r>
      <rPr>
        <u/>
        <sz val="14"/>
        <rFont val="Helvetica"/>
      </rPr>
      <t>apenas como base para a análise e projeção</t>
    </r>
    <r>
      <rPr>
        <sz val="14"/>
        <rFont val="Helvetica"/>
      </rPr>
      <t xml:space="preserve"> das demonstrações financeiras;</t>
    </r>
  </si>
  <si>
    <t>2. Modelo tem informações históricas suficientes para fazer uma projeção e as análises;</t>
  </si>
  <si>
    <r>
      <t xml:space="preserve">3. Fundamentação das premissas é o crítico. </t>
    </r>
    <r>
      <rPr>
        <u/>
        <sz val="14"/>
        <rFont val="Helvetica"/>
      </rPr>
      <t>Acham que perde ou ganha Margem Bruta? Por quê?</t>
    </r>
    <r>
      <rPr>
        <sz val="14"/>
        <rFont val="Helvetica"/>
      </rPr>
      <t xml:space="preserve"> Acham que dilui ou não SG&amp;A? Por quê? </t>
    </r>
    <r>
      <rPr>
        <u/>
        <sz val="14"/>
        <rFont val="Helvetica"/>
      </rPr>
      <t>Acham que aumenta ou diminui Payout? Por quê?</t>
    </r>
  </si>
  <si>
    <t>4. Todos os grupos receberão o mesmo template, mas terão premissas diferentes. E o raciocínio que fundamenta as premissas irá diferenciar um grupo do outro.</t>
  </si>
  <si>
    <t>Unit</t>
  </si>
  <si>
    <t># de ações</t>
  </si>
  <si>
    <t>FV/EBITDA (x)</t>
  </si>
  <si>
    <t>P/E (x)</t>
  </si>
  <si>
    <t>FCF yield (%)</t>
  </si>
  <si>
    <t>Dividend yield (%)</t>
  </si>
  <si>
    <t>Net Debt / EBITDA (x)</t>
  </si>
  <si>
    <t>ROIC (%)</t>
  </si>
  <si>
    <t>ROE (%)</t>
  </si>
  <si>
    <t>(-) Capex &amp; Aquisições</t>
  </si>
  <si>
    <t xml:space="preserve">(+) Necessidade de capital de giro </t>
  </si>
  <si>
    <t>(+) Variação na dívida</t>
  </si>
  <si>
    <t>FCFE</t>
  </si>
  <si>
    <t>DÍVIDA LIQUIDA</t>
  </si>
  <si>
    <t>DIVIDENDO</t>
  </si>
  <si>
    <t>LUCRO LÍQUIDO</t>
  </si>
  <si>
    <t>RECEITA LÍQUIDA</t>
  </si>
  <si>
    <t>FCFE (R$)</t>
  </si>
  <si>
    <t>PATRIMÔNIO LÍQUIDO</t>
  </si>
  <si>
    <t>LUCRO POR AÇÃO</t>
  </si>
  <si>
    <t>DATA FINAL</t>
  </si>
  <si>
    <t>Tempo (anos)</t>
  </si>
  <si>
    <t>Perpetuity</t>
  </si>
  <si>
    <t>DCF</t>
  </si>
  <si>
    <t>Fleury</t>
  </si>
  <si>
    <t>FLRY3</t>
  </si>
  <si>
    <t>Market Cap (BRL'000)</t>
  </si>
  <si>
    <t>Downside</t>
  </si>
  <si>
    <t>Upside/</t>
  </si>
  <si>
    <t xml:space="preserve"> </t>
  </si>
  <si>
    <t>Modelo Fleury</t>
  </si>
  <si>
    <t xml:space="preserve">% da Depreciação &amp; Amortização </t>
  </si>
  <si>
    <t>Fluxo de Caixa</t>
  </si>
  <si>
    <t>Atenção: As contas de custo e despesas foram reclassificadas pela empresa em 2015. Cheque na planilha de fundamentos da cia. A somatória total é equivalente aos saldos no release</t>
  </si>
  <si>
    <t>Unidades de Atendimento</t>
  </si>
  <si>
    <t>2012</t>
  </si>
  <si>
    <t>2013</t>
  </si>
  <si>
    <t>2014</t>
  </si>
  <si>
    <t>2015</t>
  </si>
  <si>
    <t>2016</t>
  </si>
  <si>
    <t>Num. Exames (milhares)</t>
  </si>
  <si>
    <t>YoY Exames/UA</t>
  </si>
  <si>
    <t>CAGR 2012 - 2016</t>
  </si>
  <si>
    <t>2017</t>
  </si>
  <si>
    <t>2018</t>
  </si>
  <si>
    <t>2019</t>
  </si>
  <si>
    <t>2020</t>
  </si>
  <si>
    <t>2021</t>
  </si>
  <si>
    <t>2022</t>
  </si>
  <si>
    <t>2023</t>
  </si>
  <si>
    <t>2024</t>
  </si>
  <si>
    <t>2025</t>
  </si>
  <si>
    <t>2026</t>
  </si>
  <si>
    <t>2027</t>
  </si>
  <si>
    <t>Exames / UA (milhares)</t>
  </si>
  <si>
    <t>YoY Exames (milhares)</t>
  </si>
  <si>
    <t>Var YoY</t>
  </si>
  <si>
    <t>% IPCA</t>
  </si>
  <si>
    <t>AVG % IPCA</t>
  </si>
  <si>
    <t>Ticket Médio</t>
  </si>
  <si>
    <t>Premissas</t>
  </si>
  <si>
    <t>CAGR</t>
  </si>
  <si>
    <t>YoY Valor</t>
  </si>
  <si>
    <t>Qtde de Exames</t>
  </si>
  <si>
    <t>Custo de Pessoal por Exame Realizado</t>
  </si>
  <si>
    <t>YoY - Custo de Pessoal por Exame Realizado</t>
  </si>
  <si>
    <t>YoY - IPCA</t>
  </si>
  <si>
    <t>Receita por UA '000</t>
  </si>
  <si>
    <t>Receita Unidades de Atendimento</t>
  </si>
  <si>
    <t>YoY Receitar UA</t>
  </si>
  <si>
    <t>Receita Total UA '000</t>
  </si>
  <si>
    <t>UAs Inauguradas</t>
  </si>
  <si>
    <t>UAs Novas [N% Exames/UA]</t>
  </si>
  <si>
    <t>UAs Em amadurecimento [N% Exames/UA]</t>
  </si>
  <si>
    <t>UAs Amadurecidas [N% Exames/UA]</t>
  </si>
  <si>
    <t>YoY Receita/UA</t>
  </si>
  <si>
    <t>YoY Exames/UA = 8% até 2022(CAGR Y-5 = 9.3%)</t>
  </si>
  <si>
    <t>Lojas inauguradas passam por uma maturação de 3 anos. No primeiro ano, trabalham com 50% Exames/UA das lojas maturas. No segundo ano, 75%, atingindo 100% no terceiro ano após a inauguração</t>
  </si>
  <si>
    <t>Ticket médio corrigido em 60% do IPCA anualmente</t>
  </si>
  <si>
    <t>Número de Exames B2B</t>
  </si>
  <si>
    <t>B2B Reajustando 60% do IPCA ao ano</t>
  </si>
  <si>
    <t>B2B com crescimento no número de exames de 2%aa</t>
  </si>
  <si>
    <t>Glosas redusindo de 2.4% para 2.0% da receita em 5 anos</t>
  </si>
  <si>
    <t>YoY Exames/UA = 5% a partir de 2022 - Saturação das lojas, premissa conservadora</t>
  </si>
  <si>
    <t>ALAVANCAGEM ALVO</t>
  </si>
  <si>
    <t>CAIXA</t>
  </si>
  <si>
    <t>DÍVIDA BRUTA ALVO</t>
  </si>
  <si>
    <t>EBITDA '000</t>
  </si>
  <si>
    <t>DIV. LÍQUIDA ALVO</t>
  </si>
  <si>
    <t>CAPEX</t>
  </si>
  <si>
    <t>% DA RECEITA</t>
  </si>
  <si>
    <t>PASSIVO</t>
  </si>
  <si>
    <t>ATIVO</t>
  </si>
  <si>
    <t>Passivo / Ativo</t>
  </si>
  <si>
    <t>Passivo/Ativo</t>
  </si>
  <si>
    <t>Meta de Endividamento</t>
  </si>
  <si>
    <t xml:space="preserve">% Receita </t>
  </si>
  <si>
    <t>% Receita</t>
  </si>
  <si>
    <t>Custo / Pessoa</t>
  </si>
  <si>
    <t>Reajuste anual salarios</t>
  </si>
  <si>
    <t>Var Aluguel</t>
  </si>
  <si>
    <t>Aluguel total</t>
  </si>
  <si>
    <t>% da receita</t>
  </si>
  <si>
    <t>m2 de Unidades de atendimento</t>
  </si>
  <si>
    <t>m2 inaugurados</t>
  </si>
  <si>
    <t>Receita por m2 `000</t>
  </si>
  <si>
    <t>YoY Receita/m2</t>
  </si>
  <si>
    <t>Exames/m2 `000</t>
  </si>
  <si>
    <t>Num. Exames final  (milhares)</t>
  </si>
  <si>
    <t>YoY Exames/m2</t>
  </si>
  <si>
    <t>Reajuste</t>
  </si>
  <si>
    <t>%IPCA</t>
  </si>
  <si>
    <t>Pessoal / m2</t>
  </si>
  <si>
    <t>Custo Pessoal 000</t>
  </si>
  <si>
    <t>Pessoas novas UA 50%</t>
  </si>
  <si>
    <t>Pessoas novas UA 75%</t>
  </si>
  <si>
    <t>Pessoas novas UA 100%</t>
  </si>
  <si>
    <t>Pessoas total</t>
  </si>
  <si>
    <t>Aluguel por m2</t>
  </si>
  <si>
    <t>Total m2</t>
  </si>
  <si>
    <t>inagurados</t>
  </si>
  <si>
    <t>TARGET AÇÃO</t>
  </si>
  <si>
    <t>Emissão</t>
  </si>
  <si>
    <t>Amortização</t>
  </si>
  <si>
    <t>Dívida Líquida / Patrimônio Líquido</t>
  </si>
  <si>
    <t>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</si>
</sst>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8">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 #,##0_-;_-* &quot;-&quot;_-;_-@_-"/>
    <numFmt numFmtId="165" formatCode="_(* #,##0_);_(* \(#,##0\);_(* &quot;-&quot;??_);_(@_)"/>
    <numFmt numFmtId="166" formatCode="0.0%"/>
    <numFmt numFmtId="167" formatCode="#,##0.0,"/>
    <numFmt numFmtId="168" formatCode="[$-416]dd\-mmm\-yy;@"/>
    <numFmt numFmtId="169" formatCode="#,##0.0"/>
    <numFmt numFmtId="170" formatCode="_(* #,##0.0_);_(* \(#,##0.0\);_(* &quot;-&quot;??_);_(@_)"/>
    <numFmt numFmtId="171" formatCode="_(* #,##0.000_);_(* \(#,##0.000\);_(* &quot;-&quot;??_);_(@_)"/>
    <numFmt numFmtId="172" formatCode="[Blue]General"/>
    <numFmt numFmtId="173" formatCode="General_)"/>
    <numFmt numFmtId="174" formatCode="&quot;NU$&quot;\ #,##0_);\(&quot;NU$&quot;\ #,##0\)"/>
    <numFmt numFmtId="175" formatCode="_ [$€-2]\ * #,##0.00_ ;_ [$€-2]\ * \-#,##0.00_ ;_ [$€-2]\ * &quot;-&quot;??_ "/>
    <numFmt numFmtId="176" formatCode="&quot;£&quot;#,##0.00;\-&quot;£&quot;#,##0.00"/>
    <numFmt numFmtId="177" formatCode="0."/>
    <numFmt numFmtId="178" formatCode="#,##0.00&quot; $&quot;;\-#,##0.00&quot; $&quot;"/>
    <numFmt numFmtId="179" formatCode="&quot;NU$&quot;\ #,##0.00_);\(&quot;NU$&quot;\ #,##0.00\)"/>
    <numFmt numFmtId="180" formatCode="0%_);\(0%\)"/>
    <numFmt numFmtId="181" formatCode="_-* #,##0\ &quot;zł&quot;_-;\-* #,##0\ &quot;zł&quot;_-;_-* &quot;-&quot;\ &quot;zł&quot;_-;_-@_-"/>
    <numFmt numFmtId="182" formatCode="_-* #,##0.00\ &quot;zł&quot;_-;\-* #,##0.00\ &quot;zł&quot;_-;_-* &quot;-&quot;??\ &quot;zł&quot;_-;_-@_-"/>
    <numFmt numFmtId="183" formatCode="yyyy"/>
    <numFmt numFmtId="184" formatCode="0.0\x"/>
    <numFmt numFmtId="185" formatCode="0.0000%"/>
    <numFmt numFmtId="186" formatCode="0.0&quot;x&quot;"/>
    <numFmt numFmtId="187" formatCode="0.0"/>
    <numFmt numFmtId="188" formatCode="&quot;$&quot;#,##0.0;\(&quot;$&quot;#,##0.0\)"/>
    <numFmt numFmtId="189" formatCode="_(* &quot;$&quot;#,##0.00_);_(* \(&quot;$&quot;#,##0.00\);_(* &quot;-&quot;??_);_(@_)"/>
    <numFmt numFmtId="190" formatCode="0.00%;\(0.00\)%"/>
    <numFmt numFmtId="191" formatCode="#,##0.0;[Red]\(#,##0.0\)"/>
    <numFmt numFmtId="192" formatCode="0.00_);\(0.00\)"/>
    <numFmt numFmtId="193" formatCode="0&quot; bp&quot;;;&quot;--  &quot;"/>
    <numFmt numFmtId="194" formatCode="* 0%;* \-0%;* 0%"/>
    <numFmt numFmtId="195" formatCode="* 0.0%;* \-0.0%;* 0.0%"/>
    <numFmt numFmtId="196" formatCode="#,##0.0_);\(#,##0.0\)"/>
    <numFmt numFmtId="197" formatCode="&quot;$&quot;#,##0"/>
    <numFmt numFmtId="198" formatCode="#,##0.0_)_%;\(#,##0.0\)_%;0.0_)_%;@_)_%"/>
    <numFmt numFmtId="199" formatCode="#,##0.0_);[Red]\(#,##0.0\)"/>
    <numFmt numFmtId="200" formatCode="0.000000"/>
    <numFmt numFmtId="201" formatCode="#,##0.0_);\(#,##0.0\);#,##0.0_);@_)"/>
    <numFmt numFmtId="202" formatCode="#,##0.0000_);\(#,##0.0000\)"/>
    <numFmt numFmtId="203" formatCode="&quot;$&quot;_(#,##0.00_);&quot;$&quot;\(#,##0.00\);&quot;$&quot;_(0.00_);@_)"/>
    <numFmt numFmtId="204" formatCode="&quot;$&quot;_(#,##0.00_);&quot;$&quot;\(#,##0.00\)"/>
    <numFmt numFmtId="205" formatCode="#,##0.00000_);\(#,##0.00000\)"/>
    <numFmt numFmtId="206" formatCode="#,##0.00_);\(#,##0.00\);0.00_);@_)"/>
    <numFmt numFmtId="207" formatCode="#,##0.000000_);\(#,##0.000000\)"/>
    <numFmt numFmtId="208" formatCode="0.000%"/>
    <numFmt numFmtId="209" formatCode="0.000000000"/>
    <numFmt numFmtId="210" formatCode="#,##0_)\x;\(#,##0\)\x;0_)\x;@_)_x"/>
    <numFmt numFmtId="211" formatCode="#,##0.0_)\x;\(#,##0.0\)\x"/>
    <numFmt numFmtId="212" formatCode="_(* #,##0_);_(* \(#,##0\);_(* &quot;-&quot;?_);_(@_)"/>
    <numFmt numFmtId="213" formatCode="_(&quot;R$&quot;* #,##0.00_);_(&quot;R$&quot;* \(#,##0.00\);_(&quot;R$&quot;* &quot;-&quot;??_);_(@_)"/>
    <numFmt numFmtId="214" formatCode="#,##0.0_)_x;\(#,##0.0\)_x"/>
    <numFmt numFmtId="215" formatCode="#,##0.000_);\(#,##0.000\)"/>
    <numFmt numFmtId="216" formatCode="#,##0;[Red]\(#,##0\);\ &quot;-&quot;"/>
    <numFmt numFmtId="217" formatCode="&quot;$&quot;#,##0.000_);\(&quot;$&quot;#,##0.000\)"/>
    <numFmt numFmtId="218" formatCode="#,##0.000_);[Red]\(#,##0.000\)"/>
    <numFmt numFmtId="219" formatCode="0.0_)\%;\(0.0\)\%"/>
    <numFmt numFmtId="220" formatCode="#,##0.0000_);[Red]\(#,##0.0000\)"/>
    <numFmt numFmtId="221" formatCode="&quot;$&quot;#,##0.0_);[Red]\(&quot;$&quot;#,##0.0\)"/>
    <numFmt numFmtId="222" formatCode="_(* #,##0.0_);[Red]_(* \(#,##0.0\);_(* &quot;-&quot;??_);_(@_)"/>
    <numFmt numFmtId="223" formatCode="#,##0.0_)_%;\(#,##0.0\)_%"/>
    <numFmt numFmtId="224" formatCode="0.00000000%"/>
    <numFmt numFmtId="225" formatCode="#,##0.00\x"/>
    <numFmt numFmtId="226" formatCode="_-#,##0&quot; £/GJ&quot;"/>
    <numFmt numFmtId="227" formatCode="_-#,##0&quot; £/t&quot;"/>
    <numFmt numFmtId="228" formatCode="&quot;$&quot;#,##0.0000_);[Red]\(&quot;$&quot;#,##0.0000\)"/>
    <numFmt numFmtId="229" formatCode="_-#,##0&quot;°&quot;"/>
    <numFmt numFmtId="230" formatCode="_-#\,##0&quot;°&quot;"/>
    <numFmt numFmtId="231" formatCode="_(&quot;$&quot;* #,##0.000_);_(&quot;$&quot;* \(#,##0.000\);_(&quot;$&quot;* &quot;-&quot;??_);_(@_)"/>
    <numFmt numFmtId="232" formatCode="0.0%_)\(0.0%\)"/>
    <numFmt numFmtId="233" formatCode="0&quot;yr&quot;"/>
    <numFmt numFmtId="234" formatCode="#,##0.0%_);\(#,##0.0%\)"/>
    <numFmt numFmtId="235" formatCode="0.0000"/>
    <numFmt numFmtId="236" formatCode="#,##0_);\(#,##0\);&quot;&quot;"/>
    <numFmt numFmtId="237" formatCode="[&gt;1]&quot;10Q: &quot;0&quot; qtrs&quot;;&quot;10Q: &quot;0&quot; qtr&quot;"/>
    <numFmt numFmtId="238" formatCode="0.00\ ;\(0.00\)"/>
    <numFmt numFmtId="239" formatCode="#,##0.00_);\(#,##0.00\);&quot;- &quot;"/>
    <numFmt numFmtId="240" formatCode="0.00\%;\-0.00\%;0.00\%"/>
    <numFmt numFmtId="241" formatCode="&quot;$&quot;#,##0.00"/>
    <numFmt numFmtId="242" formatCode="&quot;Yes&quot;;&quot;Error&quot;;&quot;No&quot;"/>
    <numFmt numFmtId="243" formatCode="_(* #,##0.0_);_(* \(#,##0.0\);_(* &quot;-&quot;?_);_(@_)"/>
    <numFmt numFmtId="244" formatCode="0.0%_);\(0.0%\)"/>
    <numFmt numFmtId="245" formatCode="&quot;$&quot;#,##0.000000_);[Red]\(&quot;$&quot;#,##0.000000\)"/>
    <numFmt numFmtId="246" formatCode="0.00;[Red]\(0.00\);&quot;-&quot;"/>
    <numFmt numFmtId="247" formatCode="#0.0\x"/>
    <numFmt numFmtId="248" formatCode="#,##0_}&quot;bar&quot;;\(#,##0\)&quot;bar&quot;"/>
    <numFmt numFmtId="249" formatCode="_(* #,##0.0\ &quot;bp&quot;;_(* \(#,##0.0\ &quot;bp&quot;\);_(* &quot;-&quot;_);_(@_)"/>
    <numFmt numFmtId="250" formatCode="_-* #,##0.000_-;\-* #,##0.000_-;_-* &quot;-&quot;??_-;_-@_-"/>
    <numFmt numFmtId="251" formatCode="[Blue]0.0%;[Blue]\-0.0%"/>
    <numFmt numFmtId="252" formatCode="&quot;yes&quot;;&quot;no&quot;;&quot;no&quot;"/>
    <numFmt numFmtId="253" formatCode="#,##0\ ;\(#,##0\);\-\ \ \ \ \ "/>
    <numFmt numFmtId="254" formatCode="#,##0\ ;\(#,##0\);\–\ \ \ \ \ "/>
    <numFmt numFmtId="255" formatCode="0&quot; bp&quot;"/>
    <numFmt numFmtId="256" formatCode="#,##0;&quot;(&quot;#,##0&quot;)&quot;;&quot;-&quot;"/>
    <numFmt numFmtId="257" formatCode="0.0\x_);\(0.0\x\)"/>
    <numFmt numFmtId="258" formatCode="_-* #,##0_ \-&quot;miliardi&quot;;\-* #,##0_-;_-* &quot;-&quot;??_-;_-@_-"/>
    <numFmt numFmtId="259" formatCode="0.0_)"/>
    <numFmt numFmtId="260" formatCode="_(&quot;$&quot;* #,##0.0_);_(&quot;$&quot;* \(#,##0.0\);_(&quot;$&quot;* &quot;-&quot;?_);_(@_)"/>
    <numFmt numFmtId="261" formatCode="#,##0;[Red]\(#,##0\)"/>
    <numFmt numFmtId="262" formatCode="#,##0.0;\(#,##0.0\)"/>
    <numFmt numFmtId="263" formatCode="[$€-2]\ #,##0.00_);[Red]\([$€-2]\ #,##0.00\)"/>
    <numFmt numFmtId="264" formatCode="#,##0_%_);\(#,##0\)_%;**;@_%_)"/>
    <numFmt numFmtId="265" formatCode="_._.* #,##0.0_)_%;_._.* \(#,##0.0\)_%;_._.* \ .0_)_%"/>
    <numFmt numFmtId="266" formatCode="_._.* #,##0.00_)_%;_._.* \(#,##0.00\)_%;_._.* \ .00_)_%"/>
    <numFmt numFmtId="267" formatCode="_._.* #,##0.000_)_%;_._.* \(#,##0.000\)_%;_._.* \ .000_)_%"/>
    <numFmt numFmtId="268" formatCode="#,##0.00_%_);\(#,##0.00\)_%;**;@_%_)"/>
    <numFmt numFmtId="269" formatCode="#,##0.000_%_);\(#,##0.000\)_%;**;@_%_)"/>
    <numFmt numFmtId="270" formatCode="#,##0.0_);[Red]\(#,##0.0\);&quot;--  &quot;"/>
    <numFmt numFmtId="271" formatCode="#,##0.0_%_);\(#,##0.0\)_%;**;@_%_)"/>
    <numFmt numFmtId="272" formatCode="_ * #,##0.00_ ;_ * \-#,##0.00_ ;_ * &quot;-&quot;??_ ;_ @_ "/>
    <numFmt numFmtId="273" formatCode="#,##0.0_);\(#,##0.0\);&quot;--&quot;_)"/>
    <numFmt numFmtId="274" formatCode="_(* #,##0_);_(* \(#,##0\);_(* &quot;-&quot;\ \ _);@"/>
    <numFmt numFmtId="275" formatCode="0.00_);\(0.00\);0.00"/>
    <numFmt numFmtId="276" formatCode="&quot;$&quot;#,##0.00_);[Red]\(&quot;$&quot;#,##0.00\);&quot;--  &quot;;_(@_)"/>
    <numFmt numFmtId="277" formatCode="\+\ #,##0.0_);[Red]\-\ #,##0.0_);#,##0.0_)"/>
    <numFmt numFmtId="278" formatCode="&quot;True&quot;;&quot;True&quot;;&quot;False&quot;"/>
    <numFmt numFmtId="279" formatCode="_(&quot;$&quot;* #,##0.00\x_);_(&quot;$&quot;* \(#,##0.00\x\);_(&quot;$&quot;* &quot;-&quot;??_);_(@_)"/>
    <numFmt numFmtId="280" formatCode="_._.&quot;$&quot;* #,##0.0_)_%;_._.&quot;$&quot;* \(#,##0.0\)_%;_._.&quot;$&quot;* \ .0_)_%"/>
    <numFmt numFmtId="281" formatCode="_._.&quot;$&quot;* #,##0.00_)_%;_._.&quot;$&quot;* \(#,##0.00\)_%;_._.&quot;$&quot;* \ .00_)_%"/>
    <numFmt numFmtId="282" formatCode="_._.&quot;$&quot;* #,##0.000_)_%;_._.&quot;$&quot;* \(#,##0.000\)_%;_._.&quot;$&quot;* \ .000_)_%"/>
    <numFmt numFmtId="283" formatCode="_(* #,##0.00\x_);_(* \(#,##0.00\x\);_(* &quot;-&quot;_);_(@_)"/>
    <numFmt numFmtId="284" formatCode="&quot;$&quot;#,##0.00_%_);\(&quot;$&quot;#,##0.00\)_%;**;@_%_)"/>
    <numFmt numFmtId="285" formatCode="_ &quot;$&quot;\ * #,##0.00_ ;_ &quot;$&quot;\ * \-#,##0.00_ ;_ &quot;$&quot;\ * &quot;-&quot;??_ ;_ @_ "/>
    <numFmt numFmtId="286" formatCode="&quot;$&quot;#,##0.000_%_);\(&quot;$&quot;#,##0.000\)_%;**;@_%_)"/>
    <numFmt numFmtId="287" formatCode="&quot;$&quot;#,##0.0_);\(&quot;$&quot;#,##0.0\)"/>
    <numFmt numFmtId="288" formatCode="_(&quot;$&quot;* #,##0.00_);_(&quot;$&quot;* \(#,##0.00\);_(&quot;$&quot;* &quot;-&quot;_);_(@_)"/>
    <numFmt numFmtId="289" formatCode="&quot;$&quot;#,##0.0_%_);\(&quot;$&quot;#,##0.0\)_%;**;@_%_)"/>
    <numFmt numFmtId="290" formatCode="&quot;$&quot;0.00\ ;\(&quot;$&quot;0.00\)"/>
    <numFmt numFmtId="291" formatCode="m/d/yy_%_);;**"/>
    <numFmt numFmtId="292" formatCode="0_);\(0\)"/>
    <numFmt numFmtId="293" formatCode="dd\ mmm\ yyyy_);;;&quot;  &quot;@"/>
    <numFmt numFmtId="294" formatCode="mmm/yyyy_);;&quot;-  &quot;;&quot;  &quot;@"/>
    <numFmt numFmtId="295" formatCode="mmm\ d\,\ yyyy"/>
    <numFmt numFmtId="296" formatCode="_-* #,##0\ _$_-;\-* #,##0\ _$_-;_-* &quot;-&quot;\ _$_-;_-@_-"/>
    <numFmt numFmtId="297" formatCode="&quot;DH &quot;#,##0;\(&quot;DH &quot;#,##0\)"/>
    <numFmt numFmtId="298" formatCode="_-#,##0&quot; DM/GJ&quot;"/>
    <numFmt numFmtId="299" formatCode="_-#,##0&quot; DM/t&quot;"/>
    <numFmt numFmtId="300" formatCode="_-#,##0&quot; DM/therm&quot;"/>
    <numFmt numFmtId="301" formatCode="#,##0,"/>
    <numFmt numFmtId="302" formatCode="_-#,##0&quot; GJ&quot;"/>
    <numFmt numFmtId="303" formatCode="_-#,##0&quot; GJ/MW&quot;"/>
    <numFmt numFmtId="304" formatCode="_-#,##0&quot; GJ/t&quot;"/>
    <numFmt numFmtId="305" formatCode="_-#,##0&quot; GJ/te&quot;"/>
    <numFmt numFmtId="306" formatCode=";;;"/>
    <numFmt numFmtId="307" formatCode="_-#,##0&quot; hours&quot;"/>
    <numFmt numFmtId="308" formatCode="0.0%;[Red]\(0.0%\)"/>
    <numFmt numFmtId="309" formatCode="#,##0.00\ ;\ \(#,##0.00\);\ &quot;- &quot;"/>
    <numFmt numFmtId="310" formatCode="_-#,##0&quot; kJ&quot;"/>
    <numFmt numFmtId="311" formatCode="_-#,##0&quot; kJ/kWh&quot;"/>
    <numFmt numFmtId="312" formatCode="#,##0.0\x_);\(#,##0.0\x\)"/>
    <numFmt numFmtId="313" formatCode="_(* #,##0.0_);[Red]_(* \(#,##0.0\);&quot;nm &quot;"/>
    <numFmt numFmtId="314" formatCode="_-#,##0.0&quot; max&quot;"/>
    <numFmt numFmtId="315" formatCode="_-#,##0&quot; mil GJ&quot;"/>
    <numFmt numFmtId="316" formatCode="_(* #,##0.000_);_(* \(#,##0.000\);_(* &quot;-&quot;???_);_(@_)"/>
    <numFmt numFmtId="317" formatCode="_(* #,##0.0_);_(* \(#,##0.0\)"/>
    <numFmt numFmtId="318" formatCode="_-#,##0.00&quot; min&quot;"/>
    <numFmt numFmtId="319" formatCode="_-#,##0.000&quot; Mo&quot;"/>
    <numFmt numFmtId="320" formatCode="_(&quot;Cr$&quot;\ * #,##0_);_(&quot;Cr$&quot;\ * \(#,##0\);_(&quot;Cr$&quot;\ * &quot;-&quot;_);_(@_)"/>
    <numFmt numFmtId="321" formatCode="_ &quot;S/&quot;* #,##0_ ;_ &quot;S/&quot;* \-#,##0_ ;_ &quot;S/&quot;* &quot;-&quot;_ ;_ @_ "/>
    <numFmt numFmtId="322" formatCode="_ &quot;S/&quot;* #,##0.00_ ;_ &quot;S/&quot;* \-#,##0.00_ ;_ &quot;S/&quot;* &quot;-&quot;??_ ;_ @_ "/>
    <numFmt numFmtId="323" formatCode=";;"/>
    <numFmt numFmtId="324" formatCode="#,##0.00\x;\(#,##0.00\x\)"/>
    <numFmt numFmtId="325" formatCode="_-* #,##0.00\ _$_-;\-* #,##0.00\ _$_-;_-* &quot;-&quot;??\ _$_-;_-@_-"/>
    <numFmt numFmtId="326" formatCode="_-* #,##0\ &quot;$&quot;_-;\-* #,##0\ &quot;$&quot;_-;_-* &quot;-&quot;\ &quot;$&quot;_-;_-@_-"/>
    <numFmt numFmtId="327" formatCode="@\ *."/>
    <numFmt numFmtId="328" formatCode="#,##0.00\x_);[Red]\(#,##0.00\x\);&quot;--  &quot;"/>
    <numFmt numFmtId="329" formatCode="#,##0.00_)&quot; &quot;;[Red]\(#,##0.00\)&quot; &quot;"/>
    <numFmt numFmtId="330" formatCode="0.000000000000000%"/>
    <numFmt numFmtId="331" formatCode="00000"/>
    <numFmt numFmtId="332" formatCode="0.00%_);[Red]\(0.00%\)"/>
    <numFmt numFmtId="333" formatCode="_-* #,##0.00\ &quot;$&quot;_-;\-* #,##0.00\ &quot;$&quot;_-;_-* &quot;-&quot;??\ &quot;$&quot;_-;_-@_-"/>
    <numFmt numFmtId="334" formatCode="#,##0.0%_);\(#,##0.0%\);\-_);@_)"/>
    <numFmt numFmtId="335" formatCode="_(0_)%;\(0\)%;\ \ _)\%"/>
    <numFmt numFmtId="336" formatCode="_._._(* 0_)%;_._.\(* 0\)%;_._._(* \ _)\%"/>
    <numFmt numFmtId="337" formatCode="_(0_)%;\(0\)%"/>
    <numFmt numFmtId="338" formatCode="_-* #,##0_-;\-* #,##0_-;_(* &quot;-&quot;_-;_-@\)_-"/>
    <numFmt numFmtId="339" formatCode="0.0%;[Red]\(0.0%\);&quot;--  &quot;"/>
    <numFmt numFmtId="340" formatCode="0.000%;[Red]\(0.000%\)"/>
    <numFmt numFmtId="341" formatCode="0.000%;;&quot;-- &quot;"/>
    <numFmt numFmtId="342" formatCode="_(0.0_)%;\(0.0\)%;\ \ .0_)%"/>
    <numFmt numFmtId="343" formatCode="_._._(* 0.0_)%;_._.\(* 0.0\)%;_._._(* \ .0_)%"/>
    <numFmt numFmtId="344" formatCode="_(0.0_)%;\(0.0\)%"/>
    <numFmt numFmtId="345" formatCode="_(0.00_)%;\(0.00\)%;\ \ .00_)%"/>
    <numFmt numFmtId="346" formatCode="_._._(* 0.00_)%;_._.\(* 0.00\)%;_._._(* \ .00_)%"/>
    <numFmt numFmtId="347" formatCode="_(0.000_)%;\(0.000\)%;\ \ .000_)%"/>
    <numFmt numFmtId="348" formatCode="_._._(* 0.000_)%;_._.\(* 0.000\)%;_._._(* \ .000_)%"/>
    <numFmt numFmtId="349" formatCode="_(* #,##0_);_(* \(#,##0\);_(* \ _)"/>
    <numFmt numFmtId="350" formatCode="#,###\-"/>
    <numFmt numFmtId="351" formatCode="#,##0%"/>
    <numFmt numFmtId="352" formatCode="#,##0.0%"/>
    <numFmt numFmtId="353" formatCode="0.0_)\%;\(0.0\)\%;0.0_)\%;@_)_%"/>
    <numFmt numFmtId="354" formatCode="\€_(#,##0.00_);\€\(#,##0.00\);\€_(0.00_);@_)"/>
    <numFmt numFmtId="355" formatCode="#,##0.0_)\x;\(#,##0.0\)\x;0.0_)\x;@_)_x"/>
    <numFmt numFmtId="356" formatCode="#,##0_)_x;\(#,##0\)_x;0_)_x;@_)_x"/>
    <numFmt numFmtId="357" formatCode="#,##0.0_)_x;\(#,##0.0\)_x;0.0_)_x;@_)_x"/>
    <numFmt numFmtId="358" formatCode="#,##0.0&quot;x&quot;"/>
    <numFmt numFmtId="359" formatCode="_(* #,##0_);_(* \(#,##0\);\-??_);_(* @_)_)"/>
    <numFmt numFmtId="360" formatCode="_(* #,##0.0_);_(* \(#,##0.0\);\-??_);_(* @_)_)"/>
    <numFmt numFmtId="361" formatCode="_(* #,##0.00_);_(* \(#,##0.00\);\-??_);_(* @_)_)"/>
    <numFmt numFmtId="362" formatCode="_(* #,##0.000_);_(* \(#,##0.000\);\-??_);_(* @_)_)"/>
    <numFmt numFmtId="363" formatCode="[$-409]d\-mmm\-yy;@"/>
  </numFmts>
  <fonts count="358">
    <font>
      <sz val="11"/>
      <color theme="1"/>
      <name val="Calibri"/>
      <family val="2"/>
      <scheme val="minor"/>
    </font>
    <font>
      <sz val="11"/>
      <color theme="1"/>
      <name val="Calibri"/>
      <family val="2"/>
      <scheme val="minor"/>
    </font>
    <font>
      <sz val="10"/>
      <name val="Arial"/>
      <family val="2"/>
    </font>
    <font>
      <b/>
      <sz val="10"/>
      <name val="Arial"/>
      <family val="2"/>
    </font>
    <font>
      <u/>
      <sz val="10"/>
      <name val="Arial"/>
      <family val="2"/>
    </font>
    <font>
      <sz val="10"/>
      <name val="Times New Roman"/>
      <family val="1"/>
    </font>
    <font>
      <sz val="11"/>
      <name val="??"/>
      <family val="3"/>
      <charset val="129"/>
    </font>
    <font>
      <b/>
      <sz val="18"/>
      <name val="Arial"/>
      <family val="2"/>
    </font>
    <font>
      <b/>
      <sz val="12"/>
      <name val="Arial"/>
      <family val="2"/>
    </font>
    <font>
      <sz val="12"/>
      <name val="Arial"/>
      <family val="2"/>
    </font>
    <font>
      <sz val="8"/>
      <name val="Arial"/>
      <family val="2"/>
    </font>
    <font>
      <b/>
      <u/>
      <sz val="11"/>
      <color indexed="37"/>
      <name val="Arial"/>
      <family val="2"/>
    </font>
    <font>
      <b/>
      <sz val="12"/>
      <name val="Tahoma"/>
      <family val="2"/>
    </font>
    <font>
      <sz val="10"/>
      <color indexed="12"/>
      <name val="Arial"/>
      <family val="2"/>
    </font>
    <font>
      <sz val="10"/>
      <name val="Courier"/>
      <family val="3"/>
    </font>
    <font>
      <sz val="10"/>
      <name val="Tahoma"/>
      <family val="2"/>
    </font>
    <font>
      <sz val="7"/>
      <name val="Small Fonts"/>
      <family val="2"/>
    </font>
    <font>
      <sz val="12"/>
      <name val="Helv"/>
    </font>
    <font>
      <sz val="11"/>
      <color indexed="8"/>
      <name val="Calibri"/>
      <family val="2"/>
    </font>
    <font>
      <sz val="10"/>
      <name val="Arial CE"/>
    </font>
    <font>
      <b/>
      <sz val="10"/>
      <name val="Verdana"/>
      <family val="2"/>
    </font>
    <font>
      <sz val="10"/>
      <name val="Verdana"/>
      <family val="2"/>
    </font>
    <font>
      <sz val="14"/>
      <name val="Verdana"/>
      <family val="2"/>
    </font>
    <font>
      <sz val="10"/>
      <name val="MS Sans Serif"/>
      <family val="2"/>
    </font>
    <font>
      <b/>
      <i/>
      <sz val="14"/>
      <name val="Arial"/>
      <family val="2"/>
    </font>
    <font>
      <sz val="10"/>
      <name val="Helv"/>
    </font>
    <font>
      <b/>
      <sz val="10"/>
      <name val="Tahoma"/>
      <family val="2"/>
    </font>
    <font>
      <b/>
      <sz val="10"/>
      <color indexed="10"/>
      <name val="Arial"/>
      <family val="2"/>
    </font>
    <font>
      <sz val="8"/>
      <color indexed="18"/>
      <name val="Times New Roman"/>
      <family val="1"/>
    </font>
    <font>
      <sz val="10"/>
      <color indexed="8"/>
      <name val="Arial"/>
      <family val="2"/>
    </font>
    <font>
      <b/>
      <sz val="10"/>
      <color indexed="9"/>
      <name val="Arial"/>
      <family val="2"/>
    </font>
    <font>
      <sz val="10"/>
      <color theme="1"/>
      <name val="Arial"/>
      <family val="2"/>
    </font>
    <font>
      <b/>
      <sz val="10"/>
      <color indexed="8"/>
      <name val="Arial"/>
      <family val="2"/>
    </font>
    <font>
      <i/>
      <sz val="10"/>
      <name val="Arial"/>
      <family val="2"/>
    </font>
    <font>
      <b/>
      <sz val="11"/>
      <color theme="0"/>
      <name val="Calibri"/>
      <family val="2"/>
      <scheme val="minor"/>
    </font>
    <font>
      <sz val="10"/>
      <name val="Arial"/>
      <family val="2"/>
    </font>
    <font>
      <b/>
      <sz val="12"/>
      <color theme="0"/>
      <name val="Arial"/>
      <family val="2"/>
    </font>
    <font>
      <sz val="12"/>
      <color theme="1"/>
      <name val="Arial"/>
      <family val="2"/>
    </font>
    <font>
      <sz val="12"/>
      <color theme="0"/>
      <name val="Arial"/>
      <family val="2"/>
    </font>
    <font>
      <sz val="11"/>
      <name val="Arial"/>
      <family val="2"/>
    </font>
    <font>
      <b/>
      <sz val="11"/>
      <name val="Arial"/>
      <family val="2"/>
    </font>
    <font>
      <sz val="11"/>
      <color rgb="FF006100"/>
      <name val="Calibri"/>
      <family val="2"/>
      <scheme val="minor"/>
    </font>
    <font>
      <sz val="11"/>
      <color rgb="FF9C6500"/>
      <name val="Calibri"/>
      <family val="2"/>
      <scheme val="minor"/>
    </font>
    <font>
      <sz val="11"/>
      <color rgb="FF3F3F76"/>
      <name val="Calibri"/>
      <family val="2"/>
      <scheme val="minor"/>
    </font>
    <font>
      <sz val="11"/>
      <color rgb="FFFA7D00"/>
      <name val="Calibri"/>
      <family val="2"/>
      <scheme val="minor"/>
    </font>
    <font>
      <b/>
      <sz val="11"/>
      <color indexed="9"/>
      <name val="Calibri"/>
      <family val="2"/>
    </font>
    <font>
      <u/>
      <sz val="11"/>
      <color theme="10"/>
      <name val="Calibri"/>
      <family val="2"/>
      <scheme val="minor"/>
    </font>
    <font>
      <sz val="9"/>
      <name val="Arial"/>
      <family val="2"/>
    </font>
    <font>
      <b/>
      <sz val="9"/>
      <name val="Arial"/>
      <family val="2"/>
    </font>
    <font>
      <b/>
      <sz val="12"/>
      <color indexed="9"/>
      <name val="Arial"/>
      <family val="2"/>
    </font>
    <font>
      <sz val="8"/>
      <color indexed="12"/>
      <name val="Arial"/>
      <family val="2"/>
    </font>
    <font>
      <sz val="10"/>
      <name val="바탕체"/>
      <family val="1"/>
      <charset val="129"/>
    </font>
    <font>
      <b/>
      <sz val="10"/>
      <name val="MS Sans Serif"/>
      <family val="2"/>
    </font>
    <font>
      <sz val="10"/>
      <name val="Frutiger 45 Light"/>
      <family val="2"/>
    </font>
    <font>
      <sz val="8"/>
      <name val="Tms Rmn"/>
    </font>
    <font>
      <sz val="12"/>
      <name val="Times New Roman"/>
      <family val="1"/>
    </font>
    <font>
      <u val="singleAccounting"/>
      <sz val="10"/>
      <name val="Arial"/>
      <family val="2"/>
    </font>
    <font>
      <sz val="9"/>
      <color indexed="12"/>
      <name val="Arial"/>
      <family val="2"/>
    </font>
    <font>
      <sz val="8"/>
      <name val="Trebuchet MS"/>
      <family val="2"/>
    </font>
    <font>
      <u/>
      <sz val="7.5"/>
      <color indexed="12"/>
      <name val="Times New Roman"/>
      <family val="1"/>
    </font>
    <font>
      <sz val="8"/>
      <name val="Times"/>
      <family val="1"/>
    </font>
    <font>
      <sz val="10"/>
      <color indexed="9"/>
      <name val="Arial"/>
      <family val="2"/>
    </font>
    <font>
      <i/>
      <sz val="10"/>
      <color indexed="13"/>
      <name val="Arial"/>
      <family val="2"/>
    </font>
    <font>
      <sz val="10"/>
      <color indexed="13"/>
      <name val="Arial"/>
      <family val="2"/>
    </font>
    <font>
      <b/>
      <i/>
      <sz val="9"/>
      <name val="Arial"/>
      <family val="2"/>
    </font>
    <font>
      <b/>
      <sz val="22"/>
      <color indexed="18"/>
      <name val="Arial"/>
      <family val="2"/>
    </font>
    <font>
      <sz val="10"/>
      <name val="Helvetica 45 Light"/>
      <family val="2"/>
    </font>
    <font>
      <sz val="10"/>
      <color indexed="8"/>
      <name val="MS Sans Serif"/>
      <family val="2"/>
    </font>
    <font>
      <sz val="12"/>
      <name val="Frutiger 45 Light"/>
    </font>
    <font>
      <sz val="12"/>
      <name val="palatino"/>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8"/>
      <name val="Helv"/>
    </font>
    <font>
      <sz val="10"/>
      <color indexed="8"/>
      <name val="Palatino"/>
      <family val="1"/>
    </font>
    <font>
      <b/>
      <u/>
      <sz val="9"/>
      <color indexed="10"/>
      <name val="Times New Roman"/>
      <family val="1"/>
    </font>
    <font>
      <b/>
      <sz val="9"/>
      <color indexed="18"/>
      <name val="Times New Roman"/>
      <family val="1"/>
    </font>
    <font>
      <sz val="8"/>
      <name val="Times New Roman"/>
      <family val="1"/>
    </font>
    <font>
      <sz val="12"/>
      <color indexed="8"/>
      <name val="Arial"/>
      <family val="2"/>
    </font>
    <font>
      <sz val="14"/>
      <name val="Tms Rmn"/>
    </font>
    <font>
      <sz val="12"/>
      <color theme="1"/>
      <name val="Verdana"/>
      <family val="2"/>
    </font>
    <font>
      <sz val="12"/>
      <color indexed="8"/>
      <name val="Verdana"/>
      <family val="2"/>
    </font>
    <font>
      <sz val="10"/>
      <color indexed="8"/>
      <name val="Times New Roman"/>
      <family val="1"/>
    </font>
    <font>
      <sz val="12"/>
      <color indexed="9"/>
      <name val="Arial"/>
      <family val="2"/>
    </font>
    <font>
      <sz val="12"/>
      <color theme="0"/>
      <name val="Verdana"/>
      <family val="2"/>
    </font>
    <font>
      <sz val="12"/>
      <color indexed="9"/>
      <name val="Verdana"/>
      <family val="2"/>
    </font>
    <font>
      <sz val="11"/>
      <color indexed="9"/>
      <name val="Calibri"/>
      <family val="2"/>
    </font>
    <font>
      <sz val="12"/>
      <name val="Arial MT"/>
    </font>
    <font>
      <sz val="8"/>
      <name val="Palatino"/>
      <family val="1"/>
    </font>
    <font>
      <sz val="11"/>
      <name val="Arial Narrow"/>
      <family val="2"/>
    </font>
    <font>
      <sz val="9"/>
      <name val="Times New Roman"/>
      <family val="1"/>
    </font>
    <font>
      <b/>
      <sz val="10"/>
      <color indexed="32"/>
      <name val="Arial"/>
      <family val="2"/>
    </font>
    <font>
      <i/>
      <sz val="8"/>
      <color indexed="16"/>
      <name val="Arial"/>
      <family val="2"/>
    </font>
    <font>
      <i/>
      <sz val="8"/>
      <color indexed="54"/>
      <name val="Arial"/>
      <family val="2"/>
    </font>
    <font>
      <i/>
      <sz val="9"/>
      <color indexed="16"/>
      <name val="Arial"/>
      <family val="2"/>
    </font>
    <font>
      <sz val="12"/>
      <name val="Tms Rmn"/>
    </font>
    <font>
      <sz val="10"/>
      <name val="Frutiger 45 Light"/>
    </font>
    <font>
      <sz val="10"/>
      <color indexed="12"/>
      <name val="Times New Roman"/>
      <family val="1"/>
    </font>
    <font>
      <sz val="10"/>
      <name val="Arial Narrow"/>
      <family val="2"/>
    </font>
    <font>
      <sz val="10"/>
      <name val="CG Times"/>
      <family val="1"/>
    </font>
    <font>
      <sz val="9"/>
      <color indexed="8"/>
      <name val="Times New Roman"/>
      <family val="1"/>
    </font>
    <font>
      <b/>
      <sz val="10"/>
      <color indexed="8"/>
      <name val="Times New Roman"/>
      <family val="1"/>
    </font>
    <font>
      <sz val="12"/>
      <name val="¹ÙÅÁÃ¼"/>
      <family val="3"/>
      <charset val="129"/>
    </font>
    <font>
      <sz val="12"/>
      <name val="¹UAAA¼"/>
      <family val="1"/>
      <charset val="129"/>
    </font>
    <font>
      <b/>
      <sz val="14"/>
      <name val="Times New Roman"/>
      <family val="1"/>
    </font>
    <font>
      <sz val="10"/>
      <color indexed="39"/>
      <name val="Arial"/>
      <family val="2"/>
    </font>
    <font>
      <sz val="8"/>
      <name val="Tahoma"/>
      <family val="2"/>
    </font>
    <font>
      <b/>
      <sz val="9"/>
      <name val="Times New Roman"/>
      <family val="1"/>
    </font>
    <font>
      <b/>
      <sz val="12"/>
      <color indexed="8"/>
      <name val="Arial"/>
      <family val="2"/>
    </font>
    <font>
      <sz val="8"/>
      <color indexed="12"/>
      <name val="Helv"/>
    </font>
    <font>
      <sz val="10"/>
      <name val="Geneva"/>
    </font>
    <font>
      <sz val="10"/>
      <color indexed="12"/>
      <name val="Helvetica"/>
      <family val="2"/>
    </font>
    <font>
      <i/>
      <sz val="8"/>
      <color indexed="12"/>
      <name val="Trebuchet MS"/>
      <family val="2"/>
    </font>
    <font>
      <sz val="12"/>
      <name val="바탕체"/>
      <family val="1"/>
      <charset val="129"/>
    </font>
    <font>
      <sz val="8"/>
      <name val="MS Sans Serif"/>
      <family val="2"/>
    </font>
    <font>
      <b/>
      <sz val="8"/>
      <color indexed="32"/>
      <name val="Arial"/>
      <family val="2"/>
    </font>
    <font>
      <b/>
      <sz val="7"/>
      <color indexed="32"/>
      <name val="MS Sans Serif"/>
      <family val="2"/>
    </font>
    <font>
      <b/>
      <sz val="8"/>
      <color indexed="32"/>
      <name val="MS Sans Serif"/>
      <family val="2"/>
    </font>
    <font>
      <sz val="10"/>
      <color indexed="12"/>
      <name val="Trebuchet MS"/>
      <family val="2"/>
    </font>
    <font>
      <sz val="10"/>
      <color indexed="20"/>
      <name val="Arial"/>
      <family val="2"/>
    </font>
    <font>
      <sz val="12"/>
      <color rgb="FF9C0006"/>
      <name val="Arial"/>
      <family val="2"/>
    </font>
    <font>
      <sz val="12"/>
      <color indexed="20"/>
      <name val="Arial"/>
      <family val="2"/>
    </font>
    <font>
      <sz val="12"/>
      <color rgb="FF9C0006"/>
      <name val="Verdana"/>
      <family val="2"/>
    </font>
    <font>
      <sz val="12"/>
      <color indexed="20"/>
      <name val="Verdana"/>
      <family val="2"/>
    </font>
    <font>
      <sz val="8"/>
      <color indexed="13"/>
      <name val="Arial"/>
      <family val="2"/>
    </font>
    <font>
      <b/>
      <sz val="10"/>
      <color indexed="9"/>
      <name val="Trebuchet MS"/>
      <family val="2"/>
    </font>
    <font>
      <b/>
      <sz val="9"/>
      <color indexed="0"/>
      <name val="Arial"/>
      <family val="2"/>
    </font>
    <font>
      <sz val="9"/>
      <color indexed="0"/>
      <name val="Arial"/>
      <family val="2"/>
    </font>
    <font>
      <b/>
      <sz val="8"/>
      <name val="Times New Roman"/>
      <family val="1"/>
    </font>
    <font>
      <b/>
      <sz val="8"/>
      <color indexed="8"/>
      <name val="Times New Roman"/>
      <family val="1"/>
    </font>
    <font>
      <strike/>
      <sz val="8"/>
      <name val="Arial"/>
      <family val="2"/>
    </font>
    <font>
      <sz val="8"/>
      <color indexed="8"/>
      <name val="Arial"/>
      <family val="2"/>
    </font>
    <font>
      <sz val="9"/>
      <color indexed="18"/>
      <name val="CharterITC BT"/>
      <family val="1"/>
    </font>
    <font>
      <b/>
      <sz val="8"/>
      <color indexed="12"/>
      <name val="Times New Roman"/>
      <family val="1"/>
    </font>
    <font>
      <b/>
      <sz val="10"/>
      <color indexed="12"/>
      <name val="Arial"/>
      <family val="2"/>
    </font>
    <font>
      <sz val="8"/>
      <name val="Verdana Ref"/>
      <family val="2"/>
    </font>
    <font>
      <b/>
      <sz val="8"/>
      <name val="Arial"/>
      <family val="2"/>
    </font>
    <font>
      <b/>
      <sz val="18"/>
      <name val="Tms Rmn"/>
    </font>
    <font>
      <b/>
      <sz val="12"/>
      <name val="Times New Roman"/>
      <family val="1"/>
    </font>
    <font>
      <sz val="7"/>
      <name val="SwitzerlandLight"/>
    </font>
    <font>
      <sz val="7"/>
      <name val="Times New Roman"/>
      <family val="1"/>
    </font>
    <font>
      <sz val="11"/>
      <color indexed="17"/>
      <name val="Calibri"/>
      <family val="2"/>
    </font>
    <font>
      <sz val="11"/>
      <name val="Times New Roman"/>
      <family val="1"/>
    </font>
    <font>
      <b/>
      <i/>
      <sz val="12"/>
      <name val="Times New Roman"/>
      <family val="1"/>
    </font>
    <font>
      <i/>
      <sz val="8"/>
      <color indexed="12"/>
      <name val="Arial"/>
      <family val="2"/>
    </font>
    <font>
      <sz val="12"/>
      <name val="System"/>
      <family val="2"/>
      <charset val="129"/>
    </font>
    <font>
      <sz val="10"/>
      <name val="±¼¸²Ã¼"/>
      <family val="3"/>
      <charset val="129"/>
    </font>
    <font>
      <sz val="10"/>
      <name val="±¼¸²A¼"/>
      <family val="3"/>
      <charset val="129"/>
    </font>
    <font>
      <sz val="1"/>
      <color indexed="8"/>
      <name val="Courier"/>
      <family val="3"/>
    </font>
    <font>
      <sz val="10"/>
      <name val="ErieLight"/>
      <family val="2"/>
    </font>
    <font>
      <sz val="11"/>
      <name val="?? ?????"/>
      <family val="3"/>
      <charset val="128"/>
    </font>
    <font>
      <b/>
      <sz val="8"/>
      <color indexed="8"/>
      <name val="Arial"/>
      <family val="2"/>
    </font>
    <font>
      <b/>
      <sz val="10"/>
      <color indexed="52"/>
      <name val="Arial"/>
      <family val="2"/>
    </font>
    <font>
      <b/>
      <sz val="12"/>
      <color indexed="52"/>
      <name val="Arial"/>
      <family val="2"/>
    </font>
    <font>
      <b/>
      <sz val="12"/>
      <color indexed="10"/>
      <name val="Verdana"/>
      <family val="2"/>
    </font>
    <font>
      <b/>
      <sz val="12"/>
      <color indexed="52"/>
      <name val="Verdana"/>
      <family val="2"/>
    </font>
    <font>
      <b/>
      <sz val="11"/>
      <color indexed="52"/>
      <name val="Calibri"/>
      <family val="2"/>
    </font>
    <font>
      <b/>
      <sz val="11"/>
      <name val="Helvetica"/>
      <family val="2"/>
    </font>
    <font>
      <sz val="11"/>
      <color indexed="52"/>
      <name val="Calibri"/>
      <family val="2"/>
    </font>
    <font>
      <sz val="10"/>
      <color indexed="18"/>
      <name val="Times New Roman"/>
      <family val="1"/>
    </font>
    <font>
      <i/>
      <sz val="8"/>
      <color indexed="10"/>
      <name val="Arial"/>
      <family val="2"/>
    </font>
    <font>
      <b/>
      <sz val="12"/>
      <color indexed="9"/>
      <name val="Verdana"/>
      <family val="2"/>
    </font>
    <font>
      <b/>
      <sz val="12"/>
      <color theme="0"/>
      <name val="Verdana"/>
      <family val="2"/>
    </font>
    <font>
      <b/>
      <sz val="10"/>
      <color indexed="8"/>
      <name val="Verdana"/>
      <family val="2"/>
    </font>
    <font>
      <sz val="11"/>
      <color indexed="8"/>
      <name val="Verdana"/>
      <family val="2"/>
    </font>
    <font>
      <b/>
      <sz val="13"/>
      <color indexed="9"/>
      <name val="Verdana"/>
      <family val="2"/>
    </font>
    <font>
      <b/>
      <sz val="10"/>
      <color indexed="54"/>
      <name val="Verdana"/>
      <family val="2"/>
    </font>
    <font>
      <sz val="11"/>
      <color indexed="8"/>
      <name val="Arial"/>
      <family val="2"/>
    </font>
    <font>
      <b/>
      <i/>
      <sz val="8"/>
      <name val="Arial"/>
      <family val="2"/>
    </font>
    <font>
      <sz val="7"/>
      <name val="Book Antiqua"/>
      <family val="1"/>
    </font>
    <font>
      <b/>
      <sz val="8"/>
      <name val="Book Antiqua"/>
      <family val="1"/>
    </font>
    <font>
      <b/>
      <u val="singleAccounting"/>
      <sz val="8"/>
      <name val="Arial"/>
      <family val="2"/>
    </font>
    <font>
      <b/>
      <sz val="8"/>
      <color indexed="8"/>
      <name val="Arial Narrow"/>
      <family val="2"/>
    </font>
    <font>
      <b/>
      <sz val="9"/>
      <color indexed="8"/>
      <name val="Arial Narrow"/>
      <family val="2"/>
    </font>
    <font>
      <sz val="8"/>
      <color indexed="8"/>
      <name val="Times New Roman"/>
      <family val="1"/>
    </font>
    <font>
      <sz val="8"/>
      <name val="Helvetica"/>
      <family val="2"/>
    </font>
    <font>
      <u val="singleAccounting"/>
      <sz val="10"/>
      <name val="times new roman"/>
      <family val="1"/>
    </font>
    <font>
      <sz val="8"/>
      <color theme="1"/>
      <name val="Arial"/>
      <family val="2"/>
    </font>
    <font>
      <sz val="10"/>
      <name val="BERNHARD"/>
    </font>
    <font>
      <sz val="10"/>
      <color indexed="24"/>
      <name val="Arial"/>
      <family val="2"/>
    </font>
    <font>
      <sz val="10"/>
      <name val="Arial MT"/>
    </font>
    <font>
      <i/>
      <sz val="9"/>
      <name val="MS Sans Serif"/>
      <family val="2"/>
    </font>
    <font>
      <sz val="24"/>
      <name val="MS Sans Serif"/>
      <family val="2"/>
    </font>
    <font>
      <b/>
      <sz val="13"/>
      <name val="Arial"/>
      <family val="2"/>
    </font>
    <font>
      <sz val="9"/>
      <name val="Tms Rmn"/>
    </font>
    <font>
      <b/>
      <sz val="9"/>
      <name val="Tms Rmn"/>
    </font>
    <font>
      <sz val="10"/>
      <name val="MS Serif"/>
      <family val="1"/>
    </font>
    <font>
      <sz val="14"/>
      <name val="Palatino"/>
      <family val="1"/>
    </font>
    <font>
      <sz val="16"/>
      <name val="Palatino"/>
      <family val="1"/>
    </font>
    <font>
      <sz val="32"/>
      <name val="Helvetica-Black"/>
      <family val="2"/>
    </font>
    <font>
      <b/>
      <sz val="8"/>
      <color indexed="14"/>
      <name val="Arial"/>
      <family val="2"/>
    </font>
    <font>
      <b/>
      <sz val="10"/>
      <name val="Times New Roman"/>
      <family val="1"/>
    </font>
    <font>
      <sz val="11"/>
      <color indexed="12"/>
      <name val="Book Antiqua"/>
      <family val="1"/>
    </font>
    <font>
      <sz val="10"/>
      <name val="Book Antiqua"/>
      <family val="1"/>
    </font>
    <font>
      <sz val="8"/>
      <color indexed="16"/>
      <name val="Palatino"/>
      <family val="1"/>
    </font>
    <font>
      <sz val="10"/>
      <name val="Trebuchet MS"/>
      <family val="2"/>
    </font>
    <font>
      <sz val="11"/>
      <name val="Book Antiqua"/>
      <family val="1"/>
    </font>
    <font>
      <i/>
      <sz val="10"/>
      <color indexed="17"/>
      <name val="Times New Roman"/>
      <family val="1"/>
    </font>
    <font>
      <sz val="10"/>
      <color indexed="12"/>
      <name val="Arial MT"/>
      <family val="2"/>
    </font>
    <font>
      <sz val="10"/>
      <color indexed="10"/>
      <name val="Arial"/>
      <family val="2"/>
    </font>
    <font>
      <sz val="10"/>
      <name val="Frutiger 55 Roman"/>
      <family val="2"/>
    </font>
    <font>
      <b/>
      <sz val="16"/>
      <name val="Arial"/>
      <family val="2"/>
    </font>
    <font>
      <u val="doubleAccounting"/>
      <sz val="10"/>
      <name val="Arial"/>
      <family val="2"/>
    </font>
    <font>
      <sz val="10"/>
      <name val="Arial CE"/>
      <charset val="238"/>
    </font>
    <font>
      <sz val="10"/>
      <color indexed="16"/>
      <name val="MS Serif"/>
      <family val="1"/>
    </font>
    <font>
      <sz val="11"/>
      <color indexed="62"/>
      <name val="Calibri"/>
      <family val="2"/>
    </font>
    <font>
      <i/>
      <sz val="12"/>
      <color rgb="FF7F7F7F"/>
      <name val="Arial"/>
      <family val="2"/>
    </font>
    <font>
      <i/>
      <sz val="12"/>
      <color indexed="23"/>
      <name val="Arial"/>
      <family val="2"/>
    </font>
    <font>
      <sz val="10"/>
      <color indexed="57"/>
      <name val="Times New Roman"/>
      <family val="1"/>
    </font>
    <font>
      <u val="singleAccounting"/>
      <sz val="9"/>
      <color indexed="12"/>
      <name val="Arial"/>
      <family val="2"/>
    </font>
    <font>
      <b/>
      <sz val="8"/>
      <name val="MS Sans Serif"/>
      <family val="2"/>
    </font>
    <font>
      <sz val="12"/>
      <color rgb="FF006100"/>
      <name val="Arial"/>
      <family val="2"/>
    </font>
    <font>
      <sz val="12"/>
      <color indexed="17"/>
      <name val="Arial"/>
      <family val="2"/>
    </font>
    <font>
      <sz val="12"/>
      <color rgb="FF006100"/>
      <name val="Verdana"/>
      <family val="2"/>
    </font>
    <font>
      <sz val="12"/>
      <color indexed="17"/>
      <name val="Verdana"/>
      <family val="2"/>
    </font>
    <font>
      <sz val="10"/>
      <color indexed="48"/>
      <name val="Helvetica"/>
      <family val="2"/>
    </font>
    <font>
      <b/>
      <sz val="15"/>
      <color indexed="56"/>
      <name val="Arial"/>
      <family val="2"/>
    </font>
    <font>
      <b/>
      <sz val="15"/>
      <color indexed="62"/>
      <name val="Verdana"/>
      <family val="2"/>
    </font>
    <font>
      <b/>
      <sz val="15"/>
      <color indexed="49"/>
      <name val="Verdana"/>
      <family val="2"/>
    </font>
    <font>
      <b/>
      <sz val="15"/>
      <color indexed="49"/>
      <name val="Arial"/>
      <family val="2"/>
    </font>
    <font>
      <b/>
      <sz val="13"/>
      <color indexed="56"/>
      <name val="Arial"/>
      <family val="2"/>
    </font>
    <font>
      <b/>
      <sz val="13"/>
      <color indexed="62"/>
      <name val="Verdana"/>
      <family val="2"/>
    </font>
    <font>
      <b/>
      <sz val="13"/>
      <color indexed="49"/>
      <name val="Verdana"/>
      <family val="2"/>
    </font>
    <font>
      <b/>
      <sz val="13"/>
      <color indexed="49"/>
      <name val="Arial"/>
      <family val="2"/>
    </font>
    <font>
      <b/>
      <sz val="11"/>
      <color indexed="56"/>
      <name val="Arial"/>
      <family val="2"/>
    </font>
    <font>
      <b/>
      <sz val="11"/>
      <color indexed="62"/>
      <name val="Verdana"/>
      <family val="2"/>
    </font>
    <font>
      <b/>
      <sz val="11"/>
      <color indexed="49"/>
      <name val="Verdana"/>
      <family val="2"/>
    </font>
    <font>
      <b/>
      <sz val="11"/>
      <color indexed="49"/>
      <name val="Arial"/>
      <family val="2"/>
    </font>
    <font>
      <b/>
      <sz val="10"/>
      <color indexed="18"/>
      <name val="Times New Roman"/>
      <family val="1"/>
    </font>
    <font>
      <b/>
      <sz val="8"/>
      <color indexed="10"/>
      <name val="Arial"/>
      <family val="2"/>
    </font>
    <font>
      <b/>
      <sz val="14"/>
      <name val="Arial"/>
      <family val="2"/>
    </font>
    <font>
      <sz val="13"/>
      <name val="Arial"/>
      <family val="2"/>
    </font>
    <font>
      <u/>
      <sz val="7.5"/>
      <color indexed="12"/>
      <name val="Arial"/>
      <family val="2"/>
    </font>
    <font>
      <sz val="12"/>
      <color indexed="50"/>
      <name val="Times New Roman"/>
      <family val="1"/>
    </font>
    <font>
      <u/>
      <sz val="5"/>
      <color indexed="36"/>
      <name val="Arial"/>
      <family val="2"/>
    </font>
    <font>
      <sz val="11"/>
      <color indexed="36"/>
      <name val="Calibri"/>
      <family val="2"/>
    </font>
    <font>
      <sz val="9"/>
      <name val="CG Times"/>
      <family val="1"/>
    </font>
    <font>
      <sz val="10"/>
      <color indexed="18"/>
      <name val="Palatino"/>
    </font>
    <font>
      <sz val="9"/>
      <color indexed="12"/>
      <name val="Trebuchet MS"/>
      <family val="2"/>
    </font>
    <font>
      <sz val="12"/>
      <color indexed="62"/>
      <name val="Arial"/>
      <family val="2"/>
    </font>
    <font>
      <sz val="12"/>
      <color indexed="54"/>
      <name val="Arial"/>
      <family val="2"/>
    </font>
    <font>
      <sz val="12"/>
      <color indexed="62"/>
      <name val="Verdana"/>
      <family val="2"/>
    </font>
    <font>
      <sz val="12"/>
      <color indexed="54"/>
      <name val="Verdana"/>
      <family val="2"/>
    </font>
    <font>
      <sz val="10"/>
      <color indexed="14"/>
      <name val="Times New Roman"/>
      <family val="1"/>
    </font>
    <font>
      <i/>
      <sz val="8"/>
      <name val="Arial"/>
      <family val="2"/>
    </font>
    <font>
      <b/>
      <sz val="12"/>
      <color indexed="22"/>
      <name val="Arial"/>
      <family val="2"/>
    </font>
    <font>
      <b/>
      <sz val="10"/>
      <color indexed="9"/>
      <name val="Tms Rmn"/>
    </font>
    <font>
      <sz val="8"/>
      <color indexed="12"/>
      <name val="Trebuchet MS"/>
      <family val="2"/>
    </font>
    <font>
      <sz val="10"/>
      <name val="Tms Rmn"/>
    </font>
    <font>
      <sz val="18"/>
      <name val="Times New Roman"/>
      <family val="1"/>
    </font>
    <font>
      <b/>
      <sz val="13"/>
      <name val="Times New Roman"/>
      <family val="1"/>
    </font>
    <font>
      <i/>
      <sz val="12"/>
      <name val="Times New Roman"/>
      <family val="1"/>
    </font>
    <font>
      <i/>
      <sz val="9"/>
      <name val="Arial Narrow"/>
      <family val="2"/>
    </font>
    <font>
      <sz val="10"/>
      <name val="Garamond"/>
      <family val="1"/>
    </font>
    <font>
      <sz val="14"/>
      <name val="Trebuchet MS"/>
      <family val="2"/>
    </font>
    <font>
      <sz val="12"/>
      <color indexed="52"/>
      <name val="Arial"/>
      <family val="2"/>
    </font>
    <font>
      <sz val="12"/>
      <color indexed="10"/>
      <name val="Verdana"/>
      <family val="2"/>
    </font>
    <font>
      <sz val="12"/>
      <color indexed="52"/>
      <name val="Verdana"/>
      <family val="2"/>
    </font>
    <font>
      <sz val="12"/>
      <color indexed="9"/>
      <name val="Helv"/>
    </font>
    <font>
      <b/>
      <sz val="12"/>
      <color indexed="17"/>
      <name val="Wingdings"/>
      <charset val="2"/>
    </font>
    <font>
      <sz val="12"/>
      <color indexed="12"/>
      <name val="Times New Roman"/>
      <family val="1"/>
    </font>
    <font>
      <b/>
      <sz val="12"/>
      <color indexed="8"/>
      <name val="Times New Roman"/>
      <family val="1"/>
    </font>
    <font>
      <sz val="8"/>
      <name val="Frutiger 55"/>
      <family val="2"/>
    </font>
    <font>
      <sz val="8"/>
      <color indexed="10"/>
      <name val="ErieLight"/>
      <family val="2"/>
    </font>
    <font>
      <sz val="10"/>
      <name val="Palatino"/>
    </font>
    <font>
      <sz val="9"/>
      <name val="Trebuchet MS"/>
      <family val="2"/>
    </font>
    <font>
      <sz val="10"/>
      <color indexed="8"/>
      <name val="Garamond"/>
      <family val="1"/>
    </font>
    <font>
      <b/>
      <i/>
      <sz val="24"/>
      <color indexed="8"/>
      <name val="Times New Roman"/>
      <family val="1"/>
    </font>
    <font>
      <sz val="6"/>
      <name val="Arial"/>
      <family val="2"/>
    </font>
    <font>
      <i/>
      <sz val="10"/>
      <name val="Helv"/>
    </font>
    <font>
      <sz val="11"/>
      <name val="‚l‚r –¾’©"/>
      <charset val="128"/>
    </font>
    <font>
      <b/>
      <sz val="13.5"/>
      <name val="MS Sans Serif"/>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26"/>
      <name val="Times New Roman"/>
      <family val="1"/>
    </font>
    <font>
      <b/>
      <sz val="18"/>
      <name val="Times New Roman"/>
      <family val="1"/>
    </font>
    <font>
      <sz val="10"/>
      <color indexed="16"/>
      <name val="Helvetica-Black"/>
    </font>
    <font>
      <sz val="18"/>
      <name val="Helvetica-Black"/>
      <family val="2"/>
    </font>
    <font>
      <u val="singleAccounting"/>
      <sz val="11"/>
      <name val="Times New Roman"/>
      <family val="1"/>
    </font>
    <font>
      <sz val="10"/>
      <name val="Arial"/>
      <family val="2"/>
    </font>
    <font>
      <sz val="11"/>
      <color indexed="56"/>
      <name val="Arial"/>
      <family val="2"/>
    </font>
    <font>
      <b/>
      <sz val="22"/>
      <color indexed="60"/>
      <name val="Arial"/>
      <family val="2"/>
    </font>
    <font>
      <b/>
      <sz val="22"/>
      <color rgb="FF000080"/>
      <name val="Arial"/>
      <family val="2"/>
    </font>
    <font>
      <b/>
      <sz val="14"/>
      <color indexed="60"/>
      <name val="Arial"/>
      <family val="2"/>
    </font>
    <font>
      <b/>
      <sz val="14"/>
      <color rgb="FF000080"/>
      <name val="Arial"/>
      <family val="2"/>
    </font>
    <font>
      <sz val="9"/>
      <color indexed="56"/>
      <name val="Arial"/>
      <family val="2"/>
    </font>
    <font>
      <b/>
      <sz val="10"/>
      <color indexed="60"/>
      <name val="Arial"/>
      <family val="2"/>
    </font>
    <font>
      <b/>
      <sz val="10"/>
      <color rgb="FF000080"/>
      <name val="Arial"/>
      <family val="2"/>
    </font>
    <font>
      <b/>
      <u val="singleAccounting"/>
      <sz val="10"/>
      <color indexed="60"/>
      <name val="Arial"/>
      <family val="2"/>
    </font>
    <font>
      <b/>
      <u val="singleAccounting"/>
      <sz val="10"/>
      <color rgb="FF000080"/>
      <name val="Arial"/>
      <family val="2"/>
    </font>
    <font>
      <sz val="9"/>
      <name val="Helvetica 45 Light"/>
      <family val="2"/>
    </font>
    <font>
      <sz val="12"/>
      <color indexed="63"/>
      <name val="Arial"/>
      <family val="2"/>
    </font>
    <font>
      <sz val="12"/>
      <color indexed="63"/>
      <name val="Verdana"/>
      <family val="2"/>
    </font>
    <font>
      <sz val="8"/>
      <color indexed="12"/>
      <name val="Times New Roman"/>
      <family val="1"/>
    </font>
    <font>
      <sz val="10"/>
      <color theme="0" tint="-0.14999847407452621"/>
      <name val="Helvetica"/>
    </font>
    <font>
      <sz val="10"/>
      <name val="Helvetica"/>
    </font>
    <font>
      <sz val="11"/>
      <color theme="1"/>
      <name val="Helvetica"/>
    </font>
    <font>
      <b/>
      <sz val="10"/>
      <color rgb="FFC00000"/>
      <name val="Helvetica"/>
    </font>
    <font>
      <b/>
      <sz val="10"/>
      <color theme="0"/>
      <name val="Helvetica"/>
    </font>
    <font>
      <b/>
      <sz val="10"/>
      <name val="Helvetica"/>
    </font>
    <font>
      <sz val="10"/>
      <color theme="1" tint="0.34998626667073579"/>
      <name val="Helvetica"/>
    </font>
    <font>
      <sz val="10"/>
      <color rgb="FF0070C0"/>
      <name val="Helvetica"/>
    </font>
    <font>
      <b/>
      <sz val="10"/>
      <color theme="1" tint="0.34998626667073579"/>
      <name val="Helvetica"/>
    </font>
    <font>
      <u/>
      <sz val="10"/>
      <name val="Helvetica"/>
    </font>
    <font>
      <u val="singleAccounting"/>
      <sz val="10"/>
      <color theme="1" tint="0.34998626667073579"/>
      <name val="Helvetica"/>
    </font>
    <font>
      <b/>
      <sz val="10"/>
      <color rgb="FF0070C0"/>
      <name val="Helvetica"/>
    </font>
    <font>
      <b/>
      <u val="singleAccounting"/>
      <sz val="10"/>
      <name val="Helvetica"/>
    </font>
    <font>
      <b/>
      <sz val="11"/>
      <color theme="1"/>
      <name val="Helvetica"/>
    </font>
    <font>
      <b/>
      <i/>
      <sz val="10"/>
      <color rgb="FFC00000"/>
      <name val="Helvetica"/>
    </font>
    <font>
      <i/>
      <sz val="10"/>
      <name val="Helvetica"/>
    </font>
    <font>
      <i/>
      <sz val="11"/>
      <color theme="1"/>
      <name val="Helvetica"/>
    </font>
    <font>
      <sz val="10"/>
      <color theme="1"/>
      <name val="Helvetica"/>
    </font>
    <font>
      <b/>
      <sz val="10"/>
      <color indexed="12"/>
      <name val="Helvetica"/>
    </font>
    <font>
      <i/>
      <sz val="10"/>
      <color theme="1" tint="0.34998626667073579"/>
      <name val="Helvetica"/>
    </font>
    <font>
      <sz val="10"/>
      <color theme="5" tint="0.39997558519241921"/>
      <name val="Helvetica"/>
    </font>
    <font>
      <i/>
      <sz val="10"/>
      <color rgb="FF0070C0"/>
      <name val="Helvetica"/>
    </font>
    <font>
      <b/>
      <sz val="10"/>
      <color theme="1"/>
      <name val="Helvetica"/>
    </font>
    <font>
      <b/>
      <sz val="14"/>
      <color theme="0"/>
      <name val="Helvetica"/>
    </font>
    <font>
      <sz val="10"/>
      <color theme="0"/>
      <name val="Helvetica"/>
    </font>
    <font>
      <sz val="14"/>
      <name val="Helvetica"/>
    </font>
    <font>
      <u/>
      <sz val="14"/>
      <name val="Helvetica"/>
    </font>
    <font>
      <sz val="9"/>
      <color indexed="8"/>
      <name val="Helvetica"/>
      <family val="2"/>
    </font>
    <font>
      <b/>
      <sz val="9"/>
      <color indexed="9"/>
      <name val="Helvetica"/>
      <family val="2"/>
    </font>
    <font>
      <b/>
      <sz val="9"/>
      <name val="Helvetica"/>
      <family val="2"/>
    </font>
    <font>
      <sz val="9"/>
      <name val="Helvetica"/>
      <family val="2"/>
    </font>
    <font>
      <b/>
      <sz val="9"/>
      <color indexed="8"/>
      <name val="Helvetica"/>
      <family val="2"/>
    </font>
    <font>
      <sz val="9"/>
      <name val="Helvetica"/>
    </font>
    <font>
      <b/>
      <sz val="9"/>
      <color theme="0"/>
      <name val="Helvetica"/>
      <family val="2"/>
    </font>
    <font>
      <sz val="10"/>
      <color rgb="FF0070C0"/>
      <name val="Arial"/>
      <family val="2"/>
    </font>
    <font>
      <sz val="9"/>
      <color indexed="81"/>
      <name val="Tahoma"/>
      <family val="2"/>
    </font>
    <font>
      <b/>
      <sz val="9"/>
      <color indexed="81"/>
      <name val="Tahoma"/>
      <family val="2"/>
    </font>
    <font>
      <b/>
      <sz val="11"/>
      <color theme="1"/>
      <name val="Calibri"/>
      <family val="2"/>
      <scheme val="minor"/>
    </font>
    <font>
      <sz val="10"/>
      <name val="Arial"/>
      <family val="2"/>
    </font>
    <font>
      <sz val="11"/>
      <color indexed="20"/>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b/>
      <sz val="10"/>
      <color rgb="FFC00000"/>
      <name val="Arial"/>
      <family val="2"/>
    </font>
    <font>
      <b/>
      <sz val="10"/>
      <color rgb="FF000000"/>
      <name val="Arial"/>
      <family val="2"/>
    </font>
    <font>
      <b/>
      <sz val="14"/>
      <color rgb="FFC00000"/>
      <name val="Arial"/>
      <family val="2"/>
    </font>
    <font>
      <sz val="11"/>
      <name val="Calibri"/>
      <family val="2"/>
      <scheme val="minor"/>
    </font>
    <font>
      <b/>
      <i/>
      <sz val="10"/>
      <name val="Helvetica"/>
    </font>
    <font>
      <b/>
      <sz val="11"/>
      <name val="Calibri"/>
      <family val="2"/>
      <scheme val="minor"/>
    </font>
    <font>
      <sz val="11"/>
      <color theme="8" tint="-0.249977111117893"/>
      <name val="Calibri"/>
      <family val="2"/>
      <scheme val="minor"/>
    </font>
    <font>
      <b/>
      <sz val="10"/>
      <color theme="1"/>
      <name val="Arial"/>
      <family val="2"/>
    </font>
    <font>
      <sz val="10"/>
      <color rgb="FF000000"/>
      <name val="Arial"/>
      <family val="2"/>
    </font>
    <font>
      <sz val="14"/>
      <color rgb="FF000000"/>
      <name val="Verdana"/>
      <family val="2"/>
    </font>
    <font>
      <sz val="12"/>
      <name val="Helvetica"/>
      <family val="2"/>
    </font>
    <font>
      <sz val="11"/>
      <name val="Helvetica"/>
      <family val="2"/>
    </font>
  </fonts>
  <fills count="119">
    <fill>
      <patternFill patternType="none"/>
    </fill>
    <fill>
      <patternFill patternType="gray125"/>
    </fill>
    <fill>
      <patternFill patternType="solid">
        <fgColor theme="8"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52"/>
      </patternFill>
    </fill>
    <fill>
      <patternFill patternType="solid">
        <fgColor indexed="60"/>
      </patternFill>
    </fill>
    <fill>
      <patternFill patternType="solid">
        <fgColor indexed="58"/>
      </patternFill>
    </fill>
    <fill>
      <patternFill patternType="solid">
        <fgColor indexed="26"/>
      </patternFill>
    </fill>
    <fill>
      <patternFill patternType="solid">
        <fgColor indexed="9"/>
      </patternFill>
    </fill>
    <fill>
      <patternFill patternType="solid">
        <fgColor indexed="22"/>
      </patternFill>
    </fill>
    <fill>
      <patternFill patternType="solid">
        <fgColor indexed="43"/>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7"/>
      </patternFill>
    </fill>
    <fill>
      <patternFill patternType="solid">
        <fgColor theme="8"/>
      </patternFill>
    </fill>
    <fill>
      <patternFill patternType="solid">
        <fgColor rgb="FF4F81BD"/>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27"/>
        <bgColor indexed="64"/>
      </patternFill>
    </fill>
    <fill>
      <patternFill patternType="solid">
        <fgColor indexed="43"/>
      </patternFill>
    </fill>
    <fill>
      <patternFill patternType="solid">
        <fgColor indexed="9"/>
        <bgColor indexed="64"/>
      </patternFill>
    </fill>
    <fill>
      <patternFill patternType="lightGray">
        <fgColor indexed="22"/>
      </patternFill>
    </fill>
    <fill>
      <patternFill patternType="solid">
        <fgColor indexed="22"/>
        <bgColor indexed="19"/>
      </patternFill>
    </fill>
    <fill>
      <patternFill patternType="solid">
        <fgColor indexed="31"/>
      </patternFill>
    </fill>
    <fill>
      <patternFill patternType="solid">
        <fgColor indexed="44"/>
      </patternFill>
    </fill>
    <fill>
      <patternFill patternType="solid">
        <fgColor indexed="18"/>
      </patternFill>
    </fill>
    <fill>
      <patternFill patternType="solid">
        <fgColor indexed="45"/>
      </patternFill>
    </fill>
    <fill>
      <patternFill patternType="solid">
        <fgColor indexed="29"/>
      </patternFill>
    </fill>
    <fill>
      <patternFill patternType="solid">
        <fgColor indexed="28"/>
      </patternFill>
    </fill>
    <fill>
      <patternFill patternType="solid">
        <fgColor indexed="42"/>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39"/>
      </patternFill>
    </fill>
    <fill>
      <patternFill patternType="solid">
        <fgColor indexed="18"/>
        <bgColor indexed="64"/>
      </patternFill>
    </fill>
    <fill>
      <patternFill patternType="solid">
        <fgColor indexed="29"/>
        <bgColor indexed="64"/>
      </patternFill>
    </fill>
    <fill>
      <patternFill patternType="solid">
        <fgColor indexed="42"/>
        <bgColor indexed="64"/>
      </patternFill>
    </fill>
    <fill>
      <patternFill patternType="solid">
        <fgColor indexed="31"/>
        <bgColor indexed="64"/>
      </patternFill>
    </fill>
    <fill>
      <patternFill patternType="solid">
        <fgColor indexed="51"/>
        <bgColor indexed="64"/>
      </patternFill>
    </fill>
    <fill>
      <patternFill patternType="solid">
        <fgColor indexed="9"/>
        <bgColor indexed="8"/>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25"/>
      </patternFill>
    </fill>
    <fill>
      <patternFill patternType="solid">
        <fgColor indexed="54"/>
      </patternFill>
    </fill>
    <fill>
      <patternFill patternType="solid">
        <fgColor indexed="41"/>
        <bgColor indexed="64"/>
      </patternFill>
    </fill>
    <fill>
      <patternFill patternType="gray0625">
        <fgColor indexed="10"/>
        <bgColor indexed="9"/>
      </patternFill>
    </fill>
    <fill>
      <patternFill patternType="solid">
        <fgColor indexed="19"/>
        <bgColor indexed="19"/>
      </patternFill>
    </fill>
    <fill>
      <patternFill patternType="darkVertical">
        <fgColor indexed="9"/>
        <bgColor indexed="10"/>
      </patternFill>
    </fill>
    <fill>
      <patternFill patternType="darkHorizontal">
        <fgColor indexed="9"/>
        <bgColor indexed="10"/>
      </patternFill>
    </fill>
    <fill>
      <patternFill patternType="solid">
        <fgColor indexed="38"/>
        <bgColor indexed="64"/>
      </patternFill>
    </fill>
    <fill>
      <patternFill patternType="solid">
        <fgColor indexed="32"/>
        <bgColor indexed="64"/>
      </patternFill>
    </fill>
    <fill>
      <patternFill patternType="solid">
        <fgColor indexed="62"/>
        <bgColor indexed="64"/>
      </patternFill>
    </fill>
    <fill>
      <patternFill patternType="solid">
        <fgColor indexed="49"/>
        <bgColor indexed="64"/>
      </patternFill>
    </fill>
    <fill>
      <patternFill patternType="solid">
        <fgColor indexed="35"/>
        <bgColor indexed="64"/>
      </patternFill>
    </fill>
    <fill>
      <patternFill patternType="mediumGray">
        <fgColor indexed="31"/>
        <bgColor indexed="49"/>
      </patternFill>
    </fill>
    <fill>
      <patternFill patternType="lightGray">
        <fgColor indexed="15"/>
      </patternFill>
    </fill>
    <fill>
      <patternFill patternType="solid">
        <fgColor indexed="20"/>
      </patternFill>
    </fill>
    <fill>
      <patternFill patternType="solid">
        <fgColor indexed="55"/>
      </patternFill>
    </fill>
    <fill>
      <patternFill patternType="solid">
        <fgColor indexed="24"/>
        <bgColor indexed="64"/>
      </patternFill>
    </fill>
    <fill>
      <patternFill patternType="lightGray">
        <fgColor indexed="12"/>
      </patternFill>
    </fill>
    <fill>
      <patternFill patternType="solid">
        <fgColor indexed="11"/>
        <bgColor indexed="64"/>
      </patternFill>
    </fill>
    <fill>
      <patternFill patternType="solid">
        <fgColor indexed="26"/>
        <bgColor indexed="19"/>
      </patternFill>
    </fill>
    <fill>
      <patternFill patternType="solid">
        <fgColor indexed="50"/>
        <bgColor indexed="64"/>
      </patternFill>
    </fill>
    <fill>
      <patternFill patternType="solid">
        <fgColor indexed="13"/>
        <bgColor indexed="64"/>
      </patternFill>
    </fill>
    <fill>
      <patternFill patternType="mediumGray"/>
    </fill>
    <fill>
      <patternFill patternType="solid">
        <fgColor indexed="51"/>
        <bgColor indexed="19"/>
      </patternFill>
    </fill>
    <fill>
      <patternFill patternType="solid">
        <fgColor indexed="31"/>
        <bgColor indexed="13"/>
      </patternFill>
    </fill>
    <fill>
      <patternFill patternType="solid">
        <fgColor indexed="15"/>
      </patternFill>
    </fill>
    <fill>
      <patternFill patternType="gray0625">
        <fgColor indexed="11"/>
      </patternFill>
    </fill>
    <fill>
      <patternFill patternType="solid">
        <fgColor indexed="8"/>
        <bgColor indexed="64"/>
      </patternFill>
    </fill>
    <fill>
      <patternFill patternType="solid">
        <fgColor indexed="23"/>
        <bgColor indexed="64"/>
      </patternFill>
    </fill>
    <fill>
      <patternFill patternType="mediumGray">
        <fgColor indexed="9"/>
        <bgColor indexed="31"/>
      </patternFill>
    </fill>
    <fill>
      <patternFill patternType="solid">
        <fgColor indexed="12"/>
      </patternFill>
    </fill>
    <fill>
      <patternFill patternType="solid">
        <fgColor indexed="53"/>
        <bgColor indexed="8"/>
      </patternFill>
    </fill>
    <fill>
      <patternFill patternType="solid">
        <fgColor indexed="47"/>
        <bgColor indexed="64"/>
      </patternFill>
    </fill>
    <fill>
      <patternFill patternType="solid">
        <fgColor indexed="43"/>
        <bgColor rgb="FFFF00FF"/>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rgb="FFFFFF99"/>
        <bgColor indexed="64"/>
      </patternFill>
    </fill>
    <fill>
      <patternFill patternType="solid">
        <fgColor theme="1"/>
        <bgColor indexed="64"/>
      </patternFill>
    </fill>
    <fill>
      <patternFill patternType="solid">
        <fgColor indexed="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6600"/>
        <bgColor indexed="64"/>
      </patternFill>
    </fill>
  </fills>
  <borders count="171">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16"/>
      </right>
      <top/>
      <bottom/>
      <diagonal/>
    </border>
    <border>
      <left style="thin">
        <color indexed="52"/>
      </left>
      <right style="thin">
        <color indexed="52"/>
      </right>
      <top style="thin">
        <color indexed="52"/>
      </top>
      <bottom style="thin">
        <color indexed="52"/>
      </bottom>
      <diagonal/>
    </border>
    <border>
      <left style="thin">
        <color indexed="10"/>
      </left>
      <right style="thin">
        <color indexed="10"/>
      </right>
      <top style="thin">
        <color indexed="10"/>
      </top>
      <bottom style="thin">
        <color indexed="10"/>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8"/>
      </top>
      <bottom style="thin">
        <color indexed="8"/>
      </bottom>
      <diagonal/>
    </border>
    <border>
      <left/>
      <right/>
      <top style="hair">
        <color indexed="8"/>
      </top>
      <bottom style="hair">
        <color indexed="8"/>
      </bottom>
      <diagonal/>
    </border>
    <border>
      <left/>
      <right/>
      <top/>
      <bottom style="medium">
        <color indexed="18"/>
      </bottom>
      <diagonal/>
    </border>
    <border>
      <left style="medium">
        <color indexed="64"/>
      </left>
      <right style="medium">
        <color indexed="64"/>
      </right>
      <top/>
      <bottom/>
      <diagonal/>
    </border>
    <border>
      <left style="medium">
        <color indexed="64"/>
      </left>
      <right style="medium">
        <color indexed="64"/>
      </right>
      <top/>
      <bottom style="thick">
        <color indexed="37"/>
      </bottom>
      <diagonal/>
    </border>
    <border>
      <left/>
      <right/>
      <top style="thin">
        <color indexed="8"/>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9"/>
      </left>
      <right style="thin">
        <color indexed="9"/>
      </right>
      <top style="thin">
        <color indexed="9"/>
      </top>
      <bottom style="thin">
        <color indexed="9"/>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style="hair">
        <color indexed="64"/>
      </right>
      <top/>
      <bottom style="thin">
        <color indexed="64"/>
      </bottom>
      <diagonal/>
    </border>
    <border>
      <left style="medium">
        <color indexed="9"/>
      </left>
      <right style="medium">
        <color indexed="9"/>
      </right>
      <top style="medium">
        <color indexed="9"/>
      </top>
      <bottom style="medium">
        <color indexed="9"/>
      </bottom>
      <diagonal/>
    </border>
    <border diagonalDown="1">
      <left/>
      <right/>
      <top/>
      <bottom/>
      <diagonal/>
    </border>
    <border>
      <left style="medium">
        <color indexed="9"/>
      </left>
      <right style="medium">
        <color indexed="9"/>
      </right>
      <top/>
      <bottom/>
      <diagonal/>
    </border>
    <border>
      <left/>
      <right/>
      <top style="hair">
        <color indexed="22"/>
      </top>
      <bottom style="hair">
        <color indexed="22"/>
      </bottom>
      <diagonal/>
    </border>
    <border>
      <left style="thick">
        <color indexed="9"/>
      </left>
      <right style="thick">
        <color indexed="9"/>
      </right>
      <top style="thin">
        <color indexed="64"/>
      </top>
      <bottom/>
      <diagonal/>
    </border>
    <border>
      <left/>
      <right style="hair">
        <color indexed="64"/>
      </right>
      <top/>
      <bottom/>
      <diagonal/>
    </border>
    <border>
      <left/>
      <right/>
      <top/>
      <bottom style="thin">
        <color indexed="44"/>
      </bottom>
      <diagonal/>
    </border>
    <border>
      <left/>
      <right/>
      <top style="thin">
        <color indexed="8"/>
      </top>
      <bottom/>
      <diagonal/>
    </border>
    <border>
      <left/>
      <right/>
      <top/>
      <bottom style="thin">
        <color indexed="22"/>
      </bottom>
      <diagonal/>
    </border>
    <border>
      <left style="thin">
        <color indexed="12"/>
      </left>
      <right style="thin">
        <color indexed="12"/>
      </right>
      <top style="thin">
        <color indexed="12"/>
      </top>
      <bottom style="thin">
        <color indexed="12"/>
      </bottom>
      <diagonal/>
    </border>
    <border>
      <left style="thin">
        <color indexed="23"/>
      </left>
      <right style="thin">
        <color indexed="23"/>
      </right>
      <top style="thin">
        <color indexed="23"/>
      </top>
      <bottom style="thin">
        <color indexed="23"/>
      </bottom>
      <diagonal/>
    </border>
    <border>
      <left/>
      <right/>
      <top style="medium">
        <color indexed="32"/>
      </top>
      <bottom style="medium">
        <color indexed="3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n">
        <color indexed="8"/>
      </bottom>
      <diagonal/>
    </border>
    <border>
      <left style="double">
        <color indexed="8"/>
      </left>
      <right style="double">
        <color indexed="8"/>
      </right>
      <top style="double">
        <color indexed="8"/>
      </top>
      <bottom style="double">
        <color indexed="8"/>
      </bottom>
      <diagonal/>
    </border>
    <border>
      <left/>
      <right/>
      <top/>
      <bottom style="hair">
        <color indexed="64"/>
      </bottom>
      <diagonal/>
    </border>
    <border>
      <left/>
      <right/>
      <top/>
      <bottom style="thin">
        <color indexed="16"/>
      </bottom>
      <diagonal/>
    </border>
    <border>
      <left style="medium">
        <color indexed="64"/>
      </left>
      <right style="thin">
        <color indexed="64"/>
      </right>
      <top style="medium">
        <color indexed="64"/>
      </top>
      <bottom style="medium">
        <color indexed="64"/>
      </bottom>
      <diagonal/>
    </border>
    <border>
      <left style="thin">
        <color indexed="23"/>
      </left>
      <right style="thin">
        <color indexed="23"/>
      </right>
      <top/>
      <bottom/>
      <diagonal/>
    </border>
    <border>
      <left/>
      <right/>
      <top/>
      <bottom style="double">
        <color indexed="8"/>
      </bottom>
      <diagonal/>
    </border>
    <border>
      <left/>
      <right style="thin">
        <color indexed="8"/>
      </right>
      <top style="thin">
        <color indexed="8"/>
      </top>
      <bottom/>
      <diagonal/>
    </border>
    <border>
      <left style="thin">
        <color indexed="12"/>
      </left>
      <right style="thin">
        <color indexed="12"/>
      </right>
      <top style="thin">
        <color indexed="8"/>
      </top>
      <bottom style="thin">
        <color indexed="8"/>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Dashed">
        <color indexed="56"/>
      </left>
      <right style="mediumDashed">
        <color indexed="56"/>
      </right>
      <top style="mediumDashed">
        <color indexed="56"/>
      </top>
      <bottom style="mediumDashed">
        <color indexed="56"/>
      </bottom>
      <diagonal/>
    </border>
    <border>
      <left style="dotted">
        <color indexed="12"/>
      </left>
      <right style="dotted">
        <color indexed="12"/>
      </right>
      <top style="dotted">
        <color indexed="12"/>
      </top>
      <bottom style="dotted">
        <color indexed="12"/>
      </bottom>
      <diagonal/>
    </border>
    <border>
      <left/>
      <right/>
      <top/>
      <bottom style="medium">
        <color indexed="23"/>
      </bottom>
      <diagonal/>
    </border>
    <border>
      <left/>
      <right/>
      <top style="thin">
        <color auto="1"/>
      </top>
      <bottom style="thin">
        <color indexed="64"/>
      </bottom>
      <diagonal/>
    </border>
    <border>
      <left/>
      <right/>
      <top/>
      <bottom style="thick">
        <color indexed="62"/>
      </bottom>
      <diagonal/>
    </border>
    <border>
      <left/>
      <right/>
      <top/>
      <bottom style="thick">
        <color indexed="56"/>
      </bottom>
      <diagonal/>
    </border>
    <border>
      <left/>
      <right/>
      <top/>
      <bottom style="thick">
        <color indexed="49"/>
      </bottom>
      <diagonal/>
    </border>
    <border>
      <left/>
      <right/>
      <top/>
      <bottom style="thick">
        <color indexed="22"/>
      </bottom>
      <diagonal/>
    </border>
    <border>
      <left/>
      <right/>
      <top/>
      <bottom style="thick">
        <color indexed="27"/>
      </bottom>
      <diagonal/>
    </border>
    <border>
      <left/>
      <right/>
      <top/>
      <bottom style="thick">
        <color indexed="18"/>
      </bottom>
      <diagonal/>
    </border>
    <border>
      <left/>
      <right/>
      <top/>
      <bottom style="medium">
        <color indexed="30"/>
      </bottom>
      <diagonal/>
    </border>
    <border>
      <left/>
      <right/>
      <top/>
      <bottom style="medium">
        <color indexed="27"/>
      </bottom>
      <diagonal/>
    </border>
    <border>
      <left/>
      <right style="thin">
        <color indexed="64"/>
      </right>
      <top/>
      <bottom style="medium">
        <color indexed="64"/>
      </bottom>
      <diagonal/>
    </border>
    <border>
      <left/>
      <right/>
      <top style="thin">
        <color indexed="64"/>
      </top>
      <bottom/>
      <diagonal/>
    </border>
    <border>
      <left style="thin">
        <color indexed="8"/>
      </left>
      <right style="thin">
        <color indexed="8"/>
      </right>
      <top style="thin">
        <color indexed="8"/>
      </top>
      <bottom style="thin">
        <color indexed="8"/>
      </bottom>
      <diagonal/>
    </border>
    <border>
      <left/>
      <right/>
      <top/>
      <bottom style="double">
        <color indexed="10"/>
      </bottom>
      <diagonal/>
    </border>
    <border>
      <left style="medium">
        <color indexed="64"/>
      </left>
      <right/>
      <top/>
      <bottom/>
      <diagonal/>
    </border>
    <border>
      <left style="thin">
        <color indexed="64"/>
      </left>
      <right style="thin">
        <color indexed="64"/>
      </right>
      <top style="thin">
        <color indexed="64"/>
      </top>
      <bottom style="thin">
        <color indexed="8"/>
      </bottom>
      <diagonal/>
    </border>
    <border>
      <left/>
      <right/>
      <top/>
      <bottom style="medium">
        <color indexed="8"/>
      </bottom>
      <diagonal/>
    </border>
    <border>
      <left style="thin">
        <color indexed="22"/>
      </left>
      <right style="thin">
        <color indexed="22"/>
      </right>
      <top style="thin">
        <color indexed="22"/>
      </top>
      <bottom style="thin">
        <color indexed="22"/>
      </bottom>
      <diagonal/>
    </border>
    <border>
      <left style="thin">
        <color indexed="8"/>
      </left>
      <right/>
      <top/>
      <bottom/>
      <diagonal/>
    </border>
    <border>
      <left style="thin">
        <color indexed="55"/>
      </left>
      <right/>
      <top/>
      <bottom/>
      <diagonal/>
    </border>
    <border>
      <left style="thin">
        <color indexed="52"/>
      </left>
      <right style="thin">
        <color indexed="52"/>
      </right>
      <top style="thin">
        <color indexed="52"/>
      </top>
      <bottom style="thin">
        <color indexed="52"/>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diagonal/>
    </border>
    <border>
      <left/>
      <right/>
      <top style="thin">
        <color indexed="8"/>
      </top>
      <bottom style="thin">
        <color indexed="8"/>
      </bottom>
      <diagonal/>
    </border>
    <border>
      <left/>
      <right/>
      <top style="thin">
        <color indexed="8"/>
      </top>
      <bottom style="thin">
        <color indexed="64"/>
      </bottom>
      <diagonal/>
    </border>
    <border>
      <left style="thin">
        <color indexed="9"/>
      </left>
      <right style="thin">
        <color indexed="9"/>
      </right>
      <top style="thin">
        <color indexed="9"/>
      </top>
      <bottom style="thin">
        <color indexed="9"/>
      </bottom>
      <diagonal/>
    </border>
    <border>
      <left style="thick">
        <color indexed="9"/>
      </left>
      <right style="thick">
        <color indexed="9"/>
      </right>
      <top style="thin">
        <color indexed="64"/>
      </top>
      <bottom/>
      <diagonal/>
    </border>
    <border>
      <left/>
      <right/>
      <top style="thin">
        <color indexed="8"/>
      </top>
      <bottom/>
      <diagonal/>
    </border>
    <border>
      <left style="thin">
        <color indexed="12"/>
      </left>
      <right style="thin">
        <color indexed="12"/>
      </right>
      <top style="thin">
        <color indexed="12"/>
      </top>
      <bottom style="thin">
        <color indexed="12"/>
      </bottom>
      <diagonal/>
    </border>
    <border>
      <left style="thin">
        <color indexed="23"/>
      </left>
      <right style="thin">
        <color indexed="23"/>
      </right>
      <top style="thin">
        <color indexed="23"/>
      </top>
      <bottom style="thin">
        <color indexed="23"/>
      </bottom>
      <diagonal/>
    </border>
    <border>
      <left/>
      <right style="thin">
        <color indexed="8"/>
      </right>
      <top style="thin">
        <color indexed="8"/>
      </top>
      <bottom/>
      <diagonal/>
    </border>
    <border>
      <left/>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8"/>
      </bottom>
      <diagonal/>
    </border>
    <border>
      <left style="thin">
        <color indexed="22"/>
      </left>
      <right style="thin">
        <color indexed="22"/>
      </right>
      <top style="thin">
        <color indexed="22"/>
      </top>
      <bottom style="thin">
        <color indexed="22"/>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indexed="52"/>
      </left>
      <right style="thin">
        <color indexed="52"/>
      </right>
      <top style="thin">
        <color indexed="52"/>
      </top>
      <bottom style="thin">
        <color indexed="52"/>
      </bottom>
      <diagonal/>
    </border>
    <border>
      <left style="thin">
        <color indexed="10"/>
      </left>
      <right style="thin">
        <color indexed="10"/>
      </right>
      <top style="thin">
        <color indexed="10"/>
      </top>
      <bottom style="thin">
        <color indexed="10"/>
      </bottom>
      <diagonal/>
    </border>
    <border>
      <left style="thin">
        <color indexed="64"/>
      </left>
      <right/>
      <top style="thin">
        <color indexed="64"/>
      </top>
      <bottom style="thin">
        <color indexed="64"/>
      </bottom>
      <diagonal/>
    </border>
    <border>
      <left/>
      <right/>
      <top style="thin">
        <color auto="1"/>
      </top>
      <bottom style="thin">
        <color indexed="64"/>
      </bottom>
      <diagonal/>
    </border>
    <border>
      <left style="thin">
        <color indexed="64"/>
      </left>
      <right style="thin">
        <color indexed="64"/>
      </right>
      <top style="thin">
        <color indexed="64"/>
      </top>
      <bottom style="thin">
        <color indexed="8"/>
      </bottom>
      <diagonal/>
    </border>
    <border>
      <left style="thin">
        <color indexed="22"/>
      </left>
      <right style="thin">
        <color indexed="22"/>
      </right>
      <top style="thin">
        <color indexed="22"/>
      </top>
      <bottom style="thin">
        <color indexed="22"/>
      </bottom>
      <diagonal/>
    </border>
    <border>
      <left style="thin">
        <color indexed="52"/>
      </left>
      <right style="thin">
        <color indexed="52"/>
      </right>
      <top style="thin">
        <color indexed="52"/>
      </top>
      <bottom style="thin">
        <color indexed="52"/>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diagonal/>
    </border>
    <border>
      <left/>
      <right/>
      <top style="thin">
        <color indexed="8"/>
      </top>
      <bottom style="thin">
        <color indexed="8"/>
      </bottom>
      <diagonal/>
    </border>
    <border>
      <left/>
      <right/>
      <top style="thin">
        <color indexed="8"/>
      </top>
      <bottom style="thin">
        <color indexed="64"/>
      </bottom>
      <diagonal/>
    </border>
    <border>
      <left style="thin">
        <color indexed="9"/>
      </left>
      <right style="thin">
        <color indexed="9"/>
      </right>
      <top style="thin">
        <color indexed="9"/>
      </top>
      <bottom style="thin">
        <color indexed="9"/>
      </bottom>
      <diagonal/>
    </border>
    <border>
      <left style="thick">
        <color indexed="9"/>
      </left>
      <right style="thick">
        <color indexed="9"/>
      </right>
      <top style="thin">
        <color indexed="64"/>
      </top>
      <bottom/>
      <diagonal/>
    </border>
    <border>
      <left/>
      <right/>
      <top style="thin">
        <color indexed="8"/>
      </top>
      <bottom/>
      <diagonal/>
    </border>
    <border>
      <left style="thin">
        <color indexed="12"/>
      </left>
      <right style="thin">
        <color indexed="12"/>
      </right>
      <top style="thin">
        <color indexed="12"/>
      </top>
      <bottom style="thin">
        <color indexed="12"/>
      </bottom>
      <diagonal/>
    </border>
    <border>
      <left style="thin">
        <color indexed="23"/>
      </left>
      <right style="thin">
        <color indexed="23"/>
      </right>
      <top style="thin">
        <color indexed="23"/>
      </top>
      <bottom style="thin">
        <color indexed="23"/>
      </bottom>
      <diagonal/>
    </border>
    <border>
      <left/>
      <right style="thin">
        <color indexed="8"/>
      </right>
      <top style="thin">
        <color indexed="8"/>
      </top>
      <bottom/>
      <diagonal/>
    </border>
    <border>
      <left/>
      <right/>
      <top style="thin">
        <color indexed="64"/>
      </top>
      <bottom/>
      <diagonal/>
    </border>
    <border>
      <left style="thin">
        <color indexed="8"/>
      </left>
      <right style="thin">
        <color indexed="8"/>
      </right>
      <top style="thin">
        <color indexed="8"/>
      </top>
      <bottom style="thin">
        <color indexed="8"/>
      </bottom>
      <diagonal/>
    </border>
    <border>
      <left/>
      <right/>
      <top style="thin">
        <color auto="1"/>
      </top>
      <bottom style="thin">
        <color indexed="64"/>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64"/>
      </top>
      <bottom style="thin">
        <color indexed="8"/>
      </bottom>
      <diagonal/>
    </border>
    <border>
      <left style="thin">
        <color indexed="22"/>
      </left>
      <right style="thin">
        <color indexed="22"/>
      </right>
      <top style="thin">
        <color indexed="22"/>
      </top>
      <bottom style="thin">
        <color indexed="22"/>
      </bottom>
      <diagonal/>
    </border>
    <border>
      <left style="thin">
        <color indexed="52"/>
      </left>
      <right style="thin">
        <color indexed="52"/>
      </right>
      <top style="thin">
        <color indexed="52"/>
      </top>
      <bottom style="thin">
        <color indexed="52"/>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diagonal/>
    </border>
    <border>
      <left/>
      <right/>
      <top style="thin">
        <color indexed="8"/>
      </top>
      <bottom style="thin">
        <color indexed="8"/>
      </bottom>
      <diagonal/>
    </border>
    <border>
      <left/>
      <right/>
      <top style="thin">
        <color indexed="8"/>
      </top>
      <bottom style="thin">
        <color indexed="64"/>
      </bottom>
      <diagonal/>
    </border>
    <border>
      <left style="thin">
        <color indexed="9"/>
      </left>
      <right style="thin">
        <color indexed="9"/>
      </right>
      <top style="thin">
        <color indexed="9"/>
      </top>
      <bottom style="thin">
        <color indexed="9"/>
      </bottom>
      <diagonal/>
    </border>
    <border>
      <left style="thick">
        <color indexed="9"/>
      </left>
      <right style="thick">
        <color indexed="9"/>
      </right>
      <top style="thin">
        <color indexed="64"/>
      </top>
      <bottom/>
      <diagonal/>
    </border>
    <border>
      <left/>
      <right/>
      <top style="thin">
        <color indexed="8"/>
      </top>
      <bottom/>
      <diagonal/>
    </border>
    <border>
      <left style="thin">
        <color indexed="12"/>
      </left>
      <right style="thin">
        <color indexed="12"/>
      </right>
      <top style="thin">
        <color indexed="12"/>
      </top>
      <bottom style="thin">
        <color indexed="12"/>
      </bottom>
      <diagonal/>
    </border>
    <border>
      <left style="thin">
        <color indexed="23"/>
      </left>
      <right style="thin">
        <color indexed="23"/>
      </right>
      <top style="thin">
        <color indexed="23"/>
      </top>
      <bottom style="thin">
        <color indexed="23"/>
      </bottom>
      <diagonal/>
    </border>
    <border>
      <left/>
      <right style="thin">
        <color indexed="8"/>
      </right>
      <top style="thin">
        <color indexed="8"/>
      </top>
      <bottom/>
      <diagonal/>
    </border>
    <border>
      <left/>
      <right/>
      <top style="thin">
        <color indexed="64"/>
      </top>
      <bottom/>
      <diagonal/>
    </border>
    <border>
      <left style="thin">
        <color indexed="8"/>
      </left>
      <right style="thin">
        <color indexed="8"/>
      </right>
      <top style="thin">
        <color indexed="8"/>
      </top>
      <bottom style="thin">
        <color indexed="8"/>
      </bottom>
      <diagonal/>
    </border>
    <border>
      <left/>
      <right/>
      <top style="hair">
        <color indexed="56"/>
      </top>
      <bottom style="hair">
        <color indexed="56"/>
      </bottom>
      <diagonal/>
    </border>
    <border>
      <left/>
      <right/>
      <top/>
      <bottom style="medium">
        <color indexed="60"/>
      </bottom>
      <diagonal/>
    </border>
    <border>
      <left/>
      <right/>
      <top/>
      <bottom style="medium">
        <color rgb="FF000080"/>
      </bottom>
      <diagonal/>
    </border>
    <border>
      <left/>
      <right/>
      <top style="dotted">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style="thin">
        <color indexed="64"/>
      </right>
      <top style="thin">
        <color indexed="64"/>
      </top>
      <bottom/>
      <diagonal/>
    </border>
    <border>
      <left style="thick">
        <color theme="3" tint="-0.499984740745262"/>
      </left>
      <right/>
      <top/>
      <bottom/>
      <diagonal/>
    </border>
    <border>
      <left style="thick">
        <color theme="3" tint="-0.499984740745262"/>
      </left>
      <right style="thin">
        <color indexed="64"/>
      </right>
      <top style="thin">
        <color indexed="64"/>
      </top>
      <bottom style="thin">
        <color indexed="64"/>
      </bottom>
      <diagonal/>
    </border>
    <border>
      <left style="thick">
        <color theme="3" tint="-0.499984740745262"/>
      </left>
      <right style="thin">
        <color indexed="64"/>
      </right>
      <top style="thin">
        <color indexed="64"/>
      </top>
      <bottom/>
      <diagonal/>
    </border>
    <border>
      <left style="thick">
        <color theme="3" tint="-0.499984740745262"/>
      </left>
      <right/>
      <top style="thin">
        <color auto="1"/>
      </top>
      <bottom style="thin">
        <color indexed="64"/>
      </bottom>
      <diagonal/>
    </border>
    <border>
      <left style="thick">
        <color theme="3" tint="-0.499984740745262"/>
      </left>
      <right style="thin">
        <color indexed="64"/>
      </right>
      <top/>
      <bottom style="thin">
        <color indexed="64"/>
      </bottom>
      <diagonal/>
    </border>
    <border>
      <left style="thick">
        <color theme="3" tint="-0.499984740745262"/>
      </left>
      <right/>
      <top style="thin">
        <color indexed="64"/>
      </top>
      <bottom/>
      <diagonal/>
    </border>
  </borders>
  <cellStyleXfs count="6820">
    <xf numFmtId="0" fontId="0" fillId="0" borderId="0"/>
    <xf numFmtId="43" fontId="1"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172" fontId="2" fillId="5" borderId="5">
      <alignment horizontal="center" vertical="center"/>
    </xf>
    <xf numFmtId="173" fontId="5" fillId="0" borderId="0">
      <alignment vertical="top"/>
    </xf>
    <xf numFmtId="173" fontId="2" fillId="0" borderId="0">
      <alignment horizontal="right"/>
    </xf>
    <xf numFmtId="173" fontId="2" fillId="0" borderId="0">
      <alignment horizontal="left"/>
    </xf>
    <xf numFmtId="43" fontId="2" fillId="0" borderId="0" applyFont="0" applyFill="0" applyBorder="0" applyAlignment="0" applyProtection="0"/>
    <xf numFmtId="3" fontId="2" fillId="0" borderId="0" applyFont="0" applyFill="0" applyBorder="0" applyAlignment="0" applyProtection="0"/>
    <xf numFmtId="174" fontId="2" fillId="0" borderId="0" applyFont="0" applyFill="0" applyBorder="0" applyAlignment="0" applyProtection="0"/>
    <xf numFmtId="0" fontId="3" fillId="6" borderId="0" applyNumberFormat="0" applyFont="0" applyFill="0" applyBorder="0" applyProtection="0">
      <alignment horizontal="left"/>
    </xf>
    <xf numFmtId="6" fontId="6" fillId="0" borderId="0">
      <protection locked="0"/>
    </xf>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7" fillId="0" borderId="0" applyNumberFormat="0" applyFont="0" applyFill="0" applyAlignment="0" applyProtection="0"/>
    <xf numFmtId="0" fontId="8" fillId="0" borderId="0" applyNumberFormat="0" applyFont="0" applyFill="0" applyAlignment="0" applyProtection="0"/>
    <xf numFmtId="175"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2" fillId="0" borderId="0" applyNumberFormat="0" applyFont="0" applyFill="0" applyBorder="0" applyAlignment="0" applyProtection="0"/>
    <xf numFmtId="176" fontId="9" fillId="0" borderId="0">
      <protection locked="0"/>
    </xf>
    <xf numFmtId="38" fontId="10" fillId="6" borderId="0" applyNumberFormat="0" applyBorder="0" applyAlignment="0" applyProtection="0"/>
    <xf numFmtId="0" fontId="11" fillId="0" borderId="0" applyNumberFormat="0" applyFill="0" applyBorder="0" applyAlignment="0" applyProtection="0"/>
    <xf numFmtId="0" fontId="8" fillId="0" borderId="6" applyNumberFormat="0" applyAlignment="0" applyProtection="0">
      <alignment horizontal="left" vertical="center"/>
    </xf>
    <xf numFmtId="0" fontId="8" fillId="0" borderId="7">
      <alignment horizontal="left" vertical="center"/>
    </xf>
    <xf numFmtId="177" fontId="12" fillId="7" borderId="0">
      <alignment horizontal="left" vertical="top"/>
    </xf>
    <xf numFmtId="178" fontId="2" fillId="0" borderId="0">
      <protection locked="0"/>
    </xf>
    <xf numFmtId="178" fontId="2" fillId="0" borderId="0">
      <protection locked="0"/>
    </xf>
    <xf numFmtId="0" fontId="13" fillId="0" borderId="8" applyNumberFormat="0" applyFill="0" applyAlignment="0" applyProtection="0"/>
    <xf numFmtId="0" fontId="14" fillId="0" borderId="0"/>
    <xf numFmtId="0" fontId="15" fillId="7" borderId="0">
      <alignment horizontal="left" wrapText="1" indent="2"/>
    </xf>
    <xf numFmtId="10" fontId="10" fillId="7" borderId="9" applyNumberFormat="0" applyBorder="0" applyAlignment="0" applyProtection="0"/>
    <xf numFmtId="179" fontId="2" fillId="0" borderId="0" applyFont="0" applyFill="0" applyBorder="0" applyAlignment="0" applyProtection="0"/>
    <xf numFmtId="174" fontId="2" fillId="0" borderId="0" applyFont="0" applyFill="0" applyBorder="0" applyAlignment="0" applyProtection="0"/>
    <xf numFmtId="37" fontId="1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8" fillId="0" borderId="0"/>
    <xf numFmtId="18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3" fontId="2" fillId="0" borderId="0" applyFont="0" applyFill="0" applyBorder="0" applyAlignment="0" applyProtection="0"/>
    <xf numFmtId="4" fontId="20" fillId="8" borderId="10" applyNumberFormat="0" applyProtection="0">
      <alignment horizontal="left" vertical="center" indent="1"/>
    </xf>
    <xf numFmtId="4" fontId="21" fillId="9" borderId="11" applyNumberFormat="0" applyProtection="0">
      <alignment horizontal="right" vertical="center"/>
    </xf>
    <xf numFmtId="4" fontId="21" fillId="10" borderId="12" applyNumberFormat="0" applyProtection="0">
      <alignment horizontal="right" vertical="center"/>
    </xf>
    <xf numFmtId="4" fontId="21" fillId="9" borderId="12" applyNumberFormat="0" applyProtection="0">
      <alignment horizontal="left" vertical="center" indent="1"/>
    </xf>
    <xf numFmtId="4" fontId="22" fillId="0" borderId="0" applyNumberFormat="0" applyProtection="0">
      <alignment horizontal="left" vertical="center" indent="1"/>
    </xf>
    <xf numFmtId="0" fontId="2" fillId="11" borderId="0" applyNumberFormat="0" applyFont="0" applyBorder="0" applyAlignment="0" applyProtection="0"/>
    <xf numFmtId="0" fontId="2" fillId="12" borderId="0" applyNumberFormat="0" applyFont="0" applyBorder="0" applyAlignment="0" applyProtection="0"/>
    <xf numFmtId="0" fontId="2" fillId="13" borderId="0" applyNumberFormat="0" applyFont="0" applyBorder="0" applyAlignment="0" applyProtection="0"/>
    <xf numFmtId="0" fontId="2" fillId="0" borderId="0" applyNumberFormat="0" applyFont="0" applyFill="0" applyBorder="0" applyAlignment="0" applyProtection="0"/>
    <xf numFmtId="0" fontId="2" fillId="13" borderId="0" applyNumberFormat="0" applyFont="0" applyBorder="0" applyAlignment="0" applyProtection="0"/>
    <xf numFmtId="0" fontId="2" fillId="0" borderId="0" applyNumberFormat="0" applyFont="0" applyFill="0" applyBorder="0" applyAlignment="0" applyProtection="0"/>
    <xf numFmtId="0" fontId="2" fillId="0" borderId="0" applyNumberFormat="0" applyFont="0" applyBorder="0" applyAlignment="0" applyProtection="0"/>
    <xf numFmtId="38" fontId="23"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4" fillId="0" borderId="13" applyProtection="0">
      <alignment horizontal="centerContinuous"/>
    </xf>
    <xf numFmtId="0" fontId="25" fillId="0" borderId="0"/>
    <xf numFmtId="0" fontId="25" fillId="0" borderId="0"/>
    <xf numFmtId="0" fontId="26" fillId="7" borderId="0">
      <alignment wrapText="1"/>
    </xf>
    <xf numFmtId="0" fontId="27" fillId="0" borderId="0" applyFill="0" applyBorder="0" applyProtection="0">
      <alignment horizontal="left" vertical="top"/>
    </xf>
    <xf numFmtId="37" fontId="10" fillId="14" borderId="0" applyNumberFormat="0" applyBorder="0" applyAlignment="0" applyProtection="0"/>
    <xf numFmtId="37" fontId="10" fillId="0" borderId="0"/>
    <xf numFmtId="38" fontId="28" fillId="0" borderId="0" applyNumberFormat="0" applyBorder="0" applyAlignment="0">
      <protection locked="0"/>
    </xf>
    <xf numFmtId="43" fontId="2" fillId="0" borderId="0" applyFont="0" applyFill="0" applyBorder="0" applyAlignment="0" applyProtection="0"/>
    <xf numFmtId="181" fontId="19" fillId="0" borderId="0" applyFont="0" applyFill="0" applyBorder="0" applyAlignment="0" applyProtection="0"/>
    <xf numFmtId="182" fontId="19" fillId="0" borderId="0" applyFont="0" applyFill="0" applyBorder="0" applyAlignment="0" applyProtection="0"/>
    <xf numFmtId="43" fontId="2" fillId="0" borderId="0" applyFont="0" applyFill="0" applyBorder="0" applyAlignment="0" applyProtection="0"/>
    <xf numFmtId="9" fontId="29" fillId="0" borderId="0" applyFont="0" applyFill="0" applyBorder="0" applyAlignment="0" applyProtection="0"/>
    <xf numFmtId="0" fontId="35" fillId="0" borderId="0"/>
    <xf numFmtId="0" fontId="45" fillId="23" borderId="0"/>
    <xf numFmtId="43" fontId="2" fillId="0" borderId="0" applyFont="0" applyFill="0" applyBorder="0" applyAlignment="0" applyProtection="0"/>
    <xf numFmtId="43" fontId="1" fillId="0" borderId="0" applyFont="0" applyFill="0" applyBorder="0" applyAlignment="0" applyProtection="0"/>
    <xf numFmtId="0" fontId="30" fillId="23" borderId="21">
      <alignment horizontal="right"/>
    </xf>
    <xf numFmtId="0" fontId="46" fillId="0" borderId="0" applyNumberFormat="0" applyFill="0" applyBorder="0" applyAlignment="0" applyProtection="0"/>
    <xf numFmtId="0" fontId="2" fillId="0" borderId="0" applyAlignment="0"/>
    <xf numFmtId="0" fontId="2" fillId="0" borderId="0" applyAlignment="0"/>
    <xf numFmtId="0" fontId="1" fillId="0" borderId="0"/>
    <xf numFmtId="9" fontId="1" fillId="0" borderId="0" applyFont="0" applyFill="0" applyBorder="0" applyAlignment="0" applyProtection="0"/>
    <xf numFmtId="0" fontId="2" fillId="0" borderId="0"/>
    <xf numFmtId="9" fontId="50" fillId="0" borderId="0">
      <alignment horizontal="right"/>
    </xf>
    <xf numFmtId="0" fontId="51" fillId="0" borderId="0"/>
    <xf numFmtId="0" fontId="14" fillId="0" borderId="0">
      <alignment vertical="center"/>
    </xf>
    <xf numFmtId="0" fontId="52" fillId="0" borderId="0" applyNumberFormat="0" applyFill="0" applyBorder="0" applyAlignment="0" applyProtection="0"/>
    <xf numFmtId="0" fontId="53" fillId="0" borderId="0" applyNumberFormat="0" applyFill="0" applyBorder="0" applyAlignment="0" applyProtection="0"/>
    <xf numFmtId="0" fontId="2" fillId="0" borderId="0"/>
    <xf numFmtId="188" fontId="54" fillId="0" borderId="0">
      <alignment horizontal="right"/>
    </xf>
    <xf numFmtId="169" fontId="2" fillId="0" borderId="0"/>
    <xf numFmtId="169" fontId="2" fillId="0" borderId="0"/>
    <xf numFmtId="169" fontId="2" fillId="0" borderId="0"/>
    <xf numFmtId="169" fontId="2" fillId="0" borderId="0"/>
    <xf numFmtId="169" fontId="2" fillId="0" borderId="0"/>
    <xf numFmtId="169" fontId="2" fillId="0" borderId="0"/>
    <xf numFmtId="169" fontId="2" fillId="0" borderId="0"/>
    <xf numFmtId="169" fontId="2" fillId="0" borderId="0"/>
    <xf numFmtId="169" fontId="2" fillId="0" borderId="0"/>
    <xf numFmtId="169" fontId="2" fillId="0" borderId="0"/>
    <xf numFmtId="169" fontId="2" fillId="0" borderId="0"/>
    <xf numFmtId="169"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5" fontId="55" fillId="0" borderId="0" applyFont="0" applyFill="0" applyBorder="0" applyAlignment="0" applyProtection="0"/>
    <xf numFmtId="0" fontId="56" fillId="0" borderId="0" applyFont="0" applyFill="0" applyBorder="0" applyAlignment="0" applyProtection="0"/>
    <xf numFmtId="189" fontId="56" fillId="0" borderId="0" applyFont="0" applyFill="0" applyBorder="0" applyAlignment="0" applyProtection="0"/>
    <xf numFmtId="0" fontId="57" fillId="0" borderId="0"/>
    <xf numFmtId="0" fontId="2" fillId="0" borderId="0"/>
    <xf numFmtId="190" fontId="2" fillId="0" borderId="0" applyFont="0" applyFill="0" applyBorder="0" applyAlignment="0" applyProtection="0"/>
    <xf numFmtId="191" fontId="58" fillId="0" borderId="0" applyProtection="0"/>
    <xf numFmtId="0" fontId="2" fillId="0" borderId="0"/>
    <xf numFmtId="192" fontId="58" fillId="0" borderId="0" applyBorder="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2" fontId="2" fillId="0" borderId="0" applyFill="0" applyBorder="0" applyProtection="0"/>
    <xf numFmtId="193" fontId="2" fillId="0" borderId="0" applyFill="0" applyBorder="0" applyProtection="0"/>
    <xf numFmtId="193" fontId="2" fillId="0" borderId="0" applyFill="0" applyBorder="0" applyProtection="0"/>
    <xf numFmtId="193" fontId="2" fillId="0" borderId="0" applyFill="0" applyBorder="0" applyProtection="0"/>
    <xf numFmtId="0" fontId="2" fillId="0" borderId="0"/>
    <xf numFmtId="0" fontId="2" fillId="0" borderId="0"/>
    <xf numFmtId="0" fontId="2" fillId="0" borderId="0"/>
    <xf numFmtId="194" fontId="56" fillId="0" borderId="0" applyFont="0" applyFill="0" applyBorder="0" applyAlignment="0" applyProtection="0"/>
    <xf numFmtId="195" fontId="56" fillId="0" borderId="0" applyFont="0" applyFill="0" applyBorder="0" applyAlignment="0" applyProtection="0"/>
    <xf numFmtId="166" fontId="55" fillId="0" borderId="0"/>
    <xf numFmtId="196" fontId="2" fillId="0" borderId="0" applyFont="0" applyFill="0" applyBorder="0" applyAlignment="0" applyProtection="0"/>
    <xf numFmtId="0" fontId="5" fillId="0" borderId="0" applyFont="0" applyFill="0" applyBorder="0" applyAlignment="0"/>
    <xf numFmtId="0" fontId="2" fillId="0" borderId="0"/>
    <xf numFmtId="37" fontId="17" fillId="0" borderId="0"/>
    <xf numFmtId="0" fontId="59" fillId="0" borderId="0" applyNumberFormat="0" applyFill="0" applyBorder="0" applyAlignment="0" applyProtection="0">
      <alignment vertical="top"/>
      <protection locked="0"/>
    </xf>
    <xf numFmtId="0" fontId="2" fillId="0" borderId="0"/>
    <xf numFmtId="197" fontId="2" fillId="0" borderId="0" applyFont="0" applyFill="0" applyBorder="0" applyAlignment="0" applyProtection="0"/>
    <xf numFmtId="198" fontId="2" fillId="0" borderId="0" applyFont="0" applyFill="0" applyBorder="0" applyAlignment="0" applyProtection="0"/>
    <xf numFmtId="199" fontId="10" fillId="0" borderId="0"/>
    <xf numFmtId="199" fontId="10" fillId="0" borderId="0"/>
    <xf numFmtId="199" fontId="10" fillId="0" borderId="0"/>
    <xf numFmtId="199" fontId="10" fillId="0" borderId="0"/>
    <xf numFmtId="199" fontId="10" fillId="0" borderId="0"/>
    <xf numFmtId="199" fontId="10" fillId="0" borderId="0"/>
    <xf numFmtId="199" fontId="10" fillId="0" borderId="0"/>
    <xf numFmtId="199" fontId="10" fillId="0" borderId="0"/>
    <xf numFmtId="199" fontId="10" fillId="0" borderId="0"/>
    <xf numFmtId="199" fontId="10" fillId="0" borderId="0"/>
    <xf numFmtId="199" fontId="1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3" fontId="47"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Font="0" applyFill="0" applyBorder="0" applyAlignment="0" applyProtection="0"/>
    <xf numFmtId="0" fontId="2" fillId="0" borderId="0"/>
    <xf numFmtId="0" fontId="2" fillId="0" borderId="0"/>
    <xf numFmtId="0" fontId="2" fillId="0" borderId="0"/>
    <xf numFmtId="0" fontId="2" fillId="0" borderId="0"/>
    <xf numFmtId="0" fontId="14" fillId="0" borderId="0">
      <alignment vertical="center"/>
    </xf>
    <xf numFmtId="0" fontId="60" fillId="0" borderId="0"/>
    <xf numFmtId="199" fontId="10" fillId="0" borderId="0"/>
    <xf numFmtId="0" fontId="14" fillId="0" borderId="0" applyBorder="0">
      <alignment vertical="center"/>
    </xf>
    <xf numFmtId="0" fontId="14" fillId="0" borderId="0" applyBorder="0">
      <alignment vertical="center"/>
    </xf>
    <xf numFmtId="0" fontId="14" fillId="0" borderId="0" applyBorder="0">
      <alignment vertical="center"/>
    </xf>
    <xf numFmtId="0" fontId="2" fillId="0" borderId="0"/>
    <xf numFmtId="0" fontId="14" fillId="0" borderId="0">
      <alignment vertical="center"/>
    </xf>
    <xf numFmtId="200" fontId="2" fillId="0" borderId="0">
      <alignment horizontal="left" wrapText="1"/>
    </xf>
    <xf numFmtId="38" fontId="23" fillId="0" borderId="0" applyFont="0" applyFill="0" applyBorder="0" applyAlignment="0" applyProtection="0"/>
    <xf numFmtId="0" fontId="25" fillId="0" borderId="0"/>
    <xf numFmtId="0" fontId="14" fillId="0" borderId="0">
      <alignment vertical="center"/>
    </xf>
    <xf numFmtId="0" fontId="2" fillId="0" borderId="0"/>
    <xf numFmtId="37" fontId="2" fillId="0" borderId="0"/>
    <xf numFmtId="37" fontId="17" fillId="0" borderId="0"/>
    <xf numFmtId="38" fontId="2" fillId="0" borderId="0" applyFont="0" applyFill="0" applyBorder="0" applyAlignment="0" applyProtection="0"/>
    <xf numFmtId="173" fontId="14" fillId="0" borderId="0"/>
    <xf numFmtId="0" fontId="2" fillId="0" borderId="0" applyFont="0" applyFill="0" applyBorder="0" applyAlignment="0" applyProtection="0"/>
    <xf numFmtId="173" fontId="14" fillId="0" borderId="0"/>
    <xf numFmtId="173" fontId="14" fillId="0" borderId="0"/>
    <xf numFmtId="0" fontId="2" fillId="6" borderId="0"/>
    <xf numFmtId="0" fontId="2" fillId="6" borderId="0"/>
    <xf numFmtId="0" fontId="2" fillId="6" borderId="0"/>
    <xf numFmtId="0" fontId="61" fillId="24" borderId="0"/>
    <xf numFmtId="0" fontId="62" fillId="25" borderId="0"/>
    <xf numFmtId="0" fontId="63" fillId="26" borderId="0"/>
    <xf numFmtId="0" fontId="64" fillId="0" borderId="0"/>
    <xf numFmtId="0" fontId="48" fillId="0" borderId="0"/>
    <xf numFmtId="0" fontId="48" fillId="0" borderId="0"/>
    <xf numFmtId="0" fontId="48" fillId="0" borderId="0"/>
    <xf numFmtId="0" fontId="10" fillId="0" borderId="0"/>
    <xf numFmtId="0" fontId="10" fillId="0" borderId="0"/>
    <xf numFmtId="0" fontId="10" fillId="0" borderId="0"/>
    <xf numFmtId="196" fontId="2" fillId="0" borderId="0" applyFont="0" applyFill="0" applyBorder="0" applyAlignment="0" applyProtection="0"/>
    <xf numFmtId="196" fontId="2" fillId="0" borderId="0" applyFont="0" applyFill="0" applyBorder="0" applyAlignment="0" applyProtection="0"/>
    <xf numFmtId="201" fontId="2" fillId="0" borderId="0" applyFont="0" applyFill="0" applyBorder="0" applyAlignment="0" applyProtection="0"/>
    <xf numFmtId="201" fontId="2" fillId="0" borderId="0" applyFont="0" applyFill="0" applyBorder="0" applyAlignment="0" applyProtection="0"/>
    <xf numFmtId="196" fontId="2" fillId="0" borderId="0" applyFont="0" applyFill="0" applyBorder="0" applyAlignment="0" applyProtection="0"/>
    <xf numFmtId="202" fontId="2" fillId="0" borderId="0" applyFont="0" applyFill="0" applyBorder="0" applyAlignment="0" applyProtection="0"/>
    <xf numFmtId="196" fontId="2" fillId="0" borderId="0" applyFont="0" applyFill="0" applyBorder="0" applyAlignment="0" applyProtection="0"/>
    <xf numFmtId="196" fontId="2" fillId="0" borderId="0" applyFont="0" applyFill="0" applyBorder="0" applyAlignment="0" applyProtection="0"/>
    <xf numFmtId="201" fontId="2" fillId="0" borderId="0" applyFont="0" applyFill="0" applyBorder="0" applyAlignment="0" applyProtection="0"/>
    <xf numFmtId="196" fontId="2" fillId="0" borderId="0" applyFont="0" applyFill="0" applyBorder="0" applyAlignment="0" applyProtection="0"/>
    <xf numFmtId="196" fontId="2" fillId="0" borderId="0" applyFont="0" applyFill="0" applyBorder="0" applyAlignment="0" applyProtection="0"/>
    <xf numFmtId="201" fontId="2" fillId="0" borderId="0" applyFont="0" applyFill="0" applyBorder="0" applyAlignment="0" applyProtection="0"/>
    <xf numFmtId="202"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203" fontId="2" fillId="0" borderId="0" applyFont="0" applyFill="0" applyBorder="0" applyAlignment="0" applyProtection="0"/>
    <xf numFmtId="204" fontId="2" fillId="0" borderId="0" applyFont="0" applyFill="0" applyBorder="0" applyAlignment="0" applyProtection="0"/>
    <xf numFmtId="203" fontId="2" fillId="0" borderId="0" applyFont="0" applyFill="0" applyBorder="0" applyAlignment="0" applyProtection="0"/>
    <xf numFmtId="203" fontId="2" fillId="0" borderId="0" applyFont="0" applyFill="0" applyBorder="0" applyAlignment="0" applyProtection="0"/>
    <xf numFmtId="205" fontId="2" fillId="0" borderId="0" applyFont="0" applyFill="0" applyBorder="0" applyAlignment="0" applyProtection="0"/>
    <xf numFmtId="204" fontId="2" fillId="0" borderId="0" applyFont="0" applyFill="0" applyBorder="0" applyAlignment="0" applyProtection="0"/>
    <xf numFmtId="0" fontId="2" fillId="0" borderId="0" applyFont="0" applyFill="0" applyBorder="0" applyAlignment="0" applyProtection="0"/>
    <xf numFmtId="203" fontId="2" fillId="0" borderId="0" applyFont="0" applyFill="0" applyBorder="0" applyAlignment="0" applyProtection="0"/>
    <xf numFmtId="204"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04" fontId="2" fillId="0" borderId="0" applyFont="0" applyFill="0" applyBorder="0" applyAlignment="0" applyProtection="0"/>
    <xf numFmtId="204"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04" fontId="2" fillId="0" borderId="0" applyFont="0" applyFill="0" applyBorder="0" applyAlignment="0" applyProtection="0"/>
    <xf numFmtId="205" fontId="2" fillId="0" borderId="0" applyFont="0" applyFill="0" applyBorder="0" applyAlignment="0" applyProtection="0"/>
    <xf numFmtId="206" fontId="2" fillId="0" borderId="0" applyFont="0" applyFill="0" applyBorder="0" applyAlignment="0" applyProtection="0"/>
    <xf numFmtId="39" fontId="2" fillId="0" borderId="0" applyFont="0" applyFill="0" applyBorder="0" applyAlignment="0" applyProtection="0"/>
    <xf numFmtId="207" fontId="2" fillId="0" borderId="0" applyFont="0" applyFill="0" applyBorder="0" applyAlignment="0" applyProtection="0"/>
    <xf numFmtId="208"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39" fontId="2" fillId="0" borderId="0" applyFont="0" applyFill="0" applyBorder="0" applyAlignment="0" applyProtection="0"/>
    <xf numFmtId="207" fontId="2" fillId="0" borderId="0" applyFont="0" applyFill="0" applyBorder="0" applyAlignment="0" applyProtection="0"/>
    <xf numFmtId="4" fontId="2" fillId="7" borderId="0"/>
    <xf numFmtId="4" fontId="2" fillId="7" borderId="0"/>
    <xf numFmtId="4" fontId="2" fillId="7" borderId="0"/>
    <xf numFmtId="0"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4" fillId="0" borderId="0">
      <alignment vertical="center"/>
    </xf>
    <xf numFmtId="0" fontId="2" fillId="0" borderId="0" applyFont="0" applyFill="0" applyBorder="0" applyAlignment="0" applyProtection="0"/>
    <xf numFmtId="0" fontId="14" fillId="0" borderId="0">
      <alignment vertical="center"/>
    </xf>
    <xf numFmtId="0" fontId="2" fillId="0" borderId="0" applyFont="0" applyFill="0" applyBorder="0" applyAlignment="0" applyProtection="0"/>
    <xf numFmtId="209"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27" borderId="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2" fillId="28" borderId="0" applyNumberFormat="0" applyFon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14" fillId="0" borderId="0"/>
    <xf numFmtId="3" fontId="47"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4" fillId="0" borderId="0">
      <alignment vertical="center"/>
    </xf>
    <xf numFmtId="200" fontId="2" fillId="0" borderId="0">
      <alignment horizontal="left" wrapText="1"/>
    </xf>
    <xf numFmtId="0" fontId="2" fillId="0" borderId="0">
      <alignment horizontal="left" wrapText="1"/>
    </xf>
    <xf numFmtId="0" fontId="66" fillId="0" borderId="0" applyFill="0" applyBorder="0" applyAlignment="0" applyProtection="0"/>
    <xf numFmtId="0" fontId="67" fillId="0" borderId="0" applyNumberFormat="0" applyFont="0" applyFill="0" applyBorder="0" applyAlignment="0" applyProtection="0"/>
    <xf numFmtId="0" fontId="67" fillId="0" borderId="0" applyNumberFormat="0" applyFont="0" applyFill="0" applyBorder="0" applyAlignment="0" applyProtection="0"/>
    <xf numFmtId="200" fontId="2" fillId="0" borderId="0">
      <alignment horizontal="left" wrapText="1"/>
    </xf>
    <xf numFmtId="200" fontId="2" fillId="0" borderId="0">
      <alignment horizontal="left" wrapText="1"/>
    </xf>
    <xf numFmtId="0" fontId="2" fillId="0" borderId="0" applyFont="0" applyFill="0" applyBorder="0" applyAlignment="0" applyProtection="0"/>
    <xf numFmtId="0" fontId="14" fillId="0" borderId="0" applyBorder="0">
      <alignment vertical="center"/>
    </xf>
    <xf numFmtId="0" fontId="14" fillId="0" borderId="0">
      <alignment vertical="center"/>
    </xf>
    <xf numFmtId="0" fontId="14" fillId="0" borderId="0">
      <alignment vertical="center"/>
    </xf>
    <xf numFmtId="200" fontId="2" fillId="0" borderId="0">
      <alignment horizontal="left" wrapText="1"/>
    </xf>
    <xf numFmtId="0" fontId="5" fillId="29" borderId="0"/>
    <xf numFmtId="9" fontId="68" fillId="0" borderId="0">
      <alignment horizontal="right"/>
    </xf>
    <xf numFmtId="0" fontId="2" fillId="0" borderId="0"/>
    <xf numFmtId="199" fontId="10" fillId="0" borderId="0"/>
    <xf numFmtId="199" fontId="10" fillId="0" borderId="0"/>
    <xf numFmtId="0" fontId="14" fillId="0" borderId="0">
      <alignment vertical="center"/>
    </xf>
    <xf numFmtId="37" fontId="17" fillId="0" borderId="0"/>
    <xf numFmtId="0" fontId="2" fillId="0" borderId="0">
      <alignment horizontal="left" wrapText="1"/>
    </xf>
    <xf numFmtId="37" fontId="17" fillId="0" borderId="0"/>
    <xf numFmtId="0" fontId="14" fillId="0" borderId="0">
      <alignment vertical="center"/>
    </xf>
    <xf numFmtId="0" fontId="14" fillId="0" borderId="0">
      <alignment vertical="center"/>
    </xf>
    <xf numFmtId="9" fontId="50" fillId="0" borderId="0">
      <alignment horizontal="right"/>
    </xf>
    <xf numFmtId="0" fontId="2" fillId="0" borderId="0"/>
    <xf numFmtId="0" fontId="2" fillId="0" borderId="0"/>
    <xf numFmtId="0" fontId="14" fillId="0" borderId="0">
      <alignment vertical="center"/>
    </xf>
    <xf numFmtId="0" fontId="2" fillId="0" borderId="0"/>
    <xf numFmtId="38" fontId="2" fillId="0" borderId="0" applyFont="0" applyFill="0" applyBorder="0" applyAlignment="0" applyProtection="0"/>
    <xf numFmtId="3" fontId="47" fillId="0" borderId="0"/>
    <xf numFmtId="3" fontId="47" fillId="0" borderId="0"/>
    <xf numFmtId="3" fontId="47" fillId="0" borderId="0"/>
    <xf numFmtId="199" fontId="2" fillId="0" borderId="0" applyFont="0" applyFill="0" applyBorder="0" applyAlignment="0" applyProtection="0"/>
    <xf numFmtId="210" fontId="2" fillId="0" borderId="0" applyFont="0" applyFill="0" applyBorder="0" applyAlignment="0" applyProtection="0"/>
    <xf numFmtId="210" fontId="2" fillId="0" borderId="0" applyFont="0" applyFill="0" applyBorder="0" applyAlignment="0" applyProtection="0"/>
    <xf numFmtId="211" fontId="2" fillId="0" borderId="0" applyFont="0" applyFill="0" applyBorder="0" applyAlignment="0" applyProtection="0"/>
    <xf numFmtId="212" fontId="2" fillId="0" borderId="0" applyFont="0" applyFill="0" applyBorder="0" applyAlignment="0" applyProtection="0"/>
    <xf numFmtId="0" fontId="2" fillId="0" borderId="0" applyFont="0" applyFill="0" applyBorder="0" applyAlignment="0" applyProtection="0"/>
    <xf numFmtId="211" fontId="2" fillId="0" borderId="0" applyFont="0" applyFill="0" applyBorder="0" applyAlignment="0" applyProtection="0"/>
    <xf numFmtId="211" fontId="2" fillId="0" borderId="0" applyFont="0" applyFill="0" applyBorder="0" applyAlignment="0" applyProtection="0"/>
    <xf numFmtId="210" fontId="2" fillId="0" borderId="0" applyFont="0" applyFill="0" applyBorder="0" applyAlignment="0" applyProtection="0"/>
    <xf numFmtId="211" fontId="2" fillId="0" borderId="0" applyFont="0" applyFill="0" applyBorder="0" applyAlignment="0" applyProtection="0"/>
    <xf numFmtId="211" fontId="2" fillId="0" borderId="0" applyFont="0" applyFill="0" applyBorder="0" applyAlignment="0" applyProtection="0"/>
    <xf numFmtId="211" fontId="2" fillId="0" borderId="0" applyFont="0" applyFill="0" applyBorder="0" applyAlignment="0" applyProtection="0"/>
    <xf numFmtId="210" fontId="2" fillId="0" borderId="0" applyFont="0" applyFill="0" applyBorder="0" applyAlignment="0" applyProtection="0"/>
    <xf numFmtId="213" fontId="2" fillId="0" borderId="0" applyFont="0" applyFill="0" applyBorder="0" applyAlignment="0" applyProtection="0"/>
    <xf numFmtId="187" fontId="2" fillId="0" borderId="0" applyFont="0" applyFill="0" applyBorder="0" applyAlignment="0" applyProtection="0"/>
    <xf numFmtId="214" fontId="2" fillId="0" borderId="0" applyFont="0" applyFill="0" applyBorder="0" applyAlignment="0" applyProtection="0"/>
    <xf numFmtId="215" fontId="2" fillId="0" borderId="0" applyFont="0" applyFill="0" applyBorder="0" applyAlignment="0" applyProtection="0"/>
    <xf numFmtId="216" fontId="2" fillId="0" borderId="0" applyFont="0" applyFill="0" applyBorder="0" applyAlignment="0" applyProtection="0"/>
    <xf numFmtId="214" fontId="2" fillId="0" borderId="0" applyFont="0" applyFill="0" applyBorder="0" applyAlignment="0" applyProtection="0"/>
    <xf numFmtId="214" fontId="2" fillId="0" borderId="0" applyFont="0" applyFill="0" applyBorder="0" applyAlignment="0" applyProtection="0"/>
    <xf numFmtId="214" fontId="2" fillId="0" borderId="0" applyFont="0" applyFill="0" applyBorder="0" applyAlignment="0" applyProtection="0"/>
    <xf numFmtId="214" fontId="2" fillId="0" borderId="0" applyFont="0" applyFill="0" applyBorder="0" applyAlignment="0" applyProtection="0"/>
    <xf numFmtId="214" fontId="2" fillId="0" borderId="0" applyFont="0" applyFill="0" applyBorder="0" applyAlignment="0" applyProtection="0"/>
    <xf numFmtId="0" fontId="2" fillId="0" borderId="0" applyFont="0" applyFill="0" applyBorder="0" applyProtection="0">
      <alignment horizontal="right"/>
    </xf>
    <xf numFmtId="217" fontId="2" fillId="0" borderId="0" applyFont="0" applyFill="0" applyBorder="0" applyProtection="0">
      <alignment horizontal="right"/>
    </xf>
    <xf numFmtId="0" fontId="2" fillId="0" borderId="0" applyFont="0" applyFill="0" applyBorder="0" applyAlignment="0" applyProtection="0"/>
    <xf numFmtId="0" fontId="2" fillId="0" borderId="0">
      <alignment horizontal="left" wrapText="1"/>
    </xf>
    <xf numFmtId="38" fontId="23"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9" fillId="0" borderId="0" applyNumberFormat="0" applyAlignment="0" applyProtection="0"/>
    <xf numFmtId="0" fontId="14" fillId="0" borderId="0">
      <alignment vertical="center"/>
    </xf>
    <xf numFmtId="0" fontId="2" fillId="0" borderId="0" applyNumberFormat="0" applyFill="0" applyBorder="0" applyAlignment="0" applyProtection="0"/>
    <xf numFmtId="0" fontId="14" fillId="0" borderId="0">
      <alignment vertical="center"/>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218" fontId="2" fillId="0" borderId="0" applyFont="0" applyFill="0" applyBorder="0" applyAlignment="0" applyProtection="0"/>
    <xf numFmtId="197" fontId="2" fillId="0" borderId="0" applyFont="0" applyFill="0" applyBorder="0" applyAlignment="0" applyProtection="0"/>
    <xf numFmtId="0" fontId="2" fillId="0" borderId="0" applyFont="0" applyFill="0" applyBorder="0" applyAlignment="0" applyProtection="0"/>
    <xf numFmtId="219" fontId="2" fillId="0" borderId="0" applyFont="0" applyFill="0" applyBorder="0" applyAlignment="0" applyProtection="0"/>
    <xf numFmtId="220" fontId="2" fillId="0" borderId="0" applyFont="0" applyFill="0" applyBorder="0" applyAlignment="0" applyProtection="0"/>
    <xf numFmtId="221" fontId="2" fillId="0" borderId="0" applyFont="0" applyFill="0" applyBorder="0" applyAlignment="0" applyProtection="0"/>
    <xf numFmtId="222" fontId="2" fillId="0" borderId="0" applyFont="0" applyFill="0" applyBorder="0" applyAlignment="0" applyProtection="0"/>
    <xf numFmtId="223" fontId="2" fillId="0" borderId="0" applyFont="0" applyFill="0" applyBorder="0" applyAlignment="0" applyProtection="0"/>
    <xf numFmtId="200" fontId="2" fillId="0" borderId="0">
      <alignment horizontal="left" wrapText="1"/>
    </xf>
    <xf numFmtId="3" fontId="47" fillId="0" borderId="0"/>
    <xf numFmtId="0" fontId="14" fillId="0" borderId="0">
      <alignment vertical="center"/>
    </xf>
    <xf numFmtId="0" fontId="2" fillId="0" borderId="0" applyNumberFormat="0" applyFill="0" applyBorder="0" applyAlignment="0" applyProtection="0"/>
    <xf numFmtId="199" fontId="10" fillId="0" borderId="0"/>
    <xf numFmtId="199" fontId="10" fillId="0" borderId="0"/>
    <xf numFmtId="0" fontId="14" fillId="0" borderId="0">
      <alignment vertical="center"/>
    </xf>
    <xf numFmtId="0" fontId="14" fillId="0" borderId="0">
      <alignment vertical="center"/>
    </xf>
    <xf numFmtId="0" fontId="2" fillId="0" borderId="0" applyFont="0" applyFill="0" applyBorder="0" applyAlignment="0" applyProtection="0"/>
    <xf numFmtId="0" fontId="2" fillId="0" borderId="0" applyFont="0" applyFill="0" applyBorder="0" applyAlignment="0" applyProtection="0"/>
    <xf numFmtId="3" fontId="47"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4" fillId="0" borderId="0" applyBorder="0">
      <alignment vertical="center"/>
    </xf>
    <xf numFmtId="200" fontId="2" fillId="0" borderId="0">
      <alignment horizontal="left" wrapText="1"/>
    </xf>
    <xf numFmtId="200" fontId="2" fillId="0" borderId="0">
      <alignment horizontal="left" wrapText="1"/>
    </xf>
    <xf numFmtId="0" fontId="14" fillId="0" borderId="0">
      <alignment vertical="center"/>
    </xf>
    <xf numFmtId="0" fontId="14" fillId="0" borderId="0">
      <alignment vertical="center"/>
    </xf>
    <xf numFmtId="0" fontId="2" fillId="6" borderId="0"/>
    <xf numFmtId="0" fontId="2" fillId="6" borderId="0"/>
    <xf numFmtId="0" fontId="2" fillId="6" borderId="0"/>
    <xf numFmtId="0" fontId="61" fillId="24" borderId="0"/>
    <xf numFmtId="0" fontId="62" fillId="25" borderId="0"/>
    <xf numFmtId="0" fontId="63" fillId="26" borderId="0"/>
    <xf numFmtId="0" fontId="64" fillId="0" borderId="0"/>
    <xf numFmtId="0" fontId="48" fillId="0" borderId="0"/>
    <xf numFmtId="0" fontId="48" fillId="0" borderId="0"/>
    <xf numFmtId="0" fontId="48" fillId="0" borderId="0"/>
    <xf numFmtId="0" fontId="10" fillId="0" borderId="0"/>
    <xf numFmtId="0" fontId="10" fillId="0" borderId="0"/>
    <xf numFmtId="0" fontId="10" fillId="0" borderId="0"/>
    <xf numFmtId="38" fontId="23" fillId="0" borderId="0" applyFont="0" applyFill="0" applyBorder="0" applyAlignment="0" applyProtection="0"/>
    <xf numFmtId="3" fontId="47" fillId="0" borderId="0"/>
    <xf numFmtId="0" fontId="14" fillId="0" borderId="0">
      <alignment vertical="center"/>
    </xf>
    <xf numFmtId="0" fontId="14" fillId="0" borderId="0">
      <alignment vertical="center"/>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0" fillId="0" borderId="0" applyNumberFormat="0" applyFill="0" applyBorder="0" applyProtection="0">
      <alignment vertical="top"/>
    </xf>
    <xf numFmtId="0" fontId="71" fillId="0" borderId="23" applyNumberFormat="0" applyFill="0" applyAlignment="0" applyProtection="0"/>
    <xf numFmtId="0" fontId="71" fillId="0" borderId="23"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1" fillId="0" borderId="24" applyNumberFormat="0" applyFill="0" applyAlignment="0" applyProtection="0"/>
    <xf numFmtId="0" fontId="72" fillId="0" borderId="25" applyNumberFormat="0" applyFill="0" applyProtection="0">
      <alignment horizontal="center"/>
    </xf>
    <xf numFmtId="0" fontId="72" fillId="0" borderId="25" applyNumberFormat="0" applyFill="0" applyProtection="0">
      <alignment horizontal="center"/>
    </xf>
    <xf numFmtId="0" fontId="72" fillId="0" borderId="25" applyNumberFormat="0" applyFill="0" applyProtection="0">
      <alignment horizontal="center"/>
    </xf>
    <xf numFmtId="0" fontId="72" fillId="0" borderId="25" applyNumberFormat="0" applyFill="0" applyProtection="0">
      <alignment horizontal="center"/>
    </xf>
    <xf numFmtId="0" fontId="72" fillId="0" borderId="25" applyNumberFormat="0" applyFill="0" applyProtection="0">
      <alignment horizontal="center"/>
    </xf>
    <xf numFmtId="0" fontId="72" fillId="0" borderId="25" applyNumberFormat="0" applyFill="0" applyProtection="0">
      <alignment horizontal="center"/>
    </xf>
    <xf numFmtId="0" fontId="72" fillId="0" borderId="25" applyNumberFormat="0" applyFill="0" applyProtection="0">
      <alignment horizontal="center"/>
    </xf>
    <xf numFmtId="0" fontId="72" fillId="0" borderId="25" applyNumberFormat="0" applyFill="0" applyProtection="0">
      <alignment horizontal="center"/>
    </xf>
    <xf numFmtId="0" fontId="72" fillId="0" borderId="25" applyNumberFormat="0" applyFill="0" applyProtection="0">
      <alignment horizontal="center"/>
    </xf>
    <xf numFmtId="0" fontId="72" fillId="0" borderId="25" applyNumberFormat="0" applyFill="0" applyProtection="0">
      <alignment horizontal="center"/>
    </xf>
    <xf numFmtId="0" fontId="72" fillId="0" borderId="25" applyNumberFormat="0" applyFill="0" applyProtection="0">
      <alignment horizontal="center"/>
    </xf>
    <xf numFmtId="0" fontId="72" fillId="0" borderId="25" applyNumberFormat="0" applyFill="0" applyProtection="0">
      <alignment horizontal="center"/>
    </xf>
    <xf numFmtId="0" fontId="72" fillId="0" borderId="25" applyNumberFormat="0" applyFill="0" applyProtection="0">
      <alignment horizontal="center"/>
    </xf>
    <xf numFmtId="0" fontId="72" fillId="0" borderId="25" applyNumberFormat="0" applyFill="0" applyProtection="0">
      <alignment horizontal="center"/>
    </xf>
    <xf numFmtId="0" fontId="72" fillId="0" borderId="0" applyNumberFormat="0" applyFill="0" applyBorder="0" applyProtection="0">
      <alignment horizontal="left"/>
    </xf>
    <xf numFmtId="0" fontId="72" fillId="0" borderId="0" applyNumberFormat="0" applyFill="0" applyBorder="0" applyProtection="0">
      <alignment horizontal="left"/>
    </xf>
    <xf numFmtId="0" fontId="72" fillId="0" borderId="0" applyNumberFormat="0" applyFill="0" applyBorder="0" applyProtection="0">
      <alignment horizontal="left"/>
    </xf>
    <xf numFmtId="0" fontId="72" fillId="0" borderId="0" applyNumberFormat="0" applyFill="0" applyBorder="0" applyProtection="0">
      <alignment horizontal="left"/>
    </xf>
    <xf numFmtId="0" fontId="72" fillId="0" borderId="0" applyNumberFormat="0" applyFill="0" applyBorder="0" applyProtection="0">
      <alignment horizontal="left"/>
    </xf>
    <xf numFmtId="0" fontId="72" fillId="0" borderId="0" applyNumberFormat="0" applyFill="0" applyBorder="0" applyProtection="0">
      <alignment horizontal="left"/>
    </xf>
    <xf numFmtId="0" fontId="72" fillId="0" borderId="0" applyNumberFormat="0" applyFill="0" applyBorder="0" applyProtection="0">
      <alignment horizontal="left"/>
    </xf>
    <xf numFmtId="0" fontId="72" fillId="0" borderId="0" applyNumberFormat="0" applyFill="0" applyBorder="0" applyProtection="0">
      <alignment horizontal="left"/>
    </xf>
    <xf numFmtId="0" fontId="72" fillId="0" borderId="0" applyNumberFormat="0" applyFill="0" applyBorder="0" applyProtection="0">
      <alignment horizontal="left"/>
    </xf>
    <xf numFmtId="0" fontId="72" fillId="0" borderId="0" applyNumberFormat="0" applyFill="0" applyBorder="0" applyProtection="0">
      <alignment horizontal="left"/>
    </xf>
    <xf numFmtId="0" fontId="72" fillId="0" borderId="0" applyNumberFormat="0" applyFill="0" applyBorder="0" applyProtection="0">
      <alignment horizontal="left"/>
    </xf>
    <xf numFmtId="0" fontId="72" fillId="0" borderId="0" applyNumberFormat="0" applyFill="0" applyBorder="0" applyProtection="0">
      <alignment horizontal="left"/>
    </xf>
    <xf numFmtId="0" fontId="73" fillId="0" borderId="0" applyNumberFormat="0" applyFill="0" applyProtection="0">
      <alignment horizontal="centerContinuous"/>
    </xf>
    <xf numFmtId="0" fontId="73" fillId="0" borderId="0" applyNumberFormat="0" applyFill="0" applyBorder="0" applyProtection="0">
      <alignment horizontal="centerContinuous"/>
    </xf>
    <xf numFmtId="0" fontId="73" fillId="0" borderId="0" applyNumberFormat="0" applyFill="0" applyBorder="0" applyProtection="0">
      <alignment horizontal="centerContinuous"/>
    </xf>
    <xf numFmtId="0" fontId="73" fillId="0" borderId="0" applyNumberFormat="0" applyFill="0" applyBorder="0" applyProtection="0">
      <alignment horizontal="centerContinuous"/>
    </xf>
    <xf numFmtId="0" fontId="73" fillId="0" borderId="0" applyNumberFormat="0" applyFill="0" applyBorder="0" applyProtection="0">
      <alignment horizontal="centerContinuous"/>
    </xf>
    <xf numFmtId="0" fontId="73" fillId="0" borderId="0" applyNumberFormat="0" applyFill="0" applyBorder="0" applyProtection="0">
      <alignment horizontal="centerContinuous"/>
    </xf>
    <xf numFmtId="0" fontId="73" fillId="0" borderId="0" applyNumberFormat="0" applyFill="0" applyBorder="0" applyProtection="0">
      <alignment horizontal="centerContinuous"/>
    </xf>
    <xf numFmtId="0" fontId="73" fillId="0" borderId="0" applyNumberFormat="0" applyFill="0" applyBorder="0" applyProtection="0">
      <alignment horizontal="centerContinuous"/>
    </xf>
    <xf numFmtId="0" fontId="73" fillId="0" borderId="0" applyNumberFormat="0" applyFill="0" applyBorder="0" applyProtection="0">
      <alignment horizontal="centerContinuous"/>
    </xf>
    <xf numFmtId="0" fontId="73" fillId="0" borderId="0" applyNumberFormat="0" applyFill="0" applyBorder="0" applyProtection="0">
      <alignment horizontal="centerContinuous"/>
    </xf>
    <xf numFmtId="0" fontId="14" fillId="0" borderId="0">
      <alignment vertical="center"/>
    </xf>
    <xf numFmtId="0" fontId="2" fillId="0" borderId="0"/>
    <xf numFmtId="0" fontId="14" fillId="0" borderId="0">
      <alignment vertical="center"/>
    </xf>
    <xf numFmtId="38"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73" fontId="14" fillId="0" borderId="0"/>
    <xf numFmtId="0" fontId="2" fillId="0" borderId="0">
      <alignment horizontal="left" wrapText="1"/>
    </xf>
    <xf numFmtId="3" fontId="47"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69" fillId="0" borderId="0"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224" fontId="2" fillId="0" borderId="0"/>
    <xf numFmtId="225" fontId="58" fillId="0" borderId="0" applyFont="0" applyFill="0" applyBorder="0" applyAlignment="0" applyProtection="0"/>
    <xf numFmtId="226" fontId="2" fillId="0" borderId="0"/>
    <xf numFmtId="227" fontId="2" fillId="0" borderId="0"/>
    <xf numFmtId="228" fontId="5" fillId="0" borderId="0" applyFont="0" applyFill="0" applyBorder="0" applyAlignment="0" applyProtection="0"/>
    <xf numFmtId="41" fontId="2" fillId="0" borderId="0" applyFont="0" applyFill="0" applyBorder="0" applyAlignment="0" applyProtection="0"/>
    <xf numFmtId="0" fontId="2" fillId="0" borderId="0"/>
    <xf numFmtId="0" fontId="2" fillId="0" borderId="0"/>
    <xf numFmtId="229" fontId="2" fillId="0" borderId="0"/>
    <xf numFmtId="229" fontId="2" fillId="0" borderId="0"/>
    <xf numFmtId="229" fontId="2" fillId="0" borderId="0"/>
    <xf numFmtId="230" fontId="2" fillId="0" borderId="0"/>
    <xf numFmtId="229" fontId="2" fillId="0" borderId="0"/>
    <xf numFmtId="230" fontId="2" fillId="0" borderId="0"/>
    <xf numFmtId="229" fontId="2" fillId="0" borderId="0"/>
    <xf numFmtId="229" fontId="2" fillId="0" borderId="0"/>
    <xf numFmtId="229" fontId="2" fillId="0" borderId="0"/>
    <xf numFmtId="0" fontId="5" fillId="0" borderId="0"/>
    <xf numFmtId="0" fontId="5" fillId="0" borderId="0"/>
    <xf numFmtId="231" fontId="58" fillId="0" borderId="0"/>
    <xf numFmtId="0" fontId="2" fillId="0" borderId="0" applyFont="0" applyAlignment="0">
      <alignment horizontal="center"/>
    </xf>
    <xf numFmtId="9" fontId="2" fillId="0" borderId="0"/>
    <xf numFmtId="0" fontId="23" fillId="0" borderId="0"/>
    <xf numFmtId="187" fontId="74" fillId="0" borderId="0">
      <alignment horizontal="right"/>
    </xf>
    <xf numFmtId="166" fontId="74" fillId="0" borderId="0"/>
    <xf numFmtId="0" fontId="75" fillId="0" borderId="0">
      <alignment horizontal="left"/>
      <protection locked="0"/>
    </xf>
    <xf numFmtId="166" fontId="55" fillId="0" borderId="0" applyFont="0" applyFill="0" applyBorder="0" applyAlignment="0" applyProtection="0"/>
    <xf numFmtId="0" fontId="23" fillId="0" borderId="0"/>
    <xf numFmtId="2" fontId="23" fillId="0" borderId="0"/>
    <xf numFmtId="10" fontId="23" fillId="0" borderId="0"/>
    <xf numFmtId="2" fontId="23" fillId="0" borderId="0"/>
    <xf numFmtId="231" fontId="58" fillId="0" borderId="0"/>
    <xf numFmtId="231" fontId="58" fillId="0" borderId="0"/>
    <xf numFmtId="231" fontId="58" fillId="0" borderId="0"/>
    <xf numFmtId="0" fontId="2" fillId="0" borderId="0"/>
    <xf numFmtId="232" fontId="58" fillId="0" borderId="0"/>
    <xf numFmtId="232" fontId="58" fillId="0" borderId="0"/>
    <xf numFmtId="232" fontId="58" fillId="0" borderId="0"/>
    <xf numFmtId="232" fontId="58" fillId="0" borderId="0"/>
    <xf numFmtId="232" fontId="58" fillId="0" borderId="0"/>
    <xf numFmtId="232" fontId="58" fillId="0" borderId="0"/>
    <xf numFmtId="233" fontId="2" fillId="0" borderId="0"/>
    <xf numFmtId="0" fontId="2" fillId="0" borderId="0"/>
    <xf numFmtId="234" fontId="58" fillId="0" borderId="0"/>
    <xf numFmtId="234" fontId="58" fillId="0" borderId="0"/>
    <xf numFmtId="234" fontId="58" fillId="0" borderId="0"/>
    <xf numFmtId="234" fontId="58" fillId="0" borderId="0"/>
    <xf numFmtId="234" fontId="58" fillId="0" borderId="0"/>
    <xf numFmtId="234" fontId="58" fillId="0" borderId="0"/>
    <xf numFmtId="233" fontId="2" fillId="0" borderId="0"/>
    <xf numFmtId="0" fontId="23" fillId="0" borderId="0"/>
    <xf numFmtId="231" fontId="58" fillId="0" borderId="0"/>
    <xf numFmtId="231" fontId="58" fillId="0" borderId="0"/>
    <xf numFmtId="235" fontId="2" fillId="0" borderId="0" applyFont="0" applyFill="0" applyBorder="0" applyAlignment="0" applyProtection="0"/>
    <xf numFmtId="0" fontId="2" fillId="0" borderId="0" applyFont="0" applyAlignment="0">
      <alignment horizontal="center"/>
    </xf>
    <xf numFmtId="196" fontId="2" fillId="0" borderId="0">
      <alignment horizontal="left"/>
    </xf>
    <xf numFmtId="169" fontId="2" fillId="0" borderId="0">
      <alignment horizontal="left"/>
    </xf>
    <xf numFmtId="0" fontId="2" fillId="0" borderId="0"/>
    <xf numFmtId="236" fontId="10" fillId="0" borderId="0" applyFont="0" applyFill="0" applyBorder="0" applyAlignment="0" applyProtection="0"/>
    <xf numFmtId="2" fontId="76" fillId="0" borderId="0" applyNumberFormat="0" applyFill="0" applyBorder="0" applyAlignment="0" applyProtection="0"/>
    <xf numFmtId="2" fontId="77" fillId="0" borderId="0" applyNumberFormat="0" applyFill="0" applyBorder="0" applyAlignment="0" applyProtection="0"/>
    <xf numFmtId="237" fontId="10" fillId="0" borderId="4" applyFont="0" applyFill="0" applyBorder="0" applyAlignment="0" applyProtection="0">
      <alignment horizontal="right"/>
    </xf>
    <xf numFmtId="0" fontId="78" fillId="0" borderId="0"/>
    <xf numFmtId="0" fontId="23" fillId="30" borderId="0"/>
    <xf numFmtId="3" fontId="79" fillId="31" borderId="0">
      <alignment horizontal="left"/>
    </xf>
    <xf numFmtId="238" fontId="80" fillId="0" borderId="0"/>
    <xf numFmtId="0" fontId="29" fillId="32" borderId="0" applyNumberFormat="0" applyBorder="0" applyAlignment="0" applyProtection="0"/>
    <xf numFmtId="0" fontId="37"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37"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37"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37"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81" fillId="33"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3" borderId="0" applyNumberFormat="0" applyBorder="0" applyAlignment="0" applyProtection="0"/>
    <xf numFmtId="0" fontId="81" fillId="33"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3" borderId="0" applyNumberFormat="0" applyBorder="0" applyAlignment="0" applyProtection="0"/>
    <xf numFmtId="0" fontId="81" fillId="33"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1" fillId="33"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3" borderId="0" applyNumberFormat="0" applyBorder="0" applyAlignment="0" applyProtection="0"/>
    <xf numFmtId="0" fontId="79" fillId="34" borderId="0" applyNumberFormat="0" applyBorder="0" applyAlignment="0" applyProtection="0"/>
    <xf numFmtId="0" fontId="29" fillId="35" borderId="0" applyNumberFormat="0" applyBorder="0" applyAlignment="0" applyProtection="0"/>
    <xf numFmtId="0" fontId="37"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37"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37"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37"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79" fillId="35" borderId="0" applyNumberFormat="0" applyBorder="0" applyAlignment="0" applyProtection="0"/>
    <xf numFmtId="0" fontId="81" fillId="36"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2" fillId="36" borderId="0" applyNumberFormat="0" applyBorder="0" applyAlignment="0" applyProtection="0"/>
    <xf numFmtId="0" fontId="81" fillId="36"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2" fillId="36" borderId="0" applyNumberFormat="0" applyBorder="0" applyAlignment="0" applyProtection="0"/>
    <xf numFmtId="0" fontId="81" fillId="36"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1" fillId="36"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2" fillId="36" borderId="0" applyNumberFormat="0" applyBorder="0" applyAlignment="0" applyProtection="0"/>
    <xf numFmtId="0" fontId="79" fillId="37" borderId="0" applyNumberFormat="0" applyBorder="0" applyAlignment="0" applyProtection="0"/>
    <xf numFmtId="0" fontId="29" fillId="38" borderId="0" applyNumberFormat="0" applyBorder="0" applyAlignment="0" applyProtection="0"/>
    <xf numFmtId="0" fontId="37"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37"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37"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37"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79" fillId="38" borderId="0" applyNumberFormat="0" applyBorder="0" applyAlignment="0" applyProtection="0"/>
    <xf numFmtId="0" fontId="81"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1"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1"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79" fillId="11" borderId="0" applyNumberFormat="0" applyBorder="0" applyAlignment="0" applyProtection="0"/>
    <xf numFmtId="0" fontId="29"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81" fillId="40" borderId="0" applyNumberFormat="0" applyBorder="0" applyAlignment="0" applyProtection="0"/>
    <xf numFmtId="0" fontId="82" fillId="12" borderId="0" applyNumberFormat="0" applyBorder="0" applyAlignment="0" applyProtection="0"/>
    <xf numFmtId="0" fontId="82" fillId="12" borderId="0" applyNumberFormat="0" applyBorder="0" applyAlignment="0" applyProtection="0"/>
    <xf numFmtId="0" fontId="82" fillId="12"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2" fillId="12" borderId="0" applyNumberFormat="0" applyBorder="0" applyAlignment="0" applyProtection="0"/>
    <xf numFmtId="0" fontId="82" fillId="12" borderId="0" applyNumberFormat="0" applyBorder="0" applyAlignment="0" applyProtection="0"/>
    <xf numFmtId="0" fontId="82" fillId="40" borderId="0" applyNumberFormat="0" applyBorder="0" applyAlignment="0" applyProtection="0"/>
    <xf numFmtId="0" fontId="81" fillId="40" borderId="0" applyNumberFormat="0" applyBorder="0" applyAlignment="0" applyProtection="0"/>
    <xf numFmtId="0" fontId="82" fillId="12" borderId="0" applyNumberFormat="0" applyBorder="0" applyAlignment="0" applyProtection="0"/>
    <xf numFmtId="0" fontId="82" fillId="12" borderId="0" applyNumberFormat="0" applyBorder="0" applyAlignment="0" applyProtection="0"/>
    <xf numFmtId="0" fontId="82" fillId="12"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2" fillId="12" borderId="0" applyNumberFormat="0" applyBorder="0" applyAlignment="0" applyProtection="0"/>
    <xf numFmtId="0" fontId="82" fillId="12" borderId="0" applyNumberFormat="0" applyBorder="0" applyAlignment="0" applyProtection="0"/>
    <xf numFmtId="0" fontId="82" fillId="40" borderId="0" applyNumberFormat="0" applyBorder="0" applyAlignment="0" applyProtection="0"/>
    <xf numFmtId="0" fontId="81" fillId="40" borderId="0" applyNumberFormat="0" applyBorder="0" applyAlignment="0" applyProtection="0"/>
    <xf numFmtId="0" fontId="82" fillId="12" borderId="0" applyNumberFormat="0" applyBorder="0" applyAlignment="0" applyProtection="0"/>
    <xf numFmtId="0" fontId="82" fillId="12" borderId="0" applyNumberFormat="0" applyBorder="0" applyAlignment="0" applyProtection="0"/>
    <xf numFmtId="0" fontId="82" fillId="12"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1" fillId="40" borderId="0" applyNumberFormat="0" applyBorder="0" applyAlignment="0" applyProtection="0"/>
    <xf numFmtId="0" fontId="82" fillId="12" borderId="0" applyNumberFormat="0" applyBorder="0" applyAlignment="0" applyProtection="0"/>
    <xf numFmtId="0" fontId="82" fillId="12" borderId="0" applyNumberFormat="0" applyBorder="0" applyAlignment="0" applyProtection="0"/>
    <xf numFmtId="0" fontId="82" fillId="40" borderId="0" applyNumberFormat="0" applyBorder="0" applyAlignment="0" applyProtection="0"/>
    <xf numFmtId="0" fontId="79" fillId="12" borderId="0" applyNumberFormat="0" applyBorder="0" applyAlignment="0" applyProtection="0"/>
    <xf numFmtId="0" fontId="82" fillId="34" borderId="0" applyNumberFormat="0" applyBorder="0" applyAlignment="0" applyProtection="0"/>
    <xf numFmtId="0" fontId="29" fillId="41" borderId="0" applyNumberFormat="0" applyBorder="0" applyAlignment="0" applyProtection="0"/>
    <xf numFmtId="0" fontId="81" fillId="41"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79" fillId="41" borderId="0" applyNumberFormat="0" applyBorder="0" applyAlignment="0" applyProtection="0"/>
    <xf numFmtId="0" fontId="37" fillId="41"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79" fillId="41" borderId="0" applyNumberFormat="0" applyBorder="0" applyAlignment="0" applyProtection="0"/>
    <xf numFmtId="0" fontId="37" fillId="41"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79" fillId="41" borderId="0" applyNumberFormat="0" applyBorder="0" applyAlignment="0" applyProtection="0"/>
    <xf numFmtId="0" fontId="37" fillId="41"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37" fillId="41"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79" fillId="41" borderId="0" applyNumberFormat="0" applyBorder="0" applyAlignment="0" applyProtection="0"/>
    <xf numFmtId="0" fontId="82" fillId="34"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79" fillId="34"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29" fillId="40" borderId="0" applyNumberFormat="0" applyBorder="0" applyAlignment="0" applyProtection="0"/>
    <xf numFmtId="0" fontId="37"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37"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37"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37"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81" fillId="11"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2" fillId="11" borderId="0" applyNumberFormat="0" applyBorder="0" applyAlignment="0" applyProtection="0"/>
    <xf numFmtId="0" fontId="81" fillId="11"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2" fillId="11" borderId="0" applyNumberFormat="0" applyBorder="0" applyAlignment="0" applyProtection="0"/>
    <xf numFmtId="0" fontId="81" fillId="11"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2" fillId="11" borderId="0" applyNumberFormat="0" applyBorder="0" applyAlignment="0" applyProtection="0"/>
    <xf numFmtId="0" fontId="79" fillId="40" borderId="0" applyNumberFormat="0" applyBorder="0" applyAlignment="0" applyProtection="0"/>
    <xf numFmtId="0" fontId="18" fillId="13" borderId="0" applyNumberFormat="0" applyBorder="0" applyAlignment="0" applyProtection="0"/>
    <xf numFmtId="0" fontId="18" fillId="40" borderId="0" applyNumberFormat="0" applyBorder="0" applyAlignment="0" applyProtection="0"/>
    <xf numFmtId="0" fontId="18" fillId="11" borderId="0" applyNumberFormat="0" applyBorder="0" applyAlignment="0" applyProtection="0"/>
    <xf numFmtId="0" fontId="18" fillId="13" borderId="0" applyNumberFormat="0" applyBorder="0" applyAlignment="0" applyProtection="0"/>
    <xf numFmtId="0" fontId="18" fillId="41" borderId="0" applyNumberFormat="0" applyBorder="0" applyAlignment="0" applyProtection="0"/>
    <xf numFmtId="0" fontId="18" fillId="40" borderId="0" applyNumberFormat="0" applyBorder="0" applyAlignment="0" applyProtection="0"/>
    <xf numFmtId="222" fontId="5" fillId="0" borderId="0" applyFont="0" applyFill="0" applyBorder="0" applyAlignment="0" applyProtection="0"/>
    <xf numFmtId="239" fontId="83" fillId="0" borderId="0" applyProtection="0">
      <protection locked="0"/>
    </xf>
    <xf numFmtId="240" fontId="58" fillId="0" borderId="0"/>
    <xf numFmtId="40" fontId="78" fillId="0" borderId="0"/>
    <xf numFmtId="3" fontId="32" fillId="6" borderId="0"/>
    <xf numFmtId="0" fontId="2" fillId="0" borderId="0"/>
    <xf numFmtId="0" fontId="29"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81" fillId="41"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41" borderId="0" applyNumberFormat="0" applyBorder="0" applyAlignment="0" applyProtection="0"/>
    <xf numFmtId="0" fontId="79" fillId="34" borderId="0" applyNumberFormat="0" applyBorder="0" applyAlignment="0" applyProtection="0"/>
    <xf numFmtId="0" fontId="82" fillId="37" borderId="0" applyNumberFormat="0" applyBorder="0" applyAlignment="0" applyProtection="0"/>
    <xf numFmtId="0" fontId="29" fillId="36" borderId="0" applyNumberFormat="0" applyBorder="0" applyAlignment="0" applyProtection="0"/>
    <xf numFmtId="0" fontId="81" fillId="36"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79" fillId="36" borderId="0" applyNumberFormat="0" applyBorder="0" applyAlignment="0" applyProtection="0"/>
    <xf numFmtId="0" fontId="37" fillId="36"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79" fillId="36" borderId="0" applyNumberFormat="0" applyBorder="0" applyAlignment="0" applyProtection="0"/>
    <xf numFmtId="0" fontId="37" fillId="36"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79" fillId="36" borderId="0" applyNumberFormat="0" applyBorder="0" applyAlignment="0" applyProtection="0"/>
    <xf numFmtId="0" fontId="37" fillId="36"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79" fillId="36" borderId="0" applyNumberFormat="0" applyBorder="0" applyAlignment="0" applyProtection="0"/>
    <xf numFmtId="0" fontId="82" fillId="37"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29" fillId="42" borderId="0" applyNumberFormat="0" applyBorder="0" applyAlignment="0" applyProtection="0"/>
    <xf numFmtId="0" fontId="37"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37"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37"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37"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79" fillId="42" borderId="0" applyNumberFormat="0" applyBorder="0" applyAlignment="0" applyProtection="0"/>
    <xf numFmtId="0" fontId="81" fillId="28"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2" fillId="28" borderId="0" applyNumberFormat="0" applyBorder="0" applyAlignment="0" applyProtection="0"/>
    <xf numFmtId="0" fontId="81" fillId="28"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2" fillId="28" borderId="0" applyNumberFormat="0" applyBorder="0" applyAlignment="0" applyProtection="0"/>
    <xf numFmtId="0" fontId="81" fillId="28"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1" fillId="28" borderId="0" applyNumberFormat="0" applyBorder="0" applyAlignment="0" applyProtection="0"/>
    <xf numFmtId="0" fontId="82" fillId="11" borderId="0" applyNumberFormat="0" applyBorder="0" applyAlignment="0" applyProtection="0"/>
    <xf numFmtId="0" fontId="82" fillId="11" borderId="0" applyNumberFormat="0" applyBorder="0" applyAlignment="0" applyProtection="0"/>
    <xf numFmtId="0" fontId="82" fillId="28" borderId="0" applyNumberFormat="0" applyBorder="0" applyAlignment="0" applyProtection="0"/>
    <xf numFmtId="0" fontId="79" fillId="11" borderId="0" applyNumberFormat="0" applyBorder="0" applyAlignment="0" applyProtection="0"/>
    <xf numFmtId="0" fontId="29"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79" fillId="39" borderId="0" applyNumberFormat="0" applyBorder="0" applyAlignment="0" applyProtection="0"/>
    <xf numFmtId="0" fontId="81" fillId="35" borderId="0" applyNumberFormat="0" applyBorder="0" applyAlignment="0" applyProtection="0"/>
    <xf numFmtId="0" fontId="82" fillId="13" borderId="0" applyNumberFormat="0" applyBorder="0" applyAlignment="0" applyProtection="0"/>
    <xf numFmtId="0" fontId="82" fillId="13" borderId="0" applyNumberFormat="0" applyBorder="0" applyAlignment="0" applyProtection="0"/>
    <xf numFmtId="0" fontId="82" fillId="13"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2" fillId="13" borderId="0" applyNumberFormat="0" applyBorder="0" applyAlignment="0" applyProtection="0"/>
    <xf numFmtId="0" fontId="82" fillId="13" borderId="0" applyNumberFormat="0" applyBorder="0" applyAlignment="0" applyProtection="0"/>
    <xf numFmtId="0" fontId="82" fillId="35" borderId="0" applyNumberFormat="0" applyBorder="0" applyAlignment="0" applyProtection="0"/>
    <xf numFmtId="0" fontId="81" fillId="35" borderId="0" applyNumberFormat="0" applyBorder="0" applyAlignment="0" applyProtection="0"/>
    <xf numFmtId="0" fontId="82" fillId="13" borderId="0" applyNumberFormat="0" applyBorder="0" applyAlignment="0" applyProtection="0"/>
    <xf numFmtId="0" fontId="82" fillId="13" borderId="0" applyNumberFormat="0" applyBorder="0" applyAlignment="0" applyProtection="0"/>
    <xf numFmtId="0" fontId="82" fillId="13"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2" fillId="13" borderId="0" applyNumberFormat="0" applyBorder="0" applyAlignment="0" applyProtection="0"/>
    <xf numFmtId="0" fontId="82" fillId="13" borderId="0" applyNumberFormat="0" applyBorder="0" applyAlignment="0" applyProtection="0"/>
    <xf numFmtId="0" fontId="82" fillId="35" borderId="0" applyNumberFormat="0" applyBorder="0" applyAlignment="0" applyProtection="0"/>
    <xf numFmtId="0" fontId="81" fillId="35" borderId="0" applyNumberFormat="0" applyBorder="0" applyAlignment="0" applyProtection="0"/>
    <xf numFmtId="0" fontId="82" fillId="13" borderId="0" applyNumberFormat="0" applyBorder="0" applyAlignment="0" applyProtection="0"/>
    <xf numFmtId="0" fontId="82" fillId="13" borderId="0" applyNumberFormat="0" applyBorder="0" applyAlignment="0" applyProtection="0"/>
    <xf numFmtId="0" fontId="82" fillId="13"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1" fillId="35" borderId="0" applyNumberFormat="0" applyBorder="0" applyAlignment="0" applyProtection="0"/>
    <xf numFmtId="0" fontId="82" fillId="13" borderId="0" applyNumberFormat="0" applyBorder="0" applyAlignment="0" applyProtection="0"/>
    <xf numFmtId="0" fontId="82" fillId="13" borderId="0" applyNumberFormat="0" applyBorder="0" applyAlignment="0" applyProtection="0"/>
    <xf numFmtId="0" fontId="82" fillId="35" borderId="0" applyNumberFormat="0" applyBorder="0" applyAlignment="0" applyProtection="0"/>
    <xf numFmtId="0" fontId="79" fillId="13" borderId="0" applyNumberFormat="0" applyBorder="0" applyAlignment="0" applyProtection="0"/>
    <xf numFmtId="0" fontId="29"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81" fillId="41"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41" borderId="0" applyNumberFormat="0" applyBorder="0" applyAlignment="0" applyProtection="0"/>
    <xf numFmtId="0" fontId="81" fillId="41"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1" fillId="41" borderId="0" applyNumberFormat="0" applyBorder="0" applyAlignment="0" applyProtection="0"/>
    <xf numFmtId="0" fontId="82" fillId="34" borderId="0" applyNumberFormat="0" applyBorder="0" applyAlignment="0" applyProtection="0"/>
    <xf numFmtId="0" fontId="82" fillId="34" borderId="0" applyNumberFormat="0" applyBorder="0" applyAlignment="0" applyProtection="0"/>
    <xf numFmtId="0" fontId="82" fillId="41" borderId="0" applyNumberFormat="0" applyBorder="0" applyAlignment="0" applyProtection="0"/>
    <xf numFmtId="0" fontId="79" fillId="34" borderId="0" applyNumberFormat="0" applyBorder="0" applyAlignment="0" applyProtection="0"/>
    <xf numFmtId="0" fontId="29" fillId="43" borderId="0" applyNumberFormat="0" applyBorder="0" applyAlignment="0" applyProtection="0"/>
    <xf numFmtId="0" fontId="37"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37"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37"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37"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81" fillId="11"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2" fillId="11" borderId="0" applyNumberFormat="0" applyBorder="0" applyAlignment="0" applyProtection="0"/>
    <xf numFmtId="0" fontId="81" fillId="11"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2" fillId="11" borderId="0" applyNumberFormat="0" applyBorder="0" applyAlignment="0" applyProtection="0"/>
    <xf numFmtId="0" fontId="81" fillId="11"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1" fillId="11" borderId="0" applyNumberFormat="0" applyBorder="0" applyAlignment="0" applyProtection="0"/>
    <xf numFmtId="0" fontId="82" fillId="40" borderId="0" applyNumberFormat="0" applyBorder="0" applyAlignment="0" applyProtection="0"/>
    <xf numFmtId="0" fontId="82" fillId="40" borderId="0" applyNumberFormat="0" applyBorder="0" applyAlignment="0" applyProtection="0"/>
    <xf numFmtId="0" fontId="82" fillId="11" borderId="0" applyNumberFormat="0" applyBorder="0" applyAlignment="0" applyProtection="0"/>
    <xf numFmtId="0" fontId="79" fillId="40" borderId="0" applyNumberFormat="0" applyBorder="0" applyAlignment="0" applyProtection="0"/>
    <xf numFmtId="0" fontId="18" fillId="13" borderId="0" applyNumberFormat="0" applyBorder="0" applyAlignment="0" applyProtection="0"/>
    <xf numFmtId="0" fontId="18" fillId="36" borderId="0" applyNumberFormat="0" applyBorder="0" applyAlignment="0" applyProtection="0"/>
    <xf numFmtId="0" fontId="18" fillId="28" borderId="0" applyNumberFormat="0" applyBorder="0" applyAlignment="0" applyProtection="0"/>
    <xf numFmtId="0" fontId="18" fillId="13" borderId="0" applyNumberFormat="0" applyBorder="0" applyAlignment="0" applyProtection="0"/>
    <xf numFmtId="0" fontId="18" fillId="33" borderId="0" applyNumberFormat="0" applyBorder="0" applyAlignment="0" applyProtection="0"/>
    <xf numFmtId="0" fontId="18" fillId="40" borderId="0" applyNumberFormat="0" applyBorder="0" applyAlignment="0" applyProtection="0"/>
    <xf numFmtId="0" fontId="61" fillId="44" borderId="0" applyNumberFormat="0" applyBorder="0" applyAlignment="0" applyProtection="0"/>
    <xf numFmtId="0" fontId="38"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38"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38"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38"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4" fillId="44" borderId="0" applyNumberFormat="0" applyBorder="0" applyAlignment="0" applyProtection="0"/>
    <xf numFmtId="0" fontId="85" fillId="41"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85" fillId="41"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85" fillId="41"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84" fillId="41" borderId="0" applyNumberFormat="0" applyBorder="0" applyAlignment="0" applyProtection="0"/>
    <xf numFmtId="0" fontId="61" fillId="36" borderId="0" applyNumberFormat="0" applyBorder="0" applyAlignment="0" applyProtection="0"/>
    <xf numFmtId="0" fontId="38"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38"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38"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38"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84" fillId="36" borderId="0" applyNumberFormat="0" applyBorder="0" applyAlignment="0" applyProtection="0"/>
    <xf numFmtId="0" fontId="85" fillId="45"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6" fillId="45" borderId="0" applyNumberFormat="0" applyBorder="0" applyAlignment="0" applyProtection="0"/>
    <xf numFmtId="0" fontId="85" fillId="45"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6" fillId="45" borderId="0" applyNumberFormat="0" applyBorder="0" applyAlignment="0" applyProtection="0"/>
    <xf numFmtId="0" fontId="85" fillId="45"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6" fillId="45" borderId="0" applyNumberFormat="0" applyBorder="0" applyAlignment="0" applyProtection="0"/>
    <xf numFmtId="0" fontId="84" fillId="37" borderId="0" applyNumberFormat="0" applyBorder="0" applyAlignment="0" applyProtection="0"/>
    <xf numFmtId="0" fontId="61" fillId="42" borderId="0" applyNumberFormat="0" applyBorder="0" applyAlignment="0" applyProtection="0"/>
    <xf numFmtId="0" fontId="38"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38"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38"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38"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4" fillId="42" borderId="0" applyNumberFormat="0" applyBorder="0" applyAlignment="0" applyProtection="0"/>
    <xf numFmtId="0" fontId="85" fillId="43" borderId="0" applyNumberFormat="0" applyBorder="0" applyAlignment="0" applyProtection="0"/>
    <xf numFmtId="0" fontId="86" fillId="11" borderId="0" applyNumberFormat="0" applyBorder="0" applyAlignment="0" applyProtection="0"/>
    <xf numFmtId="0" fontId="86" fillId="11" borderId="0" applyNumberFormat="0" applyBorder="0" applyAlignment="0" applyProtection="0"/>
    <xf numFmtId="0" fontId="86" fillId="11"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6" fillId="11" borderId="0" applyNumberFormat="0" applyBorder="0" applyAlignment="0" applyProtection="0"/>
    <xf numFmtId="0" fontId="86" fillId="11" borderId="0" applyNumberFormat="0" applyBorder="0" applyAlignment="0" applyProtection="0"/>
    <xf numFmtId="0" fontId="86" fillId="43" borderId="0" applyNumberFormat="0" applyBorder="0" applyAlignment="0" applyProtection="0"/>
    <xf numFmtId="0" fontId="85" fillId="43" borderId="0" applyNumberFormat="0" applyBorder="0" applyAlignment="0" applyProtection="0"/>
    <xf numFmtId="0" fontId="86" fillId="11" borderId="0" applyNumberFormat="0" applyBorder="0" applyAlignment="0" applyProtection="0"/>
    <xf numFmtId="0" fontId="86" fillId="11" borderId="0" applyNumberFormat="0" applyBorder="0" applyAlignment="0" applyProtection="0"/>
    <xf numFmtId="0" fontId="86" fillId="11"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6" fillId="11" borderId="0" applyNumberFormat="0" applyBorder="0" applyAlignment="0" applyProtection="0"/>
    <xf numFmtId="0" fontId="86" fillId="11" borderId="0" applyNumberFormat="0" applyBorder="0" applyAlignment="0" applyProtection="0"/>
    <xf numFmtId="0" fontId="86" fillId="43" borderId="0" applyNumberFormat="0" applyBorder="0" applyAlignment="0" applyProtection="0"/>
    <xf numFmtId="0" fontId="85" fillId="43" borderId="0" applyNumberFormat="0" applyBorder="0" applyAlignment="0" applyProtection="0"/>
    <xf numFmtId="0" fontId="86" fillId="11" borderId="0" applyNumberFormat="0" applyBorder="0" applyAlignment="0" applyProtection="0"/>
    <xf numFmtId="0" fontId="86" fillId="11" borderId="0" applyNumberFormat="0" applyBorder="0" applyAlignment="0" applyProtection="0"/>
    <xf numFmtId="0" fontId="86" fillId="11"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6" fillId="11" borderId="0" applyNumberFormat="0" applyBorder="0" applyAlignment="0" applyProtection="0"/>
    <xf numFmtId="0" fontId="86" fillId="11" borderId="0" applyNumberFormat="0" applyBorder="0" applyAlignment="0" applyProtection="0"/>
    <xf numFmtId="0" fontId="86" fillId="43" borderId="0" applyNumberFormat="0" applyBorder="0" applyAlignment="0" applyProtection="0"/>
    <xf numFmtId="0" fontId="84" fillId="11" borderId="0" applyNumberFormat="0" applyBorder="0" applyAlignment="0" applyProtection="0"/>
    <xf numFmtId="0" fontId="61"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5" fillId="35" borderId="0" applyNumberFormat="0" applyBorder="0" applyAlignment="0" applyProtection="0"/>
    <xf numFmtId="0" fontId="86" fillId="13" borderId="0" applyNumberFormat="0" applyBorder="0" applyAlignment="0" applyProtection="0"/>
    <xf numFmtId="0" fontId="86" fillId="13" borderId="0" applyNumberFormat="0" applyBorder="0" applyAlignment="0" applyProtection="0"/>
    <xf numFmtId="0" fontId="86" fillId="13"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6" fillId="13" borderId="0" applyNumberFormat="0" applyBorder="0" applyAlignment="0" applyProtection="0"/>
    <xf numFmtId="0" fontId="86" fillId="13" borderId="0" applyNumberFormat="0" applyBorder="0" applyAlignment="0" applyProtection="0"/>
    <xf numFmtId="0" fontId="86" fillId="35" borderId="0" applyNumberFormat="0" applyBorder="0" applyAlignment="0" applyProtection="0"/>
    <xf numFmtId="0" fontId="85" fillId="35" borderId="0" applyNumberFormat="0" applyBorder="0" applyAlignment="0" applyProtection="0"/>
    <xf numFmtId="0" fontId="86" fillId="13" borderId="0" applyNumberFormat="0" applyBorder="0" applyAlignment="0" applyProtection="0"/>
    <xf numFmtId="0" fontId="86" fillId="13" borderId="0" applyNumberFormat="0" applyBorder="0" applyAlignment="0" applyProtection="0"/>
    <xf numFmtId="0" fontId="86" fillId="13"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6" fillId="13" borderId="0" applyNumberFormat="0" applyBorder="0" applyAlignment="0" applyProtection="0"/>
    <xf numFmtId="0" fontId="86" fillId="13" borderId="0" applyNumberFormat="0" applyBorder="0" applyAlignment="0" applyProtection="0"/>
    <xf numFmtId="0" fontId="86" fillId="35" borderId="0" applyNumberFormat="0" applyBorder="0" applyAlignment="0" applyProtection="0"/>
    <xf numFmtId="0" fontId="85" fillId="35" borderId="0" applyNumberFormat="0" applyBorder="0" applyAlignment="0" applyProtection="0"/>
    <xf numFmtId="0" fontId="86" fillId="13" borderId="0" applyNumberFormat="0" applyBorder="0" applyAlignment="0" applyProtection="0"/>
    <xf numFmtId="0" fontId="86" fillId="13" borderId="0" applyNumberFormat="0" applyBorder="0" applyAlignment="0" applyProtection="0"/>
    <xf numFmtId="0" fontId="86" fillId="13"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5" fillId="35" borderId="0" applyNumberFormat="0" applyBorder="0" applyAlignment="0" applyProtection="0"/>
    <xf numFmtId="0" fontId="86" fillId="13" borderId="0" applyNumberFormat="0" applyBorder="0" applyAlignment="0" applyProtection="0"/>
    <xf numFmtId="0" fontId="86" fillId="13" borderId="0" applyNumberFormat="0" applyBorder="0" applyAlignment="0" applyProtection="0"/>
    <xf numFmtId="0" fontId="86" fillId="35" borderId="0" applyNumberFormat="0" applyBorder="0" applyAlignment="0" applyProtection="0"/>
    <xf numFmtId="0" fontId="84" fillId="13" borderId="0" applyNumberFormat="0" applyBorder="0" applyAlignment="0" applyProtection="0"/>
    <xf numFmtId="0" fontId="61" fillId="47" borderId="0" applyNumberFormat="0" applyBorder="0" applyAlignment="0" applyProtection="0"/>
    <xf numFmtId="0" fontId="38"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5" fillId="41"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6" fillId="41" borderId="0" applyNumberFormat="0" applyBorder="0" applyAlignment="0" applyProtection="0"/>
    <xf numFmtId="0" fontId="85" fillId="41"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6" fillId="41" borderId="0" applyNumberFormat="0" applyBorder="0" applyAlignment="0" applyProtection="0"/>
    <xf numFmtId="0" fontId="85" fillId="41"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5" fillId="41"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6" fillId="41" borderId="0" applyNumberFormat="0" applyBorder="0" applyAlignment="0" applyProtection="0"/>
    <xf numFmtId="0" fontId="84" fillId="47" borderId="0" applyNumberFormat="0" applyBorder="0" applyAlignment="0" applyProtection="0"/>
    <xf numFmtId="0" fontId="61" fillId="8" borderId="0" applyNumberFormat="0" applyBorder="0" applyAlignment="0" applyProtection="0"/>
    <xf numFmtId="0" fontId="38"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38"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38"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38"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84" fillId="8" borderId="0" applyNumberFormat="0" applyBorder="0" applyAlignment="0" applyProtection="0"/>
    <xf numFmtId="0" fontId="85" fillId="36" borderId="0" applyNumberFormat="0" applyBorder="0" applyAlignment="0" applyProtection="0"/>
    <xf numFmtId="0" fontId="86" fillId="40" borderId="0" applyNumberFormat="0" applyBorder="0" applyAlignment="0" applyProtection="0"/>
    <xf numFmtId="0" fontId="86" fillId="40" borderId="0" applyNumberFormat="0" applyBorder="0" applyAlignment="0" applyProtection="0"/>
    <xf numFmtId="0" fontId="86" fillId="40"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6" fillId="40" borderId="0" applyNumberFormat="0" applyBorder="0" applyAlignment="0" applyProtection="0"/>
    <xf numFmtId="0" fontId="86" fillId="40" borderId="0" applyNumberFormat="0" applyBorder="0" applyAlignment="0" applyProtection="0"/>
    <xf numFmtId="0" fontId="86" fillId="36" borderId="0" applyNumberFormat="0" applyBorder="0" applyAlignment="0" applyProtection="0"/>
    <xf numFmtId="0" fontId="85" fillId="36" borderId="0" applyNumberFormat="0" applyBorder="0" applyAlignment="0" applyProtection="0"/>
    <xf numFmtId="0" fontId="86" fillId="40" borderId="0" applyNumberFormat="0" applyBorder="0" applyAlignment="0" applyProtection="0"/>
    <xf numFmtId="0" fontId="86" fillId="40" borderId="0" applyNumberFormat="0" applyBorder="0" applyAlignment="0" applyProtection="0"/>
    <xf numFmtId="0" fontId="86" fillId="40"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6" fillId="40" borderId="0" applyNumberFormat="0" applyBorder="0" applyAlignment="0" applyProtection="0"/>
    <xf numFmtId="0" fontId="86" fillId="40" borderId="0" applyNumberFormat="0" applyBorder="0" applyAlignment="0" applyProtection="0"/>
    <xf numFmtId="0" fontId="86" fillId="36" borderId="0" applyNumberFormat="0" applyBorder="0" applyAlignment="0" applyProtection="0"/>
    <xf numFmtId="0" fontId="85" fillId="36" borderId="0" applyNumberFormat="0" applyBorder="0" applyAlignment="0" applyProtection="0"/>
    <xf numFmtId="0" fontId="86" fillId="40" borderId="0" applyNumberFormat="0" applyBorder="0" applyAlignment="0" applyProtection="0"/>
    <xf numFmtId="0" fontId="86" fillId="40" borderId="0" applyNumberFormat="0" applyBorder="0" applyAlignment="0" applyProtection="0"/>
    <xf numFmtId="0" fontId="86" fillId="40"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5" fillId="36" borderId="0" applyNumberFormat="0" applyBorder="0" applyAlignment="0" applyProtection="0"/>
    <xf numFmtId="0" fontId="86" fillId="40" borderId="0" applyNumberFormat="0" applyBorder="0" applyAlignment="0" applyProtection="0"/>
    <xf numFmtId="0" fontId="86" fillId="40" borderId="0" applyNumberFormat="0" applyBorder="0" applyAlignment="0" applyProtection="0"/>
    <xf numFmtId="0" fontId="86" fillId="36" borderId="0" applyNumberFormat="0" applyBorder="0" applyAlignment="0" applyProtection="0"/>
    <xf numFmtId="0" fontId="84" fillId="40" borderId="0" applyNumberFormat="0" applyBorder="0" applyAlignment="0" applyProtection="0"/>
    <xf numFmtId="0" fontId="87" fillId="47" borderId="0" applyNumberFormat="0" applyBorder="0" applyAlignment="0" applyProtection="0"/>
    <xf numFmtId="0" fontId="87" fillId="36" borderId="0" applyNumberFormat="0" applyBorder="0" applyAlignment="0" applyProtection="0"/>
    <xf numFmtId="0" fontId="87" fillId="28" borderId="0" applyNumberFormat="0" applyBorder="0" applyAlignment="0" applyProtection="0"/>
    <xf numFmtId="0" fontId="87" fillId="48" borderId="0" applyNumberFormat="0" applyBorder="0" applyAlignment="0" applyProtection="0"/>
    <xf numFmtId="0" fontId="87" fillId="47" borderId="0" applyNumberFormat="0" applyBorder="0" applyAlignment="0" applyProtection="0"/>
    <xf numFmtId="0" fontId="87" fillId="40" borderId="0" applyNumberFormat="0" applyBorder="0" applyAlignment="0" applyProtection="0"/>
    <xf numFmtId="0" fontId="25" fillId="0" borderId="0">
      <protection locked="0"/>
    </xf>
    <xf numFmtId="37" fontId="88" fillId="0" borderId="0">
      <alignment horizontal="center"/>
    </xf>
    <xf numFmtId="241" fontId="2" fillId="0" borderId="0" applyFill="0" applyBorder="0" applyProtection="0">
      <alignment horizontal="right"/>
    </xf>
    <xf numFmtId="196" fontId="89" fillId="0" borderId="0" applyFont="0" applyFill="0" applyBorder="0" applyAlignment="0" applyProtection="0"/>
    <xf numFmtId="0" fontId="90" fillId="0" borderId="15">
      <alignment horizontal="right"/>
    </xf>
    <xf numFmtId="196" fontId="39" fillId="6" borderId="0" applyFont="0" applyBorder="0"/>
    <xf numFmtId="0" fontId="91" fillId="49" borderId="0"/>
    <xf numFmtId="240" fontId="2" fillId="0" borderId="0" applyFill="0" applyBorder="0" applyProtection="0">
      <alignment horizontal="right"/>
    </xf>
    <xf numFmtId="196" fontId="39" fillId="50" borderId="0" applyNumberFormat="0" applyFont="0" applyBorder="0" applyAlignment="0" applyProtection="0"/>
    <xf numFmtId="196" fontId="14" fillId="51" borderId="0" applyNumberFormat="0" applyFont="0" applyBorder="0" applyAlignment="0" applyProtection="0"/>
    <xf numFmtId="196" fontId="10" fillId="52" borderId="0" applyBorder="0"/>
    <xf numFmtId="196" fontId="2" fillId="0" borderId="26" applyNumberFormat="0" applyBorder="0" applyAlignment="0" applyProtection="0"/>
    <xf numFmtId="169" fontId="50" fillId="0" borderId="0" applyBorder="0">
      <alignment horizontal="right"/>
    </xf>
    <xf numFmtId="169" fontId="10" fillId="0" borderId="26" applyBorder="0">
      <alignment horizontal="right"/>
    </xf>
    <xf numFmtId="0" fontId="92" fillId="6" borderId="0">
      <alignment horizontal="left"/>
    </xf>
    <xf numFmtId="166" fontId="93" fillId="0" borderId="0" applyBorder="0">
      <alignment horizontal="right"/>
    </xf>
    <xf numFmtId="166" fontId="94" fillId="0" borderId="26" applyBorder="0">
      <alignment horizontal="right"/>
    </xf>
    <xf numFmtId="196" fontId="95" fillId="0" borderId="0">
      <alignment horizontal="left" indent="1"/>
    </xf>
    <xf numFmtId="196" fontId="95" fillId="0" borderId="0">
      <alignment horizontal="left"/>
    </xf>
    <xf numFmtId="196" fontId="40" fillId="0" borderId="1" applyBorder="0"/>
    <xf numFmtId="196" fontId="40" fillId="0" borderId="1" applyBorder="0"/>
    <xf numFmtId="196" fontId="39" fillId="14" borderId="26" applyNumberFormat="0" applyFont="0" applyBorder="0" applyAlignment="0" applyProtection="0"/>
    <xf numFmtId="169" fontId="48" fillId="53" borderId="1" applyBorder="0">
      <alignment horizontal="right"/>
    </xf>
    <xf numFmtId="169" fontId="48" fillId="53" borderId="1" applyBorder="0">
      <alignment horizontal="right"/>
    </xf>
    <xf numFmtId="169" fontId="48" fillId="0" borderId="1" applyBorder="0">
      <alignment horizontal="right"/>
    </xf>
    <xf numFmtId="169" fontId="48" fillId="0" borderId="1" applyBorder="0">
      <alignment horizontal="right"/>
    </xf>
    <xf numFmtId="196" fontId="47" fillId="0" borderId="26" applyNumberFormat="0" applyBorder="0" applyAlignment="0" applyProtection="0"/>
    <xf numFmtId="0" fontId="48" fillId="6" borderId="27" applyBorder="0">
      <alignment horizontal="center"/>
    </xf>
    <xf numFmtId="242" fontId="2" fillId="0" borderId="0" applyFont="0" applyFill="0" applyBorder="0" applyAlignment="0" applyProtection="0"/>
    <xf numFmtId="37" fontId="17" fillId="0" borderId="0"/>
    <xf numFmtId="3" fontId="29" fillId="54" borderId="0">
      <alignment horizontal="left"/>
    </xf>
    <xf numFmtId="0" fontId="61" fillId="55" borderId="0" applyNumberFormat="0" applyBorder="0" applyAlignment="0" applyProtection="0"/>
    <xf numFmtId="0" fontId="38"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38"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38"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38"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4" fillId="55" borderId="0" applyNumberFormat="0" applyBorder="0" applyAlignment="0" applyProtection="0"/>
    <xf numFmtId="0" fontId="85" fillId="56"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6" fillId="56" borderId="0" applyNumberFormat="0" applyBorder="0" applyAlignment="0" applyProtection="0"/>
    <xf numFmtId="0" fontId="85" fillId="56"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6" fillId="56" borderId="0" applyNumberFormat="0" applyBorder="0" applyAlignment="0" applyProtection="0"/>
    <xf numFmtId="0" fontId="85" fillId="56"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5" fillId="56" borderId="0" applyNumberFormat="0" applyBorder="0" applyAlignment="0" applyProtection="0"/>
    <xf numFmtId="0" fontId="86" fillId="47" borderId="0" applyNumberFormat="0" applyBorder="0" applyAlignment="0" applyProtection="0"/>
    <xf numFmtId="0" fontId="86" fillId="47" borderId="0" applyNumberFormat="0" applyBorder="0" applyAlignment="0" applyProtection="0"/>
    <xf numFmtId="0" fontId="86" fillId="56" borderId="0" applyNumberFormat="0" applyBorder="0" applyAlignment="0" applyProtection="0"/>
    <xf numFmtId="0" fontId="84" fillId="47" borderId="0" applyNumberFormat="0" applyBorder="0" applyAlignment="0" applyProtection="0"/>
    <xf numFmtId="0" fontId="61" fillId="57" borderId="0" applyNumberFormat="0" applyBorder="0" applyAlignment="0" applyProtection="0"/>
    <xf numFmtId="0" fontId="38"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38"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38"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38"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84" fillId="57" borderId="0" applyNumberFormat="0" applyBorder="0" applyAlignment="0" applyProtection="0"/>
    <xf numFmtId="0" fontId="85" fillId="45"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6" fillId="45" borderId="0" applyNumberFormat="0" applyBorder="0" applyAlignment="0" applyProtection="0"/>
    <xf numFmtId="0" fontId="85" fillId="45"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6" fillId="45" borderId="0" applyNumberFormat="0" applyBorder="0" applyAlignment="0" applyProtection="0"/>
    <xf numFmtId="0" fontId="85" fillId="45"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5" fillId="45" borderId="0" applyNumberFormat="0" applyBorder="0" applyAlignment="0" applyProtection="0"/>
    <xf numFmtId="0" fontId="86" fillId="37" borderId="0" applyNumberFormat="0" applyBorder="0" applyAlignment="0" applyProtection="0"/>
    <xf numFmtId="0" fontId="86" fillId="37" borderId="0" applyNumberFormat="0" applyBorder="0" applyAlignment="0" applyProtection="0"/>
    <xf numFmtId="0" fontId="86" fillId="45" borderId="0" applyNumberFormat="0" applyBorder="0" applyAlignment="0" applyProtection="0"/>
    <xf numFmtId="0" fontId="84" fillId="37" borderId="0" applyNumberFormat="0" applyBorder="0" applyAlignment="0" applyProtection="0"/>
    <xf numFmtId="0" fontId="61" fillId="58" borderId="0" applyNumberFormat="0" applyBorder="0" applyAlignment="0" applyProtection="0"/>
    <xf numFmtId="0" fontId="38"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38"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38"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38"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4" fillId="58" borderId="0" applyNumberFormat="0" applyBorder="0" applyAlignment="0" applyProtection="0"/>
    <xf numFmtId="0" fontId="85" fillId="43" borderId="0" applyNumberFormat="0" applyBorder="0" applyAlignment="0" applyProtection="0"/>
    <xf numFmtId="0" fontId="86" fillId="59" borderId="0" applyNumberFormat="0" applyBorder="0" applyAlignment="0" applyProtection="0"/>
    <xf numFmtId="0" fontId="86" fillId="59" borderId="0" applyNumberFormat="0" applyBorder="0" applyAlignment="0" applyProtection="0"/>
    <xf numFmtId="0" fontId="86" fillId="59"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6" fillId="59" borderId="0" applyNumberFormat="0" applyBorder="0" applyAlignment="0" applyProtection="0"/>
    <xf numFmtId="0" fontId="86" fillId="59" borderId="0" applyNumberFormat="0" applyBorder="0" applyAlignment="0" applyProtection="0"/>
    <xf numFmtId="0" fontId="86" fillId="43" borderId="0" applyNumberFormat="0" applyBorder="0" applyAlignment="0" applyProtection="0"/>
    <xf numFmtId="0" fontId="85" fillId="43" borderId="0" applyNumberFormat="0" applyBorder="0" applyAlignment="0" applyProtection="0"/>
    <xf numFmtId="0" fontId="86" fillId="59" borderId="0" applyNumberFormat="0" applyBorder="0" applyAlignment="0" applyProtection="0"/>
    <xf numFmtId="0" fontId="86" fillId="59" borderId="0" applyNumberFormat="0" applyBorder="0" applyAlignment="0" applyProtection="0"/>
    <xf numFmtId="0" fontId="86" fillId="59"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6" fillId="59" borderId="0" applyNumberFormat="0" applyBorder="0" applyAlignment="0" applyProtection="0"/>
    <xf numFmtId="0" fontId="86" fillId="59" borderId="0" applyNumberFormat="0" applyBorder="0" applyAlignment="0" applyProtection="0"/>
    <xf numFmtId="0" fontId="86" fillId="43" borderId="0" applyNumberFormat="0" applyBorder="0" applyAlignment="0" applyProtection="0"/>
    <xf numFmtId="0" fontId="85" fillId="43" borderId="0" applyNumberFormat="0" applyBorder="0" applyAlignment="0" applyProtection="0"/>
    <xf numFmtId="0" fontId="86" fillId="59" borderId="0" applyNumberFormat="0" applyBorder="0" applyAlignment="0" applyProtection="0"/>
    <xf numFmtId="0" fontId="86" fillId="59" borderId="0" applyNumberFormat="0" applyBorder="0" applyAlignment="0" applyProtection="0"/>
    <xf numFmtId="0" fontId="86" fillId="59"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5" fillId="43" borderId="0" applyNumberFormat="0" applyBorder="0" applyAlignment="0" applyProtection="0"/>
    <xf numFmtId="0" fontId="86" fillId="59" borderId="0" applyNumberFormat="0" applyBorder="0" applyAlignment="0" applyProtection="0"/>
    <xf numFmtId="0" fontId="86" fillId="59" borderId="0" applyNumberFormat="0" applyBorder="0" applyAlignment="0" applyProtection="0"/>
    <xf numFmtId="0" fontId="86" fillId="43" borderId="0" applyNumberFormat="0" applyBorder="0" applyAlignment="0" applyProtection="0"/>
    <xf numFmtId="0" fontId="84" fillId="59" borderId="0" applyNumberFormat="0" applyBorder="0" applyAlignment="0" applyProtection="0"/>
    <xf numFmtId="0" fontId="61"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4" fillId="46" borderId="0" applyNumberFormat="0" applyBorder="0" applyAlignment="0" applyProtection="0"/>
    <xf numFmtId="0" fontId="85" fillId="21" borderId="0" applyNumberFormat="0" applyBorder="0" applyAlignment="0" applyProtection="0"/>
    <xf numFmtId="0" fontId="86" fillId="60" borderId="0" applyNumberFormat="0" applyBorder="0" applyAlignment="0" applyProtection="0"/>
    <xf numFmtId="0" fontId="86" fillId="60" borderId="0" applyNumberFormat="0" applyBorder="0" applyAlignment="0" applyProtection="0"/>
    <xf numFmtId="0" fontId="86" fillId="60"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6" fillId="60" borderId="0" applyNumberFormat="0" applyBorder="0" applyAlignment="0" applyProtection="0"/>
    <xf numFmtId="0" fontId="86" fillId="60" borderId="0" applyNumberFormat="0" applyBorder="0" applyAlignment="0" applyProtection="0"/>
    <xf numFmtId="0" fontId="86" fillId="60" borderId="0" applyNumberFormat="0" applyBorder="0" applyAlignment="0" applyProtection="0"/>
    <xf numFmtId="0" fontId="85" fillId="21" borderId="0" applyNumberFormat="0" applyBorder="0" applyAlignment="0" applyProtection="0"/>
    <xf numFmtId="0" fontId="86" fillId="60" borderId="0" applyNumberFormat="0" applyBorder="0" applyAlignment="0" applyProtection="0"/>
    <xf numFmtId="0" fontId="86" fillId="60" borderId="0" applyNumberFormat="0" applyBorder="0" applyAlignment="0" applyProtection="0"/>
    <xf numFmtId="0" fontId="86" fillId="60"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6" fillId="60" borderId="0" applyNumberFormat="0" applyBorder="0" applyAlignment="0" applyProtection="0"/>
    <xf numFmtId="0" fontId="86" fillId="60" borderId="0" applyNumberFormat="0" applyBorder="0" applyAlignment="0" applyProtection="0"/>
    <xf numFmtId="0" fontId="86" fillId="60" borderId="0" applyNumberFormat="0" applyBorder="0" applyAlignment="0" applyProtection="0"/>
    <xf numFmtId="0" fontId="85" fillId="21" borderId="0" applyNumberFormat="0" applyBorder="0" applyAlignment="0" applyProtection="0"/>
    <xf numFmtId="0" fontId="86" fillId="60" borderId="0" applyNumberFormat="0" applyBorder="0" applyAlignment="0" applyProtection="0"/>
    <xf numFmtId="0" fontId="86" fillId="60" borderId="0" applyNumberFormat="0" applyBorder="0" applyAlignment="0" applyProtection="0"/>
    <xf numFmtId="0" fontId="86" fillId="60"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5" fillId="21" borderId="0" applyNumberFormat="0" applyBorder="0" applyAlignment="0" applyProtection="0"/>
    <xf numFmtId="0" fontId="86" fillId="60" borderId="0" applyNumberFormat="0" applyBorder="0" applyAlignment="0" applyProtection="0"/>
    <xf numFmtId="0" fontId="86" fillId="60" borderId="0" applyNumberFormat="0" applyBorder="0" applyAlignment="0" applyProtection="0"/>
    <xf numFmtId="0" fontId="86" fillId="60" borderId="0" applyNumberFormat="0" applyBorder="0" applyAlignment="0" applyProtection="0"/>
    <xf numFmtId="0" fontId="84" fillId="60" borderId="0" applyNumberFormat="0" applyBorder="0" applyAlignment="0" applyProtection="0"/>
    <xf numFmtId="0" fontId="38" fillId="22"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22"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22"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22"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84" fillId="47" borderId="0" applyNumberFormat="0" applyBorder="0" applyAlignment="0" applyProtection="0"/>
    <xf numFmtId="0" fontId="61" fillId="47" borderId="0" applyNumberFormat="0" applyBorder="0" applyAlignment="0" applyProtection="0"/>
    <xf numFmtId="0" fontId="61" fillId="45" borderId="0" applyNumberFormat="0" applyBorder="0" applyAlignment="0" applyProtection="0"/>
    <xf numFmtId="0" fontId="38"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38"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38"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38"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4" fillId="45" borderId="0" applyNumberFormat="0" applyBorder="0" applyAlignment="0" applyProtection="0"/>
    <xf numFmtId="0" fontId="85" fillId="57" borderId="0" applyNumberFormat="0" applyBorder="0" applyAlignment="0" applyProtection="0"/>
    <xf numFmtId="0" fontId="86" fillId="45" borderId="0" applyNumberFormat="0" applyBorder="0" applyAlignment="0" applyProtection="0"/>
    <xf numFmtId="0" fontId="86" fillId="45" borderId="0" applyNumberFormat="0" applyBorder="0" applyAlignment="0" applyProtection="0"/>
    <xf numFmtId="0" fontId="86" fillId="45"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6" fillId="45" borderId="0" applyNumberFormat="0" applyBorder="0" applyAlignment="0" applyProtection="0"/>
    <xf numFmtId="0" fontId="86" fillId="45" borderId="0" applyNumberFormat="0" applyBorder="0" applyAlignment="0" applyProtection="0"/>
    <xf numFmtId="0" fontId="86" fillId="57" borderId="0" applyNumberFormat="0" applyBorder="0" applyAlignment="0" applyProtection="0"/>
    <xf numFmtId="0" fontId="85" fillId="57" borderId="0" applyNumberFormat="0" applyBorder="0" applyAlignment="0" applyProtection="0"/>
    <xf numFmtId="0" fontId="86" fillId="45" borderId="0" applyNumberFormat="0" applyBorder="0" applyAlignment="0" applyProtection="0"/>
    <xf numFmtId="0" fontId="86" fillId="45" borderId="0" applyNumberFormat="0" applyBorder="0" applyAlignment="0" applyProtection="0"/>
    <xf numFmtId="0" fontId="86" fillId="45"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6" fillId="45" borderId="0" applyNumberFormat="0" applyBorder="0" applyAlignment="0" applyProtection="0"/>
    <xf numFmtId="0" fontId="86" fillId="45" borderId="0" applyNumberFormat="0" applyBorder="0" applyAlignment="0" applyProtection="0"/>
    <xf numFmtId="0" fontId="86" fillId="57" borderId="0" applyNumberFormat="0" applyBorder="0" applyAlignment="0" applyProtection="0"/>
    <xf numFmtId="0" fontId="85" fillId="57" borderId="0" applyNumberFormat="0" applyBorder="0" applyAlignment="0" applyProtection="0"/>
    <xf numFmtId="0" fontId="86" fillId="45" borderId="0" applyNumberFormat="0" applyBorder="0" applyAlignment="0" applyProtection="0"/>
    <xf numFmtId="0" fontId="86" fillId="45" borderId="0" applyNumberFormat="0" applyBorder="0" applyAlignment="0" applyProtection="0"/>
    <xf numFmtId="0" fontId="86" fillId="45"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5" fillId="57" borderId="0" applyNumberFormat="0" applyBorder="0" applyAlignment="0" applyProtection="0"/>
    <xf numFmtId="0" fontId="86" fillId="45" borderId="0" applyNumberFormat="0" applyBorder="0" applyAlignment="0" applyProtection="0"/>
    <xf numFmtId="0" fontId="86" fillId="45" borderId="0" applyNumberFormat="0" applyBorder="0" applyAlignment="0" applyProtection="0"/>
    <xf numFmtId="0" fontId="86" fillId="57" borderId="0" applyNumberFormat="0" applyBorder="0" applyAlignment="0" applyProtection="0"/>
    <xf numFmtId="0" fontId="84" fillId="45" borderId="0" applyNumberFormat="0" applyBorder="0" applyAlignment="0" applyProtection="0"/>
    <xf numFmtId="43" fontId="2" fillId="0" borderId="0" applyFont="0" applyFill="0" applyBorder="0" applyAlignment="0" applyProtection="0">
      <alignment vertical="top"/>
    </xf>
    <xf numFmtId="41" fontId="2" fillId="0" borderId="0" applyFont="0" applyFill="0" applyBorder="0" applyAlignment="0" applyProtection="0"/>
    <xf numFmtId="243" fontId="2" fillId="0" borderId="7" applyFont="0" applyFill="0" applyBorder="0" applyAlignment="0" applyProtection="0"/>
    <xf numFmtId="243" fontId="2" fillId="0" borderId="7" applyFont="0" applyFill="0" applyBorder="0" applyAlignment="0" applyProtection="0"/>
    <xf numFmtId="0" fontId="96" fillId="0" borderId="0" applyFont="0" applyFill="0" applyBorder="0" applyAlignment="0" applyProtection="0"/>
    <xf numFmtId="205" fontId="60" fillId="0" borderId="0" applyFont="0" applyFill="0" applyBorder="0" applyAlignment="0" applyProtection="0"/>
    <xf numFmtId="0" fontId="96" fillId="0" borderId="0" applyFont="0" applyFill="0" applyBorder="0" applyAlignment="0" applyProtection="0"/>
    <xf numFmtId="0" fontId="97" fillId="0" borderId="0" applyFont="0" applyFill="0" applyBorder="0" applyAlignment="0" applyProtection="0"/>
    <xf numFmtId="0" fontId="98" fillId="0" borderId="0" applyFont="0" applyFill="0" applyBorder="0" applyAlignment="0" applyProtection="0"/>
    <xf numFmtId="0" fontId="90" fillId="0" borderId="15">
      <alignment horizontal="right"/>
    </xf>
    <xf numFmtId="0" fontId="90" fillId="0" borderId="15" applyFill="0">
      <alignment horizontal="right"/>
    </xf>
    <xf numFmtId="3" fontId="2" fillId="0" borderId="15" applyFill="0">
      <alignment horizontal="right"/>
    </xf>
    <xf numFmtId="0" fontId="99" fillId="0" borderId="15" applyFill="0">
      <alignment horizontal="right"/>
    </xf>
    <xf numFmtId="3" fontId="78" fillId="0" borderId="15" applyFill="0">
      <alignment horizontal="right"/>
    </xf>
    <xf numFmtId="187" fontId="2" fillId="0" borderId="0" applyFill="0" applyBorder="0" applyProtection="0">
      <alignment horizontal="right"/>
    </xf>
    <xf numFmtId="0" fontId="10" fillId="0" borderId="0" applyNumberFormat="0" applyAlignment="0"/>
    <xf numFmtId="37" fontId="100" fillId="61" borderId="0" applyNumberFormat="0" applyFont="0" applyBorder="0" applyAlignment="0"/>
    <xf numFmtId="0" fontId="101" fillId="62" borderId="0" applyNumberFormat="0" applyFont="0" applyBorder="0" applyAlignment="0">
      <alignment horizontal="right"/>
    </xf>
    <xf numFmtId="0" fontId="102" fillId="62" borderId="7" applyFont="0">
      <alignment horizontal="right"/>
    </xf>
    <xf numFmtId="0" fontId="10" fillId="0" borderId="0" applyNumberFormat="0" applyFill="0" applyBorder="0" applyAlignment="0" applyProtection="0"/>
    <xf numFmtId="0" fontId="13" fillId="0" borderId="0" applyNumberFormat="0" applyFill="0" applyBorder="0" applyAlignment="0">
      <protection locked="0"/>
    </xf>
    <xf numFmtId="0" fontId="103" fillId="0" borderId="0" applyFont="0" applyFill="0" applyBorder="0" applyAlignment="0" applyProtection="0"/>
    <xf numFmtId="0" fontId="104" fillId="0" borderId="0" applyFont="0" applyFill="0" applyBorder="0" applyAlignment="0" applyProtection="0"/>
    <xf numFmtId="0" fontId="103" fillId="0" borderId="0" applyFont="0" applyFill="0" applyBorder="0" applyAlignment="0" applyProtection="0"/>
    <xf numFmtId="0" fontId="104" fillId="0" borderId="0" applyFont="0" applyFill="0" applyBorder="0" applyAlignment="0" applyProtection="0"/>
    <xf numFmtId="0" fontId="2" fillId="0" borderId="0"/>
    <xf numFmtId="0" fontId="9" fillId="0" borderId="0"/>
    <xf numFmtId="0" fontId="9" fillId="0" borderId="0"/>
    <xf numFmtId="37"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9" fillId="0" borderId="0"/>
    <xf numFmtId="0" fontId="2" fillId="0" borderId="0"/>
    <xf numFmtId="0" fontId="9" fillId="0" borderId="0"/>
    <xf numFmtId="0" fontId="9" fillId="0" borderId="0"/>
    <xf numFmtId="0" fontId="9" fillId="0" borderId="0"/>
    <xf numFmtId="0" fontId="9" fillId="0" borderId="0"/>
    <xf numFmtId="0" fontId="9" fillId="0" borderId="0"/>
    <xf numFmtId="0" fontId="2" fillId="0" borderId="0"/>
    <xf numFmtId="37" fontId="105" fillId="0" borderId="0" applyFont="0" applyAlignment="0">
      <alignment horizontal="centerContinuous" vertical="top"/>
    </xf>
    <xf numFmtId="0" fontId="106" fillId="0" borderId="0" applyNumberFormat="0" applyFill="0" applyBorder="0" applyAlignment="0" applyProtection="0"/>
    <xf numFmtId="37" fontId="107" fillId="29" borderId="13" applyBorder="0" applyProtection="0">
      <alignment vertical="center"/>
    </xf>
    <xf numFmtId="39" fontId="55" fillId="0" borderId="0" applyBorder="0"/>
    <xf numFmtId="37" fontId="108" fillId="0" borderId="28">
      <alignment horizontal="center"/>
    </xf>
    <xf numFmtId="3" fontId="3" fillId="63" borderId="29">
      <alignment horizontal="center"/>
    </xf>
    <xf numFmtId="3" fontId="109" fillId="5" borderId="30" applyNumberFormat="0">
      <alignment horizontal="center"/>
    </xf>
    <xf numFmtId="0" fontId="90" fillId="0" borderId="15">
      <alignment horizontal="right"/>
      <protection locked="0"/>
    </xf>
    <xf numFmtId="0" fontId="99" fillId="0" borderId="15" applyNumberFormat="0" applyFont="0" applyBorder="0" applyProtection="0">
      <alignment horizontal="right"/>
    </xf>
    <xf numFmtId="0" fontId="78" fillId="0" borderId="0">
      <alignment horizontal="center" wrapText="1"/>
      <protection locked="0"/>
    </xf>
    <xf numFmtId="0" fontId="32" fillId="29" borderId="0"/>
    <xf numFmtId="0" fontId="2" fillId="0" borderId="0" applyNumberFormat="0" applyFill="0" applyBorder="0" applyAlignment="0" applyProtection="0"/>
    <xf numFmtId="0" fontId="9" fillId="0" borderId="0" applyNumberFormat="0" applyFill="0" applyBorder="0" applyAlignment="0" applyProtection="0"/>
    <xf numFmtId="173" fontId="83" fillId="29" borderId="0" applyNumberFormat="0" applyFont="0" applyFill="0" applyBorder="0" applyAlignment="0"/>
    <xf numFmtId="0" fontId="32" fillId="29" borderId="0"/>
    <xf numFmtId="0" fontId="10" fillId="0" borderId="31" applyNumberFormat="0" applyFill="0" applyAlignment="0" applyProtection="0"/>
    <xf numFmtId="0" fontId="110" fillId="0" borderId="15">
      <protection hidden="1"/>
    </xf>
    <xf numFmtId="0" fontId="111" fillId="13" borderId="15" applyNumberFormat="0" applyFont="0" applyBorder="0" applyAlignment="0" applyProtection="0">
      <protection hidden="1"/>
    </xf>
    <xf numFmtId="0" fontId="112" fillId="7" borderId="9" applyAlignment="0"/>
    <xf numFmtId="0" fontId="58" fillId="7" borderId="9" applyAlignment="0"/>
    <xf numFmtId="244" fontId="50" fillId="7" borderId="0" applyNumberFormat="0" applyBorder="0" applyAlignment="0" applyProtection="0"/>
    <xf numFmtId="234" fontId="50" fillId="7" borderId="32"/>
    <xf numFmtId="231" fontId="2" fillId="7" borderId="32"/>
    <xf numFmtId="234" fontId="10" fillId="7" borderId="0"/>
    <xf numFmtId="231" fontId="2" fillId="7" borderId="0"/>
    <xf numFmtId="234" fontId="10" fillId="7" borderId="0"/>
    <xf numFmtId="234" fontId="113" fillId="7" borderId="32"/>
    <xf numFmtId="245" fontId="2" fillId="7" borderId="32"/>
    <xf numFmtId="233" fontId="2" fillId="7" borderId="32"/>
    <xf numFmtId="196" fontId="50" fillId="7" borderId="32"/>
    <xf numFmtId="165" fontId="2" fillId="14" borderId="0"/>
    <xf numFmtId="0" fontId="2" fillId="14" borderId="0"/>
    <xf numFmtId="0" fontId="103" fillId="0" borderId="0" applyFont="0" applyFill="0" applyBorder="0" applyAlignment="0" applyProtection="0"/>
    <xf numFmtId="0" fontId="104" fillId="0" borderId="0" applyFont="0" applyFill="0" applyBorder="0" applyAlignment="0" applyProtection="0"/>
    <xf numFmtId="0" fontId="114" fillId="0" borderId="0" applyFont="0" applyFill="0" applyBorder="0" applyAlignment="0" applyProtection="0"/>
    <xf numFmtId="0" fontId="104" fillId="0" borderId="0" applyFont="0" applyFill="0" applyBorder="0" applyAlignment="0" applyProtection="0"/>
    <xf numFmtId="2" fontId="115" fillId="64" borderId="0" applyNumberFormat="0" applyFont="0" applyBorder="0" applyAlignment="0" applyProtection="0"/>
    <xf numFmtId="2" fontId="115" fillId="65" borderId="0" applyNumberFormat="0" applyFont="0" applyBorder="0" applyAlignment="0" applyProtection="0"/>
    <xf numFmtId="171" fontId="2" fillId="0" borderId="0">
      <alignment horizontal="right"/>
    </xf>
    <xf numFmtId="0" fontId="2" fillId="0" borderId="0"/>
    <xf numFmtId="0" fontId="91" fillId="0" borderId="0"/>
    <xf numFmtId="1" fontId="116" fillId="0" borderId="0"/>
    <xf numFmtId="166" fontId="117" fillId="0" borderId="0"/>
    <xf numFmtId="40" fontId="118" fillId="0" borderId="0" applyNumberFormat="0" applyFill="0" applyBorder="0" applyAlignment="0"/>
    <xf numFmtId="196" fontId="119" fillId="0" borderId="0" applyNumberFormat="0" applyFill="0" applyBorder="0" applyAlignment="0" applyProtection="0"/>
    <xf numFmtId="166" fontId="89" fillId="0" borderId="4" applyNumberFormat="0" applyFont="0" applyFill="0" applyAlignment="0" applyProtection="0"/>
    <xf numFmtId="166" fontId="89" fillId="0" borderId="33" applyNumberFormat="0" applyFont="0" applyFill="0" applyAlignment="0" applyProtection="0"/>
    <xf numFmtId="246" fontId="2" fillId="0" borderId="0" applyNumberFormat="0" applyFill="0" applyBorder="0" applyAlignment="0"/>
    <xf numFmtId="192" fontId="2" fillId="0" borderId="0" applyNumberFormat="0" applyFill="0" applyBorder="0" applyAlignment="0"/>
    <xf numFmtId="0" fontId="14" fillId="0" borderId="34"/>
    <xf numFmtId="0" fontId="120" fillId="35" borderId="0" applyNumberFormat="0" applyBorder="0" applyAlignment="0" applyProtection="0"/>
    <xf numFmtId="0" fontId="121"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1"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1"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1"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1"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2" fillId="35" borderId="0" applyNumberFormat="0" applyBorder="0" applyAlignment="0" applyProtection="0"/>
    <xf numFmtId="0" fontId="123" fillId="39" borderId="0" applyNumberFormat="0" applyBorder="0" applyAlignment="0" applyProtection="0"/>
    <xf numFmtId="0" fontId="124" fillId="35" borderId="0" applyNumberFormat="0" applyBorder="0" applyAlignment="0" applyProtection="0"/>
    <xf numFmtId="0" fontId="124" fillId="35" borderId="0" applyNumberFormat="0" applyBorder="0" applyAlignment="0" applyProtection="0"/>
    <xf numFmtId="0" fontId="124" fillId="35"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4" fillId="35" borderId="0" applyNumberFormat="0" applyBorder="0" applyAlignment="0" applyProtection="0"/>
    <xf numFmtId="0" fontId="124" fillId="35" borderId="0" applyNumberFormat="0" applyBorder="0" applyAlignment="0" applyProtection="0"/>
    <xf numFmtId="0" fontId="124" fillId="39" borderId="0" applyNumberFormat="0" applyBorder="0" applyAlignment="0" applyProtection="0"/>
    <xf numFmtId="0" fontId="123" fillId="39" borderId="0" applyNumberFormat="0" applyBorder="0" applyAlignment="0" applyProtection="0"/>
    <xf numFmtId="0" fontId="124" fillId="35" borderId="0" applyNumberFormat="0" applyBorder="0" applyAlignment="0" applyProtection="0"/>
    <xf numFmtId="0" fontId="124" fillId="35" borderId="0" applyNumberFormat="0" applyBorder="0" applyAlignment="0" applyProtection="0"/>
    <xf numFmtId="0" fontId="124" fillId="35"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4" fillId="35" borderId="0" applyNumberFormat="0" applyBorder="0" applyAlignment="0" applyProtection="0"/>
    <xf numFmtId="0" fontId="124" fillId="35" borderId="0" applyNumberFormat="0" applyBorder="0" applyAlignment="0" applyProtection="0"/>
    <xf numFmtId="0" fontId="124" fillId="39" borderId="0" applyNumberFormat="0" applyBorder="0" applyAlignment="0" applyProtection="0"/>
    <xf numFmtId="0" fontId="123" fillId="39" borderId="0" applyNumberFormat="0" applyBorder="0" applyAlignment="0" applyProtection="0"/>
    <xf numFmtId="0" fontId="124" fillId="35" borderId="0" applyNumberFormat="0" applyBorder="0" applyAlignment="0" applyProtection="0"/>
    <xf numFmtId="0" fontId="124" fillId="35" borderId="0" applyNumberFormat="0" applyBorder="0" applyAlignment="0" applyProtection="0"/>
    <xf numFmtId="0" fontId="124" fillId="35"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3" fillId="39" borderId="0" applyNumberFormat="0" applyBorder="0" applyAlignment="0" applyProtection="0"/>
    <xf numFmtId="0" fontId="124" fillId="35" borderId="0" applyNumberFormat="0" applyBorder="0" applyAlignment="0" applyProtection="0"/>
    <xf numFmtId="0" fontId="124" fillId="35" borderId="0" applyNumberFormat="0" applyBorder="0" applyAlignment="0" applyProtection="0"/>
    <xf numFmtId="0" fontId="124" fillId="39" borderId="0" applyNumberFormat="0" applyBorder="0" applyAlignment="0" applyProtection="0"/>
    <xf numFmtId="0" fontId="122" fillId="35" borderId="0" applyNumberFormat="0" applyBorder="0" applyAlignment="0" applyProtection="0"/>
    <xf numFmtId="199" fontId="78" fillId="0" borderId="0" applyFont="0" applyFill="0" applyBorder="0" applyAlignment="0" applyProtection="0"/>
    <xf numFmtId="247" fontId="2" fillId="66" borderId="13" applyNumberFormat="0" applyBorder="0" applyAlignment="0">
      <alignment horizontal="centerContinuous" vertical="center"/>
      <protection hidden="1"/>
    </xf>
    <xf numFmtId="1" fontId="125" fillId="67" borderId="2" applyNumberFormat="0" applyBorder="0" applyAlignment="0">
      <alignment horizontal="center" vertical="top" wrapText="1"/>
      <protection hidden="1"/>
    </xf>
    <xf numFmtId="3" fontId="9" fillId="0" borderId="0" applyFont="0" applyBorder="0" applyAlignment="0" applyProtection="0"/>
    <xf numFmtId="0" fontId="30" fillId="49" borderId="35" applyNumberFormat="0" applyAlignment="0" applyProtection="0"/>
    <xf numFmtId="248" fontId="2" fillId="0" borderId="0"/>
    <xf numFmtId="0" fontId="126" fillId="68" borderId="0" applyNumberFormat="0">
      <alignment horizontal="left"/>
    </xf>
    <xf numFmtId="249" fontId="2" fillId="0" borderId="0" applyFont="0" applyFill="0" applyBorder="0" applyAlignment="0" applyProtection="0"/>
    <xf numFmtId="0" fontId="127" fillId="0" borderId="36">
      <alignment horizontal="left"/>
    </xf>
    <xf numFmtId="0" fontId="128" fillId="0" borderId="36">
      <alignment horizontal="left" wrapText="1"/>
    </xf>
    <xf numFmtId="250" fontId="2" fillId="0" borderId="4" applyFill="0" applyBorder="0">
      <alignment horizontal="center"/>
    </xf>
    <xf numFmtId="185" fontId="2" fillId="0" borderId="0" applyNumberFormat="0" applyFill="0" applyBorder="0" applyAlignment="0" applyProtection="0"/>
    <xf numFmtId="1" fontId="129" fillId="0" borderId="0" applyFill="0" applyBorder="0" applyProtection="0">
      <alignment horizontal="right" wrapText="1"/>
      <protection locked="0"/>
    </xf>
    <xf numFmtId="191" fontId="130" fillId="0" borderId="0" applyFill="0" applyBorder="0" applyProtection="0">
      <alignment horizontal="right"/>
      <protection locked="0"/>
    </xf>
    <xf numFmtId="0" fontId="131" fillId="0" borderId="0" applyNumberFormat="0" applyFill="0" applyBorder="0" applyAlignment="0" applyProtection="0"/>
    <xf numFmtId="0" fontId="132" fillId="29" borderId="0" applyNumberFormat="0" applyFill="0" applyBorder="0" applyAlignment="0" applyProtection="0">
      <protection locked="0"/>
    </xf>
    <xf numFmtId="0" fontId="2" fillId="0" borderId="0" applyNumberFormat="0" applyFont="0" applyAlignment="0" applyProtection="0"/>
    <xf numFmtId="196" fontId="2" fillId="0" borderId="0" applyNumberFormat="0" applyFont="0" applyAlignment="0" applyProtection="0"/>
    <xf numFmtId="196" fontId="13" fillId="0" borderId="0" applyNumberFormat="0" applyFill="0" applyBorder="0" applyAlignment="0" applyProtection="0"/>
    <xf numFmtId="0" fontId="50" fillId="14" borderId="0" applyNumberFormat="0" applyFill="0" applyBorder="0" applyAlignment="0" applyProtection="0">
      <alignment horizontal="center"/>
    </xf>
    <xf numFmtId="0" fontId="61" fillId="49" borderId="35"/>
    <xf numFmtId="1" fontId="30" fillId="49" borderId="35">
      <alignment horizontal="center"/>
    </xf>
    <xf numFmtId="0" fontId="133" fillId="0" borderId="0"/>
    <xf numFmtId="0" fontId="134" fillId="0" borderId="0" applyNumberFormat="0" applyFill="0" applyBorder="0" applyProtection="0">
      <protection locked="0"/>
    </xf>
    <xf numFmtId="191" fontId="135" fillId="0" borderId="0">
      <protection locked="0"/>
    </xf>
    <xf numFmtId="0" fontId="30" fillId="49" borderId="37">
      <alignment horizontal="center"/>
    </xf>
    <xf numFmtId="185" fontId="2" fillId="0" borderId="0" applyNumberFormat="0" applyFill="0" applyBorder="0" applyAlignment="0" applyProtection="0"/>
    <xf numFmtId="209" fontId="89" fillId="0" borderId="0" applyBorder="0" applyProtection="0"/>
    <xf numFmtId="251" fontId="2" fillId="0" borderId="0"/>
    <xf numFmtId="0" fontId="2" fillId="6" borderId="0">
      <alignment vertical="top"/>
    </xf>
    <xf numFmtId="0" fontId="136" fillId="24" borderId="0" applyBorder="0">
      <alignment horizontal="left" vertical="center" indent="1"/>
    </xf>
    <xf numFmtId="0" fontId="5" fillId="0" borderId="0"/>
    <xf numFmtId="0" fontId="9" fillId="0" borderId="38">
      <alignment horizontal="center"/>
    </xf>
    <xf numFmtId="0" fontId="2" fillId="0" borderId="38">
      <alignment horizontal="center"/>
    </xf>
    <xf numFmtId="0" fontId="137" fillId="0" borderId="38">
      <alignment horizontal="center"/>
    </xf>
    <xf numFmtId="0" fontId="10" fillId="0" borderId="38">
      <alignment horizontal="center"/>
    </xf>
    <xf numFmtId="0" fontId="3" fillId="0" borderId="0" applyNumberFormat="0" applyFill="0" applyBorder="0" applyAlignment="0" applyProtection="0"/>
    <xf numFmtId="37" fontId="138" fillId="0" borderId="0">
      <alignment horizontal="centerContinuous"/>
    </xf>
    <xf numFmtId="37" fontId="137" fillId="0" borderId="39"/>
    <xf numFmtId="0" fontId="139" fillId="0" borderId="4" applyNumberFormat="0" applyFill="0" applyAlignment="0" applyProtection="0"/>
    <xf numFmtId="0" fontId="3" fillId="0" borderId="0" applyNumberFormat="0" applyFill="0" applyBorder="0" applyProtection="0">
      <alignment horizontal="right"/>
    </xf>
    <xf numFmtId="0" fontId="140" fillId="0" borderId="40"/>
    <xf numFmtId="0" fontId="140" fillId="0" borderId="40"/>
    <xf numFmtId="0" fontId="141" fillId="0" borderId="0">
      <alignment horizontal="left"/>
    </xf>
    <xf numFmtId="0" fontId="141" fillId="0" borderId="0">
      <alignment horizontal="left"/>
    </xf>
    <xf numFmtId="0" fontId="41" fillId="15" borderId="0" applyNumberFormat="0" applyBorder="0" applyAlignment="0" applyProtection="0"/>
    <xf numFmtId="0" fontId="142" fillId="38" borderId="0" applyNumberFormat="0" applyBorder="0" applyAlignment="0" applyProtection="0"/>
    <xf numFmtId="252" fontId="2" fillId="0" borderId="0" applyFont="0" applyFill="0" applyBorder="0" applyAlignment="0" applyProtection="0"/>
    <xf numFmtId="196" fontId="2" fillId="0" borderId="1" applyNumberFormat="0" applyFont="0" applyFill="0" applyAlignment="0" applyProtection="0"/>
    <xf numFmtId="196" fontId="2" fillId="0" borderId="1" applyNumberFormat="0" applyFont="0" applyFill="0" applyAlignment="0" applyProtection="0"/>
    <xf numFmtId="0" fontId="78" fillId="0" borderId="14" applyNumberFormat="0" applyFont="0" applyFill="0" applyAlignment="0" applyProtection="0"/>
    <xf numFmtId="0" fontId="78" fillId="0" borderId="41" applyNumberFormat="0" applyFont="0" applyFill="0" applyAlignment="0" applyProtection="0"/>
    <xf numFmtId="196" fontId="2" fillId="0" borderId="1" applyNumberFormat="0" applyFont="0" applyFill="0" applyAlignment="0" applyProtection="0"/>
    <xf numFmtId="253" fontId="143" fillId="0" borderId="14" applyNumberFormat="0" applyFill="0" applyAlignment="0" applyProtection="0">
      <alignment horizontal="center"/>
    </xf>
    <xf numFmtId="0" fontId="144" fillId="0" borderId="42" applyFill="0" applyProtection="0">
      <alignment horizontal="right"/>
    </xf>
    <xf numFmtId="254" fontId="143" fillId="0" borderId="4" applyFill="0" applyAlignment="0" applyProtection="0">
      <alignment horizontal="center"/>
    </xf>
    <xf numFmtId="0" fontId="2" fillId="0" borderId="43" applyNumberFormat="0" applyFont="0" applyFill="0" applyAlignment="0" applyProtection="0"/>
    <xf numFmtId="255" fontId="145" fillId="14" borderId="0" applyFont="0" applyFill="0" applyBorder="0" applyAlignment="0" applyProtection="0"/>
    <xf numFmtId="256" fontId="10" fillId="0" borderId="0" applyFont="0" applyFill="0" applyBorder="0" applyAlignment="0" applyProtection="0"/>
    <xf numFmtId="0" fontId="2" fillId="0" borderId="0" applyFont="0" applyFill="0" applyBorder="0" applyAlignment="0" applyProtection="0"/>
    <xf numFmtId="257" fontId="2" fillId="7" borderId="0" applyBorder="0" applyProtection="0"/>
    <xf numFmtId="170" fontId="5" fillId="0" borderId="0" applyFill="0" applyBorder="0" applyProtection="0"/>
    <xf numFmtId="197" fontId="5" fillId="0" borderId="0" applyFont="0" applyFill="0" applyBorder="0" applyAlignment="0" applyProtection="0"/>
    <xf numFmtId="0" fontId="2" fillId="0" borderId="0"/>
    <xf numFmtId="0" fontId="2" fillId="0" borderId="0"/>
    <xf numFmtId="0" fontId="2" fillId="0" borderId="0"/>
    <xf numFmtId="0" fontId="146" fillId="0" borderId="0"/>
    <xf numFmtId="0" fontId="146" fillId="0" borderId="0"/>
    <xf numFmtId="0" fontId="103" fillId="0" borderId="0"/>
    <xf numFmtId="0" fontId="104" fillId="0" borderId="0"/>
    <xf numFmtId="0" fontId="103" fillId="0" borderId="0"/>
    <xf numFmtId="0" fontId="104" fillId="0" borderId="0"/>
    <xf numFmtId="0" fontId="147" fillId="0" borderId="0"/>
    <xf numFmtId="0" fontId="148" fillId="0" borderId="0"/>
    <xf numFmtId="0" fontId="147" fillId="0" borderId="0"/>
    <xf numFmtId="3" fontId="149" fillId="0" borderId="0">
      <protection locked="0"/>
    </xf>
    <xf numFmtId="3" fontId="149" fillId="0" borderId="0">
      <protection locked="0"/>
    </xf>
    <xf numFmtId="0" fontId="7"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7" fontId="3" fillId="69" borderId="9">
      <protection locked="0"/>
    </xf>
    <xf numFmtId="40" fontId="150" fillId="7" borderId="44">
      <alignment horizontal="right" vertical="center"/>
    </xf>
    <xf numFmtId="40" fontId="150" fillId="7" borderId="44">
      <alignment horizontal="right" vertical="center"/>
    </xf>
    <xf numFmtId="39" fontId="60" fillId="0" borderId="0" applyFill="0" applyBorder="0" applyAlignment="0"/>
    <xf numFmtId="0" fontId="151" fillId="0" borderId="0" applyFill="0" applyBorder="0" applyAlignment="0"/>
    <xf numFmtId="243" fontId="151" fillId="0" borderId="0" applyFill="0" applyBorder="0" applyAlignment="0"/>
    <xf numFmtId="0" fontId="2" fillId="0" borderId="0" applyFill="0" applyBorder="0" applyAlignment="0"/>
    <xf numFmtId="258" fontId="2" fillId="0" borderId="0" applyFill="0" applyBorder="0" applyAlignment="0"/>
    <xf numFmtId="0" fontId="151" fillId="0" borderId="0" applyFill="0" applyBorder="0" applyAlignment="0"/>
    <xf numFmtId="0" fontId="151" fillId="0" borderId="0" applyFill="0" applyBorder="0" applyAlignment="0"/>
    <xf numFmtId="0" fontId="151" fillId="0" borderId="0" applyFill="0" applyBorder="0" applyAlignment="0"/>
    <xf numFmtId="38" fontId="152" fillId="61" borderId="16">
      <alignment horizontal="right"/>
    </xf>
    <xf numFmtId="2" fontId="2" fillId="61" borderId="0"/>
    <xf numFmtId="0" fontId="2" fillId="6" borderId="0"/>
    <xf numFmtId="0" fontId="2" fillId="0" borderId="0">
      <alignment vertical="center"/>
    </xf>
    <xf numFmtId="234" fontId="10" fillId="0" borderId="0"/>
    <xf numFmtId="259" fontId="2" fillId="0" borderId="0"/>
    <xf numFmtId="234" fontId="10" fillId="0" borderId="0"/>
    <xf numFmtId="0" fontId="153" fillId="13" borderId="45" applyNumberFormat="0" applyAlignment="0" applyProtection="0"/>
    <xf numFmtId="0" fontId="154" fillId="13" borderId="17"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17"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17"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17"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17" applyNumberFormat="0" applyAlignment="0" applyProtection="0"/>
    <xf numFmtId="0" fontId="154" fillId="13" borderId="45" applyNumberFormat="0" applyAlignment="0" applyProtection="0"/>
    <xf numFmtId="0" fontId="154" fillId="13" borderId="45" applyNumberFormat="0" applyAlignment="0" applyProtection="0"/>
    <xf numFmtId="0" fontId="154" fillId="13" borderId="45" applyNumberFormat="0" applyAlignment="0" applyProtection="0"/>
    <xf numFmtId="0" fontId="155" fillId="18" borderId="17" applyNumberFormat="0" applyAlignment="0" applyProtection="0"/>
    <xf numFmtId="0" fontId="156" fillId="12" borderId="45" applyNumberFormat="0" applyAlignment="0" applyProtection="0"/>
    <xf numFmtId="0" fontId="156" fillId="12" borderId="45" applyNumberFormat="0" applyAlignment="0" applyProtection="0"/>
    <xf numFmtId="0" fontId="156" fillId="12" borderId="45" applyNumberFormat="0" applyAlignment="0" applyProtection="0"/>
    <xf numFmtId="0" fontId="155" fillId="18" borderId="17" applyNumberFormat="0" applyAlignment="0" applyProtection="0"/>
    <xf numFmtId="0" fontId="155" fillId="18" borderId="17" applyNumberFormat="0" applyAlignment="0" applyProtection="0"/>
    <xf numFmtId="0" fontId="155" fillId="18" borderId="17" applyNumberFormat="0" applyAlignment="0" applyProtection="0"/>
    <xf numFmtId="0" fontId="155" fillId="18" borderId="17" applyNumberFormat="0" applyAlignment="0" applyProtection="0"/>
    <xf numFmtId="0" fontId="155" fillId="18" borderId="17" applyNumberFormat="0" applyAlignment="0" applyProtection="0"/>
    <xf numFmtId="0" fontId="155" fillId="18" borderId="17" applyNumberFormat="0" applyAlignment="0" applyProtection="0"/>
    <xf numFmtId="0" fontId="156" fillId="12" borderId="45" applyNumberFormat="0" applyAlignment="0" applyProtection="0"/>
    <xf numFmtId="0" fontId="156" fillId="12" borderId="45" applyNumberFormat="0" applyAlignment="0" applyProtection="0"/>
    <xf numFmtId="0" fontId="155" fillId="12" borderId="45" applyNumberFormat="0" applyAlignment="0" applyProtection="0"/>
    <xf numFmtId="0" fontId="155" fillId="18" borderId="17" applyNumberFormat="0" applyAlignment="0" applyProtection="0"/>
    <xf numFmtId="0" fontId="156" fillId="12" borderId="45" applyNumberFormat="0" applyAlignment="0" applyProtection="0"/>
    <xf numFmtId="0" fontId="156" fillId="12" borderId="45" applyNumberFormat="0" applyAlignment="0" applyProtection="0"/>
    <xf numFmtId="0" fontId="156" fillId="12" borderId="45" applyNumberFormat="0" applyAlignment="0" applyProtection="0"/>
    <xf numFmtId="0" fontId="155" fillId="18" borderId="17" applyNumberFormat="0" applyAlignment="0" applyProtection="0"/>
    <xf numFmtId="0" fontId="155" fillId="18" borderId="17" applyNumberFormat="0" applyAlignment="0" applyProtection="0"/>
    <xf numFmtId="0" fontId="155" fillId="18" borderId="17" applyNumberFormat="0" applyAlignment="0" applyProtection="0"/>
    <xf numFmtId="0" fontId="155" fillId="18" borderId="17" applyNumberFormat="0" applyAlignment="0" applyProtection="0"/>
    <xf numFmtId="0" fontId="155" fillId="18" borderId="17" applyNumberFormat="0" applyAlignment="0" applyProtection="0"/>
    <xf numFmtId="0" fontId="155" fillId="18" borderId="17" applyNumberFormat="0" applyAlignment="0" applyProtection="0"/>
    <xf numFmtId="0" fontId="156" fillId="12" borderId="45" applyNumberFormat="0" applyAlignment="0" applyProtection="0"/>
    <xf numFmtId="0" fontId="156" fillId="12" borderId="45" applyNumberFormat="0" applyAlignment="0" applyProtection="0"/>
    <xf numFmtId="0" fontId="155" fillId="12" borderId="45" applyNumberFormat="0" applyAlignment="0" applyProtection="0"/>
    <xf numFmtId="0" fontId="155" fillId="18" borderId="17" applyNumberFormat="0" applyAlignment="0" applyProtection="0"/>
    <xf numFmtId="0" fontId="156" fillId="12" borderId="45" applyNumberFormat="0" applyAlignment="0" applyProtection="0"/>
    <xf numFmtId="0" fontId="156" fillId="12" borderId="45" applyNumberFormat="0" applyAlignment="0" applyProtection="0"/>
    <xf numFmtId="0" fontId="156" fillId="12" borderId="45" applyNumberFormat="0" applyAlignment="0" applyProtection="0"/>
    <xf numFmtId="0" fontId="155" fillId="18" borderId="17" applyNumberFormat="0" applyAlignment="0" applyProtection="0"/>
    <xf numFmtId="0" fontId="155" fillId="18" borderId="17" applyNumberFormat="0" applyAlignment="0" applyProtection="0"/>
    <xf numFmtId="0" fontId="155" fillId="18" borderId="17" applyNumberFormat="0" applyAlignment="0" applyProtection="0"/>
    <xf numFmtId="0" fontId="155" fillId="18" borderId="17" applyNumberFormat="0" applyAlignment="0" applyProtection="0"/>
    <xf numFmtId="0" fontId="155" fillId="18" borderId="17" applyNumberFormat="0" applyAlignment="0" applyProtection="0"/>
    <xf numFmtId="0" fontId="155" fillId="18" borderId="17" applyNumberFormat="0" applyAlignment="0" applyProtection="0"/>
    <xf numFmtId="0" fontId="156" fillId="12" borderId="45" applyNumberFormat="0" applyAlignment="0" applyProtection="0"/>
    <xf numFmtId="0" fontId="156" fillId="12" borderId="45" applyNumberFormat="0" applyAlignment="0" applyProtection="0"/>
    <xf numFmtId="0" fontId="155" fillId="12" borderId="45" applyNumberFormat="0" applyAlignment="0" applyProtection="0"/>
    <xf numFmtId="0" fontId="154" fillId="12" borderId="45" applyNumberFormat="0" applyAlignment="0" applyProtection="0"/>
    <xf numFmtId="187" fontId="2" fillId="70" borderId="0" applyNumberFormat="0" applyFont="0" applyBorder="0" applyAlignment="0"/>
    <xf numFmtId="0" fontId="10" fillId="71" borderId="9">
      <alignment horizontal="center"/>
    </xf>
    <xf numFmtId="0" fontId="157" fillId="12" borderId="45" applyNumberFormat="0" applyAlignment="0" applyProtection="0"/>
    <xf numFmtId="0" fontId="158" fillId="61" borderId="0"/>
    <xf numFmtId="260" fontId="2" fillId="0" borderId="0" applyFill="0" applyBorder="0" applyAlignment="0"/>
    <xf numFmtId="0" fontId="23" fillId="0" borderId="0"/>
    <xf numFmtId="0" fontId="108" fillId="0" borderId="0">
      <alignment vertical="center"/>
    </xf>
    <xf numFmtId="196" fontId="5" fillId="72" borderId="0" applyNumberFormat="0" applyFont="0" applyBorder="0" applyAlignment="0"/>
    <xf numFmtId="0" fontId="78" fillId="0" borderId="0" applyFill="0" applyBorder="0" applyProtection="0"/>
    <xf numFmtId="199" fontId="2" fillId="0" borderId="0" applyFont="0" applyFill="0" applyBorder="0" applyAlignment="0" applyProtection="0"/>
    <xf numFmtId="196" fontId="10" fillId="0" borderId="0" applyFont="0" applyBorder="0" applyAlignment="0"/>
    <xf numFmtId="165" fontId="10" fillId="0" borderId="0" applyFont="0"/>
    <xf numFmtId="0" fontId="116" fillId="0" borderId="46"/>
    <xf numFmtId="0" fontId="128" fillId="0" borderId="0">
      <alignment horizontal="right" vertical="center"/>
    </xf>
    <xf numFmtId="0" fontId="34" fillId="19" borderId="19" applyNumberFormat="0" applyAlignment="0" applyProtection="0"/>
    <xf numFmtId="0" fontId="45" fillId="73" borderId="47" applyNumberFormat="0" applyAlignment="0" applyProtection="0"/>
    <xf numFmtId="0" fontId="44" fillId="0" borderId="18" applyNumberFormat="0" applyFill="0" applyAlignment="0" applyProtection="0"/>
    <xf numFmtId="0" fontId="159" fillId="0" borderId="48" applyNumberFormat="0" applyFill="0" applyAlignment="0" applyProtection="0"/>
    <xf numFmtId="196" fontId="2" fillId="0" borderId="0" applyNumberFormat="0" applyFont="0" applyFill="0" applyBorder="0" applyProtection="0">
      <alignment horizontal="centerContinuous"/>
    </xf>
    <xf numFmtId="0" fontId="3" fillId="0" borderId="0" applyFill="0" applyBorder="0" applyProtection="0">
      <alignment horizontal="center"/>
      <protection locked="0"/>
    </xf>
    <xf numFmtId="8" fontId="2" fillId="0" borderId="49" applyFont="0" applyFill="0" applyBorder="0" applyProtection="0">
      <alignment horizontal="right"/>
    </xf>
    <xf numFmtId="0" fontId="127" fillId="0" borderId="0">
      <alignment horizontal="center" vertical="center" wrapText="1"/>
    </xf>
    <xf numFmtId="1" fontId="160" fillId="0" borderId="0"/>
    <xf numFmtId="0" fontId="3" fillId="6" borderId="0" applyNumberFormat="0" applyFont="0">
      <alignment horizontal="center"/>
    </xf>
    <xf numFmtId="196" fontId="161" fillId="0" borderId="0"/>
    <xf numFmtId="0" fontId="162" fillId="74" borderId="50" applyNumberFormat="0" applyAlignment="0" applyProtection="0"/>
    <xf numFmtId="0" fontId="163" fillId="19" borderId="47" applyNumberFormat="0" applyAlignment="0" applyProtection="0"/>
    <xf numFmtId="0" fontId="49" fillId="74" borderId="50" applyNumberFormat="0" applyAlignment="0" applyProtection="0"/>
    <xf numFmtId="0" fontId="49" fillId="74" borderId="50" applyNumberFormat="0" applyAlignment="0" applyProtection="0"/>
    <xf numFmtId="0" fontId="49" fillId="74" borderId="50"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49" fillId="74" borderId="50" applyNumberFormat="0" applyAlignment="0" applyProtection="0"/>
    <xf numFmtId="0" fontId="49" fillId="74" borderId="50" applyNumberFormat="0" applyAlignment="0" applyProtection="0"/>
    <xf numFmtId="0" fontId="49" fillId="74" borderId="47" applyNumberFormat="0" applyAlignment="0" applyProtection="0"/>
    <xf numFmtId="0" fontId="36" fillId="19" borderId="47" applyNumberFormat="0" applyAlignment="0" applyProtection="0"/>
    <xf numFmtId="0" fontId="49" fillId="74" borderId="50" applyNumberFormat="0" applyAlignment="0" applyProtection="0"/>
    <xf numFmtId="0" fontId="49" fillId="74" borderId="50" applyNumberFormat="0" applyAlignment="0" applyProtection="0"/>
    <xf numFmtId="0" fontId="49" fillId="74" borderId="50"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49" fillId="74" borderId="50" applyNumberFormat="0" applyAlignment="0" applyProtection="0"/>
    <xf numFmtId="0" fontId="49" fillId="74" borderId="50" applyNumberFormat="0" applyAlignment="0" applyProtection="0"/>
    <xf numFmtId="0" fontId="49" fillId="74" borderId="47" applyNumberFormat="0" applyAlignment="0" applyProtection="0"/>
    <xf numFmtId="0" fontId="36" fillId="19" borderId="47" applyNumberFormat="0" applyAlignment="0" applyProtection="0"/>
    <xf numFmtId="0" fontId="49" fillId="74" borderId="50" applyNumberFormat="0" applyAlignment="0" applyProtection="0"/>
    <xf numFmtId="0" fontId="49" fillId="74" borderId="50" applyNumberFormat="0" applyAlignment="0" applyProtection="0"/>
    <xf numFmtId="0" fontId="49" fillId="74" borderId="50"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49" fillId="74" borderId="50" applyNumberFormat="0" applyAlignment="0" applyProtection="0"/>
    <xf numFmtId="0" fontId="49" fillId="74" borderId="50" applyNumberFormat="0" applyAlignment="0" applyProtection="0"/>
    <xf numFmtId="0" fontId="49" fillId="74" borderId="47" applyNumberFormat="0" applyAlignment="0" applyProtection="0"/>
    <xf numFmtId="0" fontId="36" fillId="19" borderId="47" applyNumberFormat="0" applyAlignment="0" applyProtection="0"/>
    <xf numFmtId="0" fontId="49" fillId="74" borderId="50" applyNumberFormat="0" applyAlignment="0" applyProtection="0"/>
    <xf numFmtId="0" fontId="49" fillId="74" borderId="50" applyNumberFormat="0" applyAlignment="0" applyProtection="0"/>
    <xf numFmtId="0" fontId="49" fillId="74" borderId="50"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36" fillId="19" borderId="47" applyNumberFormat="0" applyAlignment="0" applyProtection="0"/>
    <xf numFmtId="0" fontId="49" fillId="74" borderId="50" applyNumberFormat="0" applyAlignment="0" applyProtection="0"/>
    <xf numFmtId="0" fontId="49" fillId="74" borderId="50" applyNumberFormat="0" applyAlignment="0" applyProtection="0"/>
    <xf numFmtId="0" fontId="49" fillId="74" borderId="47" applyNumberFormat="0" applyAlignment="0" applyProtection="0"/>
    <xf numFmtId="0" fontId="162" fillId="74" borderId="50" applyNumberFormat="0" applyAlignment="0" applyProtection="0"/>
    <xf numFmtId="0" fontId="49" fillId="74" borderId="50" applyNumberFormat="0" applyAlignment="0" applyProtection="0"/>
    <xf numFmtId="0" fontId="49" fillId="74" borderId="50" applyNumberFormat="0" applyAlignment="0" applyProtection="0"/>
    <xf numFmtId="0" fontId="49" fillId="74" borderId="50" applyNumberFormat="0" applyAlignment="0" applyProtection="0"/>
    <xf numFmtId="0" fontId="162" fillId="74" borderId="50" applyNumberFormat="0" applyAlignment="0" applyProtection="0"/>
    <xf numFmtId="0" fontId="162" fillId="74" borderId="50" applyNumberFormat="0" applyAlignment="0" applyProtection="0"/>
    <xf numFmtId="0" fontId="162" fillId="74" borderId="50" applyNumberFormat="0" applyAlignment="0" applyProtection="0"/>
    <xf numFmtId="1" fontId="164" fillId="29" borderId="9">
      <alignment horizontal="right" vertical="center"/>
    </xf>
    <xf numFmtId="0" fontId="164" fillId="6" borderId="9">
      <alignment horizontal="center" vertical="center"/>
    </xf>
    <xf numFmtId="1" fontId="164" fillId="29" borderId="9">
      <alignment horizontal="right" vertical="center"/>
    </xf>
    <xf numFmtId="0" fontId="2" fillId="29" borderId="0"/>
    <xf numFmtId="0" fontId="2" fillId="29" borderId="0"/>
    <xf numFmtId="0" fontId="2" fillId="29" borderId="0"/>
    <xf numFmtId="0" fontId="2" fillId="29" borderId="0"/>
    <xf numFmtId="0" fontId="2" fillId="29" borderId="0"/>
    <xf numFmtId="0" fontId="2" fillId="29" borderId="0"/>
    <xf numFmtId="0" fontId="2" fillId="29" borderId="0"/>
    <xf numFmtId="0" fontId="2" fillId="29" borderId="0"/>
    <xf numFmtId="0" fontId="2" fillId="29" borderId="0"/>
    <xf numFmtId="0" fontId="2" fillId="29" borderId="0"/>
    <xf numFmtId="0" fontId="2" fillId="29" borderId="0"/>
    <xf numFmtId="0" fontId="2" fillId="29" borderId="0"/>
    <xf numFmtId="0" fontId="2" fillId="29" borderId="0"/>
    <xf numFmtId="0" fontId="2" fillId="29" borderId="0"/>
    <xf numFmtId="0" fontId="2" fillId="29" borderId="0"/>
    <xf numFmtId="0" fontId="2" fillId="29" borderId="0"/>
    <xf numFmtId="0" fontId="2" fillId="29" borderId="0"/>
    <xf numFmtId="0" fontId="165" fillId="29" borderId="9"/>
    <xf numFmtId="0" fontId="166" fillId="75" borderId="9">
      <alignment horizontal="left" vertical="center"/>
    </xf>
    <xf numFmtId="0" fontId="166" fillId="75" borderId="9">
      <alignment horizontal="left" vertical="center"/>
    </xf>
    <xf numFmtId="0" fontId="167" fillId="29" borderId="9">
      <alignment horizontal="left" vertical="center"/>
    </xf>
    <xf numFmtId="0" fontId="168" fillId="29" borderId="16"/>
    <xf numFmtId="0" fontId="10" fillId="0" borderId="0" applyNumberFormat="0" applyFill="0" applyBorder="0" applyAlignment="0" applyProtection="0"/>
    <xf numFmtId="0" fontId="169" fillId="0" borderId="0" applyNumberFormat="0" applyFill="0" applyBorder="0" applyAlignment="0" applyProtection="0"/>
    <xf numFmtId="0" fontId="170" fillId="0" borderId="0" applyNumberFormat="0" applyFill="0" applyBorder="0" applyAlignment="0" applyProtection="0"/>
    <xf numFmtId="0" fontId="171" fillId="0" borderId="4" applyNumberFormat="0" applyFill="0" applyBorder="0" applyAlignment="0" applyProtection="0">
      <alignment horizontal="center"/>
    </xf>
    <xf numFmtId="0" fontId="3" fillId="0" borderId="4" applyNumberFormat="0" applyFill="0" applyProtection="0">
      <alignment horizontal="center" wrapText="1"/>
    </xf>
    <xf numFmtId="0" fontId="23" fillId="0" borderId="0">
      <alignment horizontal="center" wrapText="1"/>
      <protection hidden="1"/>
    </xf>
    <xf numFmtId="0" fontId="2" fillId="0" borderId="51" applyNumberFormat="0" applyFill="0" applyProtection="0">
      <alignment horizontal="center" vertical="center"/>
    </xf>
    <xf numFmtId="0" fontId="2" fillId="0" borderId="4" applyNumberFormat="0" applyFill="0" applyBorder="0" applyProtection="0">
      <alignment horizontal="right" vertical="center"/>
    </xf>
    <xf numFmtId="49" fontId="30" fillId="68" borderId="0"/>
    <xf numFmtId="0" fontId="137" fillId="0" borderId="22">
      <alignment horizontal="center"/>
    </xf>
    <xf numFmtId="0" fontId="137" fillId="0" borderId="0" applyNumberFormat="0" applyFill="0" applyBorder="0" applyProtection="0">
      <alignment wrapText="1"/>
    </xf>
    <xf numFmtId="0" fontId="8" fillId="0" borderId="0" applyNumberFormat="0" applyFill="0" applyBorder="0" applyProtection="0">
      <alignment wrapText="1"/>
    </xf>
    <xf numFmtId="0" fontId="172" fillId="0" borderId="0" applyNumberFormat="0" applyFill="0" applyBorder="0" applyProtection="0">
      <alignment horizontal="center" wrapText="1"/>
    </xf>
    <xf numFmtId="1" fontId="173" fillId="0" borderId="52" applyNumberFormat="0">
      <alignment horizontal="centerContinuous" vertical="center"/>
    </xf>
    <xf numFmtId="1" fontId="174" fillId="0" borderId="0" applyNumberFormat="0">
      <alignment horizontal="right"/>
    </xf>
    <xf numFmtId="187" fontId="137" fillId="0" borderId="0" applyBorder="0">
      <alignment horizontal="right"/>
    </xf>
    <xf numFmtId="187" fontId="137" fillId="0" borderId="14" applyAlignment="0">
      <alignment horizontal="right"/>
    </xf>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261" fontId="115" fillId="0" borderId="0"/>
    <xf numFmtId="262" fontId="175" fillId="0" borderId="0" applyFont="0"/>
    <xf numFmtId="263" fontId="2" fillId="0" borderId="0" applyFont="0" applyFill="0" applyBorder="0" applyAlignment="0" applyProtection="0">
      <alignment horizontal="left" indent="1"/>
    </xf>
    <xf numFmtId="199" fontId="2" fillId="0" borderId="0" applyFont="0" applyFill="0" applyBorder="0" applyProtection="0"/>
    <xf numFmtId="199" fontId="23" fillId="0" borderId="0" applyFont="0" applyFill="0" applyBorder="0" applyAlignment="0" applyProtection="0"/>
    <xf numFmtId="0" fontId="151" fillId="0" borderId="0" applyFont="0" applyFill="0" applyBorder="0" applyAlignment="0" applyProtection="0"/>
    <xf numFmtId="196" fontId="2" fillId="0" borderId="0" applyFont="0" applyFill="0" applyBorder="0" applyAlignment="0" applyProtection="0"/>
    <xf numFmtId="192" fontId="176" fillId="0" borderId="0"/>
    <xf numFmtId="0" fontId="89" fillId="0" borderId="0" applyFont="0" applyFill="0" applyBorder="0" applyAlignment="0" applyProtection="0">
      <alignment horizontal="right"/>
    </xf>
    <xf numFmtId="264" fontId="89" fillId="0" borderId="0" applyFont="0" applyFill="0" applyBorder="0" applyAlignment="0" applyProtection="0"/>
    <xf numFmtId="265" fontId="5" fillId="0" borderId="0" applyFont="0" applyFill="0" applyBorder="0" applyAlignment="0" applyProtection="0"/>
    <xf numFmtId="266" fontId="177" fillId="0" borderId="0" applyFont="0" applyFill="0" applyBorder="0" applyAlignment="0" applyProtection="0"/>
    <xf numFmtId="267" fontId="177" fillId="0" borderId="0" applyFont="0" applyFill="0" applyBorder="0" applyAlignment="0" applyProtection="0"/>
    <xf numFmtId="0" fontId="89" fillId="0" borderId="0" applyFont="0" applyFill="0" applyBorder="0" applyAlignment="0" applyProtection="0">
      <alignment horizontal="right"/>
    </xf>
    <xf numFmtId="232" fontId="2"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268" fontId="89" fillId="0" borderId="0" applyFont="0" applyFill="0" applyBorder="0" applyAlignment="0" applyProtection="0"/>
    <xf numFmtId="0" fontId="89" fillId="0" borderId="0" applyFont="0" applyFill="0" applyBorder="0" applyAlignment="0" applyProtection="0">
      <alignment horizontal="right"/>
    </xf>
    <xf numFmtId="43" fontId="1" fillId="0" borderId="0" applyFont="0" applyFill="0" applyBorder="0" applyAlignment="0" applyProtection="0"/>
    <xf numFmtId="269" fontId="8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78"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0" fontId="2" fillId="0" borderId="0" applyFont="0" applyFill="0" applyBorder="0" applyProtection="0">
      <alignment horizontal="right"/>
    </xf>
    <xf numFmtId="270" fontId="2" fillId="0" borderId="0"/>
    <xf numFmtId="271" fontId="89" fillId="0" borderId="0" applyFont="0" applyFill="0" applyBorder="0" applyAlignment="0" applyProtection="0"/>
    <xf numFmtId="196" fontId="10" fillId="0" borderId="0"/>
    <xf numFmtId="0" fontId="2" fillId="0" borderId="0"/>
    <xf numFmtId="199" fontId="23" fillId="0" borderId="0" applyFont="0" applyFill="0" applyBorder="0" applyAlignment="0" applyProtection="0"/>
    <xf numFmtId="40" fontId="23" fillId="0" borderId="0" applyFont="0" applyFill="0" applyBorder="0" applyAlignment="0" applyProtection="0"/>
    <xf numFmtId="218" fontId="23" fillId="0" borderId="0" applyFont="0" applyFill="0" applyBorder="0" applyAlignment="0" applyProtection="0"/>
    <xf numFmtId="272" fontId="2" fillId="0" borderId="0" applyFont="0" applyFill="0" applyBorder="0" applyAlignment="0" applyProtection="0"/>
    <xf numFmtId="0" fontId="179" fillId="0" borderId="0"/>
    <xf numFmtId="0" fontId="25" fillId="0" borderId="0"/>
    <xf numFmtId="3" fontId="180" fillId="0" borderId="0" applyFont="0" applyFill="0" applyBorder="0" applyAlignment="0" applyProtection="0"/>
    <xf numFmtId="164" fontId="2" fillId="0" borderId="0" applyFont="0" applyFill="0" applyBorder="0" applyAlignment="0" applyProtection="0"/>
    <xf numFmtId="0" fontId="179" fillId="0" borderId="0"/>
    <xf numFmtId="0" fontId="181" fillId="0" borderId="0"/>
    <xf numFmtId="0" fontId="25" fillId="0" borderId="0"/>
    <xf numFmtId="273" fontId="10" fillId="0" borderId="0" applyBorder="0"/>
    <xf numFmtId="39" fontId="111" fillId="0" borderId="0" applyFont="0" applyFill="0" applyBorder="0" applyAlignment="0" applyProtection="0"/>
    <xf numFmtId="0" fontId="182" fillId="0" borderId="0"/>
    <xf numFmtId="0" fontId="183" fillId="76" borderId="0">
      <alignment horizontal="center" vertical="center" wrapText="1"/>
    </xf>
    <xf numFmtId="0" fontId="184" fillId="0" borderId="0" applyFill="0" applyBorder="0" applyAlignment="0" applyProtection="0">
      <protection locked="0"/>
    </xf>
    <xf numFmtId="173" fontId="2" fillId="0" borderId="0" applyFill="0" applyBorder="0">
      <alignment horizontal="left"/>
    </xf>
    <xf numFmtId="37" fontId="52" fillId="0" borderId="0" applyBorder="0" applyAlignment="0">
      <alignment horizontal="center"/>
    </xf>
    <xf numFmtId="0" fontId="185" fillId="0" borderId="22" applyNumberFormat="0" applyBorder="0" applyAlignment="0">
      <alignment horizontal="center"/>
    </xf>
    <xf numFmtId="0" fontId="186" fillId="51" borderId="53" applyNumberFormat="0" applyBorder="0" applyAlignment="0">
      <alignment wrapText="1"/>
    </xf>
    <xf numFmtId="274" fontId="4" fillId="0" borderId="0">
      <alignment horizontal="center"/>
    </xf>
    <xf numFmtId="41" fontId="27" fillId="77" borderId="9">
      <alignment horizontal="right"/>
    </xf>
    <xf numFmtId="0" fontId="187" fillId="0" borderId="0" applyNumberFormat="0" applyAlignment="0">
      <alignment horizontal="left"/>
    </xf>
    <xf numFmtId="0" fontId="14" fillId="0" borderId="0" applyNumberFormat="0" applyAlignment="0"/>
    <xf numFmtId="0" fontId="188" fillId="0" borderId="0">
      <alignment horizontal="left"/>
    </xf>
    <xf numFmtId="0" fontId="189" fillId="0" borderId="0"/>
    <xf numFmtId="0" fontId="190" fillId="0" borderId="0">
      <alignment horizontal="left"/>
    </xf>
    <xf numFmtId="247" fontId="2" fillId="0" borderId="0" applyFill="0" applyBorder="0" applyAlignment="0" applyProtection="0"/>
    <xf numFmtId="247" fontId="10" fillId="0" borderId="0" applyFill="0" applyBorder="0" applyAlignment="0" applyProtection="0"/>
    <xf numFmtId="173" fontId="191" fillId="0" borderId="0"/>
    <xf numFmtId="0" fontId="89" fillId="0" borderId="4"/>
    <xf numFmtId="275" fontId="2" fillId="0" borderId="0" applyFill="0" applyBorder="0">
      <alignment horizontal="right"/>
      <protection locked="0"/>
    </xf>
    <xf numFmtId="276" fontId="10" fillId="0" borderId="54" applyFont="0" applyFill="0" applyBorder="0" applyAlignment="0" applyProtection="0"/>
    <xf numFmtId="277" fontId="2" fillId="0" borderId="0" applyFont="0" applyFill="0" applyBorder="0" applyAlignment="0" applyProtection="0"/>
    <xf numFmtId="234" fontId="2" fillId="0" borderId="0"/>
    <xf numFmtId="278" fontId="2" fillId="51" borderId="0" applyFont="0" applyFill="0" applyBorder="0" applyAlignment="0" applyProtection="0"/>
    <xf numFmtId="260" fontId="2" fillId="0" borderId="0" applyFill="0" applyBorder="0">
      <protection locked="0"/>
    </xf>
    <xf numFmtId="42" fontId="192" fillId="0" borderId="55" applyBorder="0"/>
    <xf numFmtId="0" fontId="151" fillId="0" borderId="0" applyFont="0" applyFill="0" applyBorder="0" applyAlignment="0" applyProtection="0"/>
    <xf numFmtId="0" fontId="10" fillId="0" borderId="0" applyFont="0" applyFill="0" applyBorder="0" applyAlignment="0"/>
    <xf numFmtId="8" fontId="193" fillId="0" borderId="56">
      <protection locked="0"/>
    </xf>
    <xf numFmtId="279" fontId="2" fillId="0" borderId="0" applyFill="0" applyBorder="0">
      <protection locked="0"/>
    </xf>
    <xf numFmtId="279" fontId="2" fillId="0" borderId="0" applyFill="0" applyBorder="0"/>
    <xf numFmtId="199" fontId="194" fillId="0" borderId="0"/>
    <xf numFmtId="0" fontId="89" fillId="0" borderId="0" applyFont="0" applyFill="0" applyBorder="0" applyAlignment="0" applyProtection="0">
      <alignment horizontal="right"/>
    </xf>
    <xf numFmtId="280" fontId="177" fillId="0" borderId="0" applyFont="0" applyFill="0" applyBorder="0" applyAlignment="0" applyProtection="0"/>
    <xf numFmtId="281" fontId="177" fillId="0" borderId="0" applyFont="0" applyFill="0" applyBorder="0" applyAlignment="0" applyProtection="0"/>
    <xf numFmtId="282" fontId="177" fillId="0" borderId="0" applyFont="0" applyFill="0" applyBorder="0" applyAlignment="0" applyProtection="0"/>
    <xf numFmtId="0" fontId="2" fillId="0" borderId="0" applyFont="0" applyFill="0" applyBorder="0" applyAlignment="0" applyProtection="0">
      <alignment horizontal="right"/>
    </xf>
    <xf numFmtId="283" fontId="2" fillId="0" borderId="0"/>
    <xf numFmtId="0" fontId="89" fillId="0" borderId="0" applyFont="0" applyFill="0" applyBorder="0" applyAlignment="0" applyProtection="0">
      <alignment horizontal="right"/>
    </xf>
    <xf numFmtId="284" fontId="195" fillId="0" borderId="0" applyFont="0" applyFill="0" applyBorder="0" applyAlignment="0" applyProtection="0"/>
    <xf numFmtId="0" fontId="89" fillId="0" borderId="0" applyFill="0" applyBorder="0" applyProtection="0"/>
    <xf numFmtId="285" fontId="2" fillId="0" borderId="0" applyFont="0" applyFill="0" applyBorder="0" applyAlignment="0" applyProtection="0"/>
    <xf numFmtId="286" fontId="195" fillId="0" borderId="0" applyFont="0" applyFill="0" applyBorder="0" applyAlignment="0" applyProtection="0"/>
    <xf numFmtId="44" fontId="2" fillId="0" borderId="0" applyFont="0" applyFill="0" applyBorder="0" applyAlignment="0" applyProtection="0"/>
    <xf numFmtId="5" fontId="10" fillId="0" borderId="0" applyFont="0" applyFill="0" applyBorder="0" applyAlignment="0"/>
    <xf numFmtId="287" fontId="10" fillId="0" borderId="0" applyFont="0" applyFill="0" applyBorder="0" applyAlignment="0"/>
    <xf numFmtId="288" fontId="83" fillId="0" borderId="0">
      <protection locked="0"/>
    </xf>
    <xf numFmtId="289" fontId="89" fillId="0" borderId="0" applyFont="0" applyFill="0" applyBorder="0" applyAlignment="0" applyProtection="0"/>
    <xf numFmtId="8" fontId="23" fillId="0" borderId="0" applyFont="0" applyFill="0" applyBorder="0" applyAlignment="0" applyProtection="0"/>
    <xf numFmtId="0" fontId="10" fillId="0" borderId="54" applyFont="0" applyFill="0" applyBorder="0" applyAlignment="0" applyProtection="0"/>
    <xf numFmtId="0" fontId="2" fillId="0" borderId="0">
      <alignment horizontal="right"/>
    </xf>
    <xf numFmtId="290" fontId="80" fillId="0" borderId="0" applyFill="0" applyBorder="0" applyProtection="0">
      <alignment horizontal="right"/>
    </xf>
    <xf numFmtId="0" fontId="89" fillId="0" borderId="0"/>
    <xf numFmtId="0" fontId="2" fillId="13" borderId="57" applyNumberFormat="0">
      <alignment horizontal="center"/>
    </xf>
    <xf numFmtId="3" fontId="115" fillId="0" borderId="0"/>
    <xf numFmtId="15" fontId="196" fillId="0" borderId="0" applyFont="0" applyFill="0" applyBorder="0" applyAlignment="0" applyProtection="0"/>
    <xf numFmtId="0" fontId="197" fillId="0" borderId="0"/>
    <xf numFmtId="245" fontId="58" fillId="0" borderId="0" applyFont="0" applyFill="0" applyBorder="0" applyAlignment="0" applyProtection="0"/>
    <xf numFmtId="0" fontId="149" fillId="0" borderId="0">
      <protection locked="0"/>
    </xf>
    <xf numFmtId="0" fontId="111" fillId="6" borderId="0" applyNumberFormat="0" applyFont="0" applyBorder="0" applyAlignment="0" applyProtection="0"/>
    <xf numFmtId="38" fontId="132" fillId="51" borderId="16">
      <protection locked="0"/>
    </xf>
    <xf numFmtId="22" fontId="198" fillId="0" borderId="0">
      <alignment horizontal="left"/>
    </xf>
    <xf numFmtId="15" fontId="196" fillId="0" borderId="0" applyFont="0" applyFill="0" applyBorder="0" applyAlignment="0" applyProtection="0"/>
    <xf numFmtId="15" fontId="137" fillId="0" borderId="0" applyFill="0" applyBorder="0" applyAlignment="0"/>
    <xf numFmtId="253" fontId="2" fillId="0" borderId="0" applyFont="0" applyFill="0" applyBorder="0" applyAlignment="0" applyProtection="0"/>
    <xf numFmtId="254" fontId="2" fillId="0" borderId="0" applyFont="0" applyFill="0" applyBorder="0" applyAlignment="0" applyProtection="0"/>
    <xf numFmtId="0" fontId="137" fillId="7" borderId="0" applyFont="0" applyFill="0" applyBorder="0" applyAlignment="0" applyProtection="0"/>
    <xf numFmtId="0" fontId="2" fillId="7" borderId="21" applyFont="0" applyFill="0" applyBorder="0" applyAlignment="0" applyProtection="0"/>
    <xf numFmtId="0" fontId="2" fillId="7" borderId="0" applyFont="0" applyFill="0" applyBorder="0" applyAlignment="0" applyProtection="0"/>
    <xf numFmtId="17" fontId="137" fillId="0" borderId="0" applyFill="0" applyBorder="0">
      <alignment horizontal="right"/>
    </xf>
    <xf numFmtId="0" fontId="2" fillId="0" borderId="4"/>
    <xf numFmtId="0" fontId="89" fillId="0" borderId="0" applyFont="0" applyFill="0" applyBorder="0" applyAlignment="0" applyProtection="0"/>
    <xf numFmtId="291" fontId="89" fillId="0" borderId="0" applyFont="0" applyFill="0" applyBorder="0" applyAlignment="0" applyProtection="0"/>
    <xf numFmtId="0" fontId="89" fillId="0" borderId="0" applyFont="0" applyFill="0" applyBorder="0" applyAlignment="0" applyProtection="0"/>
    <xf numFmtId="292" fontId="139" fillId="29" borderId="58"/>
    <xf numFmtId="14" fontId="10" fillId="0" borderId="0" applyFont="0" applyFill="0" applyBorder="0" applyAlignment="0" applyProtection="0"/>
    <xf numFmtId="14" fontId="29" fillId="0" borderId="0" applyFill="0" applyBorder="0" applyAlignment="0"/>
    <xf numFmtId="287" fontId="2" fillId="0" borderId="4">
      <alignment horizontal="right"/>
    </xf>
    <xf numFmtId="15" fontId="13" fillId="0" borderId="0" applyFill="0" applyBorder="0">
      <protection locked="0"/>
    </xf>
    <xf numFmtId="15" fontId="2" fillId="0" borderId="0" applyFont="0" applyFill="0" applyBorder="0" applyProtection="0">
      <alignment horizontal="right"/>
    </xf>
    <xf numFmtId="0" fontId="2" fillId="0" borderId="0" applyFill="0" applyBorder="0">
      <alignment horizontal="right"/>
    </xf>
    <xf numFmtId="0" fontId="2" fillId="0" borderId="59">
      <alignment horizontal="center"/>
    </xf>
    <xf numFmtId="15" fontId="199" fillId="14" borderId="9">
      <alignment horizontal="center"/>
    </xf>
    <xf numFmtId="293" fontId="2" fillId="0" borderId="0" applyFont="0" applyFill="0" applyBorder="0" applyAlignment="0" applyProtection="0">
      <alignment vertical="top"/>
    </xf>
    <xf numFmtId="14" fontId="2" fillId="0" borderId="0" applyFont="0" applyFill="0" applyBorder="0" applyAlignment="0" applyProtection="0">
      <alignment horizontal="center"/>
    </xf>
    <xf numFmtId="294" fontId="200" fillId="0" borderId="0" applyFont="0" applyFill="0" applyBorder="0" applyAlignment="0" applyProtection="0"/>
    <xf numFmtId="183" fontId="2" fillId="0" borderId="0" applyFont="0" applyFill="0" applyBorder="0" applyAlignment="0" applyProtection="0">
      <alignment horizontal="center"/>
    </xf>
    <xf numFmtId="295" fontId="2" fillId="0" borderId="0" applyFont="0" applyFill="0" applyBorder="0" applyAlignment="0" applyProtection="0">
      <alignment horizontal="right"/>
    </xf>
    <xf numFmtId="296" fontId="2" fillId="0" borderId="0" applyFont="0" applyFill="0" applyBorder="0" applyAlignment="0" applyProtection="0">
      <alignment horizontal="center"/>
    </xf>
    <xf numFmtId="1" fontId="2" fillId="0" borderId="0" applyFill="0" applyBorder="0">
      <alignment horizontal="right"/>
    </xf>
    <xf numFmtId="2" fontId="2" fillId="0" borderId="0" applyFill="0" applyBorder="0">
      <alignment horizontal="right"/>
    </xf>
    <xf numFmtId="2" fontId="13" fillId="0" borderId="0" applyFill="0" applyBorder="0">
      <protection locked="0"/>
    </xf>
    <xf numFmtId="235" fontId="2" fillId="0" borderId="0" applyFill="0" applyBorder="0">
      <alignment horizontal="right"/>
    </xf>
    <xf numFmtId="235" fontId="13" fillId="0" borderId="0" applyFill="0" applyBorder="0">
      <protection locked="0"/>
    </xf>
    <xf numFmtId="0" fontId="2" fillId="0" borderId="0"/>
    <xf numFmtId="0" fontId="10" fillId="6" borderId="9"/>
    <xf numFmtId="0" fontId="2" fillId="0" borderId="0"/>
    <xf numFmtId="2" fontId="152" fillId="77" borderId="0">
      <alignment horizontal="left"/>
      <protection hidden="1"/>
    </xf>
    <xf numFmtId="3" fontId="2" fillId="0" borderId="0" applyFont="0"/>
    <xf numFmtId="169" fontId="201" fillId="0" borderId="0"/>
    <xf numFmtId="4" fontId="201" fillId="0" borderId="0"/>
    <xf numFmtId="38" fontId="111" fillId="0" borderId="0" applyFont="0" applyFill="0" applyBorder="0" applyAlignment="0" applyProtection="0"/>
    <xf numFmtId="43" fontId="2" fillId="0" borderId="0" applyFont="0" applyFill="0" applyBorder="0" applyAlignment="0" applyProtection="0"/>
    <xf numFmtId="297" fontId="13" fillId="14" borderId="3" applyFont="0" applyFill="0" applyBorder="0" applyAlignment="0" applyProtection="0">
      <alignment horizontal="right"/>
    </xf>
    <xf numFmtId="0" fontId="2" fillId="0" borderId="0"/>
    <xf numFmtId="3" fontId="202" fillId="78" borderId="30">
      <alignment horizontal="center"/>
    </xf>
    <xf numFmtId="298" fontId="2" fillId="0" borderId="0"/>
    <xf numFmtId="0" fontId="47" fillId="7" borderId="0"/>
    <xf numFmtId="299" fontId="2" fillId="0" borderId="0"/>
    <xf numFmtId="300" fontId="2" fillId="0" borderId="0"/>
    <xf numFmtId="0" fontId="2" fillId="0" borderId="0"/>
    <xf numFmtId="291" fontId="2" fillId="0" borderId="0"/>
    <xf numFmtId="7" fontId="10" fillId="0" borderId="0"/>
    <xf numFmtId="6" fontId="78" fillId="0" borderId="0" applyFont="0" applyFill="0" applyBorder="0" applyAlignment="0" applyProtection="0"/>
    <xf numFmtId="0" fontId="89" fillId="0" borderId="33" applyNumberFormat="0" applyFont="0" applyFill="0" applyAlignment="0" applyProtection="0"/>
    <xf numFmtId="257" fontId="2" fillId="0" borderId="60" applyNumberFormat="0" applyFont="0" applyFill="0" applyAlignment="0"/>
    <xf numFmtId="42" fontId="203" fillId="0" borderId="0" applyFill="0" applyBorder="0" applyAlignment="0" applyProtection="0"/>
    <xf numFmtId="38" fontId="10" fillId="6" borderId="0" applyNumberFormat="0" applyFont="0" applyBorder="0" applyAlignment="0" applyProtection="0"/>
    <xf numFmtId="166" fontId="2" fillId="0" borderId="61" applyNumberFormat="0" applyAlignment="0" applyProtection="0">
      <alignment vertical="top"/>
    </xf>
    <xf numFmtId="0" fontId="10" fillId="14" borderId="0" applyNumberFormat="0" applyFont="0" applyBorder="0" applyAlignment="0" applyProtection="0"/>
    <xf numFmtId="166" fontId="2" fillId="0" borderId="61" applyNumberFormat="0" applyAlignment="0" applyProtection="0">
      <alignment vertical="top"/>
    </xf>
    <xf numFmtId="43" fontId="204" fillId="0" borderId="0" applyFont="0" applyFill="0" applyBorder="0" applyAlignment="0" applyProtection="0"/>
    <xf numFmtId="0" fontId="196" fillId="0" borderId="0"/>
    <xf numFmtId="228" fontId="2" fillId="0" borderId="0" applyFill="0" applyBorder="0" applyProtection="0">
      <alignment horizontal="right"/>
    </xf>
    <xf numFmtId="275" fontId="2" fillId="0" borderId="0" applyFill="0" applyBorder="0" applyProtection="0">
      <alignment horizontal="right"/>
    </xf>
    <xf numFmtId="301" fontId="197" fillId="0" borderId="0"/>
    <xf numFmtId="0" fontId="197" fillId="0" borderId="0"/>
    <xf numFmtId="0" fontId="196" fillId="0" borderId="62" applyNumberFormat="0" applyFont="0" applyFill="0" applyAlignment="0"/>
    <xf numFmtId="0" fontId="87" fillId="47" borderId="0" applyNumberFormat="0" applyBorder="0" applyAlignment="0" applyProtection="0"/>
    <xf numFmtId="0" fontId="87" fillId="57" borderId="0" applyNumberFormat="0" applyBorder="0" applyAlignment="0" applyProtection="0"/>
    <xf numFmtId="0" fontId="87" fillId="58" borderId="0" applyNumberFormat="0" applyBorder="0" applyAlignment="0" applyProtection="0"/>
    <xf numFmtId="0" fontId="87" fillId="60" borderId="0" applyNumberFormat="0" applyBorder="0" applyAlignment="0" applyProtection="0"/>
    <xf numFmtId="0" fontId="87" fillId="47" borderId="0" applyNumberFormat="0" applyBorder="0" applyAlignment="0" applyProtection="0"/>
    <xf numFmtId="0" fontId="87" fillId="45" borderId="0" applyNumberFormat="0" applyBorder="0" applyAlignment="0" applyProtection="0"/>
    <xf numFmtId="0" fontId="151" fillId="0" borderId="0" applyFill="0" applyBorder="0" applyAlignment="0"/>
    <xf numFmtId="0" fontId="151" fillId="0" borderId="0" applyFill="0" applyBorder="0" applyAlignment="0"/>
    <xf numFmtId="0" fontId="151" fillId="0" borderId="0" applyFill="0" applyBorder="0" applyAlignment="0"/>
    <xf numFmtId="0" fontId="151" fillId="0" borderId="0" applyFill="0" applyBorder="0" applyAlignment="0"/>
    <xf numFmtId="0" fontId="151" fillId="0" borderId="0" applyFill="0" applyBorder="0" applyAlignment="0"/>
    <xf numFmtId="0" fontId="205" fillId="0" borderId="0" applyNumberFormat="0" applyAlignment="0">
      <alignment horizontal="left"/>
    </xf>
    <xf numFmtId="0" fontId="43" fillId="17" borderId="17" applyNumberFormat="0" applyAlignment="0" applyProtection="0"/>
    <xf numFmtId="0" fontId="206" fillId="40" borderId="45" applyNumberFormat="0" applyAlignment="0" applyProtection="0"/>
    <xf numFmtId="0" fontId="25" fillId="0" borderId="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07"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7"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7"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7"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7"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208" fillId="0" borderId="0" applyNumberFormat="0" applyFill="0" applyBorder="0" applyAlignment="0" applyProtection="0"/>
    <xf numFmtId="0" fontId="149" fillId="0" borderId="0">
      <protection locked="0"/>
    </xf>
    <xf numFmtId="0" fontId="149" fillId="0" borderId="0">
      <protection locked="0"/>
    </xf>
    <xf numFmtId="0" fontId="149" fillId="0" borderId="0">
      <protection locked="0"/>
    </xf>
    <xf numFmtId="0" fontId="149" fillId="0" borderId="0">
      <protection locked="0"/>
    </xf>
    <xf numFmtId="0" fontId="149" fillId="0" borderId="0">
      <protection locked="0"/>
    </xf>
    <xf numFmtId="0" fontId="149" fillId="0" borderId="0">
      <protection locked="0"/>
    </xf>
    <xf numFmtId="0" fontId="149" fillId="0" borderId="0">
      <protection locked="0"/>
    </xf>
    <xf numFmtId="0" fontId="25" fillId="0" borderId="0"/>
    <xf numFmtId="0" fontId="149" fillId="0" borderId="0">
      <protection locked="0"/>
    </xf>
    <xf numFmtId="240" fontId="2" fillId="29" borderId="0">
      <alignment horizontal="right"/>
    </xf>
    <xf numFmtId="37" fontId="78" fillId="0" borderId="0" applyBorder="0" applyAlignment="0"/>
    <xf numFmtId="3" fontId="2" fillId="0" borderId="0" applyFont="0" applyFill="0" applyAlignment="0" applyProtection="0"/>
    <xf numFmtId="3" fontId="2" fillId="0" borderId="0" applyFont="0" applyFill="0" applyBorder="0" applyAlignment="0" applyProtection="0"/>
    <xf numFmtId="0" fontId="2" fillId="7" borderId="0" applyFont="0" applyFill="0" applyBorder="0" applyAlignment="0"/>
    <xf numFmtId="0" fontId="48" fillId="0" borderId="63" applyFont="0" applyFill="0" applyBorder="0" applyAlignment="0" applyProtection="0">
      <alignment horizontal="center"/>
    </xf>
    <xf numFmtId="0" fontId="149" fillId="0" borderId="0">
      <protection locked="0"/>
    </xf>
    <xf numFmtId="0" fontId="2" fillId="0" borderId="0"/>
    <xf numFmtId="0" fontId="2" fillId="0" borderId="0" applyNumberFormat="0" applyFill="0" applyBorder="0" applyProtection="0">
      <alignment horizontal="left" vertical="center"/>
    </xf>
    <xf numFmtId="3" fontId="209" fillId="0" borderId="0" applyNumberFormat="0" applyFill="0" applyBorder="0" applyAlignment="0" applyProtection="0"/>
    <xf numFmtId="0" fontId="2" fillId="0" borderId="0" applyFont="0"/>
    <xf numFmtId="0" fontId="2" fillId="0" borderId="0"/>
    <xf numFmtId="0" fontId="2" fillId="0" borderId="0"/>
    <xf numFmtId="213" fontId="2" fillId="0" borderId="0" applyFont="0"/>
    <xf numFmtId="41" fontId="210" fillId="0" borderId="0"/>
    <xf numFmtId="3" fontId="211" fillId="79" borderId="9">
      <alignment horizontal="right" vertical="center"/>
    </xf>
    <xf numFmtId="1" fontId="2" fillId="80" borderId="9"/>
    <xf numFmtId="43" fontId="2" fillId="0" borderId="0">
      <alignment horizontal="center"/>
    </xf>
    <xf numFmtId="302" fontId="2" fillId="0" borderId="0"/>
    <xf numFmtId="303" fontId="2" fillId="7" borderId="0"/>
    <xf numFmtId="304" fontId="2" fillId="0" borderId="0"/>
    <xf numFmtId="305" fontId="2" fillId="0" borderId="0"/>
    <xf numFmtId="302" fontId="2" fillId="0" borderId="0"/>
    <xf numFmtId="2" fontId="2" fillId="7" borderId="13" applyFill="0" applyBorder="0" applyProtection="0">
      <alignment horizontal="center"/>
    </xf>
    <xf numFmtId="0" fontId="212"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2"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2"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2"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2"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3" fillId="38" borderId="0" applyNumberFormat="0" applyBorder="0" applyAlignment="0" applyProtection="0"/>
    <xf numFmtId="0" fontId="214" fillId="41" borderId="0" applyNumberFormat="0" applyBorder="0" applyAlignment="0" applyProtection="0"/>
    <xf numFmtId="0" fontId="215" fillId="38" borderId="0" applyNumberFormat="0" applyBorder="0" applyAlignment="0" applyProtection="0"/>
    <xf numFmtId="0" fontId="215" fillId="38" borderId="0" applyNumberFormat="0" applyBorder="0" applyAlignment="0" applyProtection="0"/>
    <xf numFmtId="0" fontId="215" fillId="38"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5" fillId="38" borderId="0" applyNumberFormat="0" applyBorder="0" applyAlignment="0" applyProtection="0"/>
    <xf numFmtId="0" fontId="215" fillId="38" borderId="0" applyNumberFormat="0" applyBorder="0" applyAlignment="0" applyProtection="0"/>
    <xf numFmtId="0" fontId="215" fillId="41" borderId="0" applyNumberFormat="0" applyBorder="0" applyAlignment="0" applyProtection="0"/>
    <xf numFmtId="0" fontId="214" fillId="41" borderId="0" applyNumberFormat="0" applyBorder="0" applyAlignment="0" applyProtection="0"/>
    <xf numFmtId="0" fontId="215" fillId="38" borderId="0" applyNumberFormat="0" applyBorder="0" applyAlignment="0" applyProtection="0"/>
    <xf numFmtId="0" fontId="215" fillId="38" borderId="0" applyNumberFormat="0" applyBorder="0" applyAlignment="0" applyProtection="0"/>
    <xf numFmtId="0" fontId="215" fillId="38"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5" fillId="38" borderId="0" applyNumberFormat="0" applyBorder="0" applyAlignment="0" applyProtection="0"/>
    <xf numFmtId="0" fontId="215" fillId="38" borderId="0" applyNumberFormat="0" applyBorder="0" applyAlignment="0" applyProtection="0"/>
    <xf numFmtId="0" fontId="215" fillId="41" borderId="0" applyNumberFormat="0" applyBorder="0" applyAlignment="0" applyProtection="0"/>
    <xf numFmtId="0" fontId="214" fillId="41" borderId="0" applyNumberFormat="0" applyBorder="0" applyAlignment="0" applyProtection="0"/>
    <xf numFmtId="0" fontId="215" fillId="38" borderId="0" applyNumberFormat="0" applyBorder="0" applyAlignment="0" applyProtection="0"/>
    <xf numFmtId="0" fontId="215" fillId="38" borderId="0" applyNumberFormat="0" applyBorder="0" applyAlignment="0" applyProtection="0"/>
    <xf numFmtId="0" fontId="215" fillId="38"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4" fillId="41" borderId="0" applyNumberFormat="0" applyBorder="0" applyAlignment="0" applyProtection="0"/>
    <xf numFmtId="0" fontId="215" fillId="38" borderId="0" applyNumberFormat="0" applyBorder="0" applyAlignment="0" applyProtection="0"/>
    <xf numFmtId="0" fontId="215" fillId="38" borderId="0" applyNumberFormat="0" applyBorder="0" applyAlignment="0" applyProtection="0"/>
    <xf numFmtId="0" fontId="215" fillId="41" borderId="0" applyNumberFormat="0" applyBorder="0" applyAlignment="0" applyProtection="0"/>
    <xf numFmtId="0" fontId="213" fillId="38" borderId="0" applyNumberFormat="0" applyBorder="0" applyAlignment="0" applyProtection="0"/>
    <xf numFmtId="0" fontId="10" fillId="0" borderId="0" applyNumberFormat="0" applyFill="0" applyBorder="0" applyProtection="0">
      <alignment wrapText="1"/>
    </xf>
    <xf numFmtId="0" fontId="9" fillId="0" borderId="0" applyNumberFormat="0" applyFill="0" applyBorder="0" applyProtection="0">
      <alignment wrapText="1"/>
    </xf>
    <xf numFmtId="0" fontId="2" fillId="0" borderId="0"/>
    <xf numFmtId="208" fontId="10" fillId="0" borderId="0" applyFill="0" applyBorder="0" applyAlignment="0" applyProtection="0"/>
    <xf numFmtId="41" fontId="3" fillId="0" borderId="0"/>
    <xf numFmtId="0" fontId="2" fillId="0" borderId="0"/>
    <xf numFmtId="0" fontId="5" fillId="0" borderId="0"/>
    <xf numFmtId="0" fontId="216" fillId="0" borderId="0" applyNumberFormat="0" applyFill="0" applyBorder="0" applyAlignment="0" applyProtection="0"/>
    <xf numFmtId="0" fontId="137" fillId="7" borderId="9" applyNumberFormat="0" applyFont="0" applyAlignment="0"/>
    <xf numFmtId="0" fontId="89" fillId="0" borderId="0" applyFont="0" applyFill="0" applyBorder="0" applyAlignment="0" applyProtection="0">
      <alignment horizontal="right"/>
    </xf>
    <xf numFmtId="0" fontId="216" fillId="0" borderId="0" applyNumberFormat="0" applyFill="0" applyBorder="0" applyAlignment="0" applyProtection="0"/>
    <xf numFmtId="0" fontId="2" fillId="81" borderId="0" applyNumberFormat="0" applyBorder="0" applyProtection="0">
      <alignment horizontal="left" vertical="center"/>
    </xf>
    <xf numFmtId="0" fontId="2" fillId="1" borderId="0" applyNumberFormat="0" applyBorder="0" applyProtection="0">
      <alignment horizontal="left" vertical="center"/>
    </xf>
    <xf numFmtId="0" fontId="8" fillId="0" borderId="7">
      <alignment horizontal="left" vertical="center"/>
    </xf>
    <xf numFmtId="0" fontId="8" fillId="61" borderId="7" applyFill="0">
      <alignment horizontal="center"/>
    </xf>
    <xf numFmtId="0" fontId="8" fillId="61" borderId="7" applyFill="0">
      <alignment horizontal="center"/>
    </xf>
    <xf numFmtId="0" fontId="3" fillId="61" borderId="7" applyFill="0">
      <alignment horizontal="center"/>
    </xf>
    <xf numFmtId="0" fontId="3" fillId="61" borderId="7" applyFill="0">
      <alignment horizontal="center"/>
    </xf>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7" fillId="0" borderId="64" applyNumberFormat="0" applyFill="0" applyAlignment="0" applyProtection="0"/>
    <xf numFmtId="0" fontId="218" fillId="0" borderId="65" applyNumberFormat="0" applyFill="0" applyAlignment="0" applyProtection="0"/>
    <xf numFmtId="0" fontId="219" fillId="0" borderId="66" applyNumberFormat="0" applyFill="0" applyAlignment="0" applyProtection="0"/>
    <xf numFmtId="0" fontId="219" fillId="0" borderId="66" applyNumberFormat="0" applyFill="0" applyAlignment="0" applyProtection="0"/>
    <xf numFmtId="0" fontId="219" fillId="0" borderId="66"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9" fillId="0" borderId="66" applyNumberFormat="0" applyFill="0" applyAlignment="0" applyProtection="0"/>
    <xf numFmtId="0" fontId="219" fillId="0" borderId="66" applyNumberFormat="0" applyFill="0" applyAlignment="0" applyProtection="0"/>
    <xf numFmtId="0" fontId="218" fillId="0" borderId="65" applyNumberFormat="0" applyFill="0" applyAlignment="0" applyProtection="0"/>
    <xf numFmtId="0" fontId="219" fillId="0" borderId="66" applyNumberFormat="0" applyFill="0" applyAlignment="0" applyProtection="0"/>
    <xf numFmtId="0" fontId="219" fillId="0" borderId="66" applyNumberFormat="0" applyFill="0" applyAlignment="0" applyProtection="0"/>
    <xf numFmtId="0" fontId="219" fillId="0" borderId="66"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9" fillId="0" borderId="66" applyNumberFormat="0" applyFill="0" applyAlignment="0" applyProtection="0"/>
    <xf numFmtId="0" fontId="219" fillId="0" borderId="66" applyNumberFormat="0" applyFill="0" applyAlignment="0" applyProtection="0"/>
    <xf numFmtId="0" fontId="218" fillId="0" borderId="65" applyNumberFormat="0" applyFill="0" applyAlignment="0" applyProtection="0"/>
    <xf numFmtId="0" fontId="219" fillId="0" borderId="66" applyNumberFormat="0" applyFill="0" applyAlignment="0" applyProtection="0"/>
    <xf numFmtId="0" fontId="219" fillId="0" borderId="66" applyNumberFormat="0" applyFill="0" applyAlignment="0" applyProtection="0"/>
    <xf numFmtId="0" fontId="219" fillId="0" borderId="66"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8" fillId="0" borderId="65" applyNumberFormat="0" applyFill="0" applyAlignment="0" applyProtection="0"/>
    <xf numFmtId="0" fontId="219" fillId="0" borderId="66" applyNumberFormat="0" applyFill="0" applyAlignment="0" applyProtection="0"/>
    <xf numFmtId="0" fontId="219" fillId="0" borderId="66" applyNumberFormat="0" applyFill="0" applyAlignment="0" applyProtection="0"/>
    <xf numFmtId="0" fontId="220" fillId="0" borderId="66"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1" fillId="0" borderId="67" applyNumberFormat="0" applyFill="0" applyAlignment="0" applyProtection="0"/>
    <xf numFmtId="0" fontId="222" fillId="0" borderId="68" applyNumberFormat="0" applyFill="0" applyAlignment="0" applyProtection="0"/>
    <xf numFmtId="0" fontId="223" fillId="0" borderId="69" applyNumberFormat="0" applyFill="0" applyAlignment="0" applyProtection="0"/>
    <xf numFmtId="0" fontId="223" fillId="0" borderId="69" applyNumberFormat="0" applyFill="0" applyAlignment="0" applyProtection="0"/>
    <xf numFmtId="0" fontId="223" fillId="0" borderId="69"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3" fillId="0" borderId="69" applyNumberFormat="0" applyFill="0" applyAlignment="0" applyProtection="0"/>
    <xf numFmtId="0" fontId="223" fillId="0" borderId="69" applyNumberFormat="0" applyFill="0" applyAlignment="0" applyProtection="0"/>
    <xf numFmtId="0" fontId="222" fillId="0" borderId="68" applyNumberFormat="0" applyFill="0" applyAlignment="0" applyProtection="0"/>
    <xf numFmtId="0" fontId="223" fillId="0" borderId="69" applyNumberFormat="0" applyFill="0" applyAlignment="0" applyProtection="0"/>
    <xf numFmtId="0" fontId="223" fillId="0" borderId="69" applyNumberFormat="0" applyFill="0" applyAlignment="0" applyProtection="0"/>
    <xf numFmtId="0" fontId="223" fillId="0" borderId="69"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3" fillId="0" borderId="69" applyNumberFormat="0" applyFill="0" applyAlignment="0" applyProtection="0"/>
    <xf numFmtId="0" fontId="223" fillId="0" borderId="69" applyNumberFormat="0" applyFill="0" applyAlignment="0" applyProtection="0"/>
    <xf numFmtId="0" fontId="222" fillId="0" borderId="68" applyNumberFormat="0" applyFill="0" applyAlignment="0" applyProtection="0"/>
    <xf numFmtId="0" fontId="223" fillId="0" borderId="69" applyNumberFormat="0" applyFill="0" applyAlignment="0" applyProtection="0"/>
    <xf numFmtId="0" fontId="223" fillId="0" borderId="69" applyNumberFormat="0" applyFill="0" applyAlignment="0" applyProtection="0"/>
    <xf numFmtId="0" fontId="223" fillId="0" borderId="69"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2" fillId="0" borderId="68" applyNumberFormat="0" applyFill="0" applyAlignment="0" applyProtection="0"/>
    <xf numFmtId="0" fontId="223" fillId="0" borderId="69" applyNumberFormat="0" applyFill="0" applyAlignment="0" applyProtection="0"/>
    <xf numFmtId="0" fontId="223" fillId="0" borderId="69" applyNumberFormat="0" applyFill="0" applyAlignment="0" applyProtection="0"/>
    <xf numFmtId="0" fontId="224" fillId="0" borderId="69"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5" fillId="0" borderId="70" applyNumberFormat="0" applyFill="0" applyAlignment="0" applyProtection="0"/>
    <xf numFmtId="0" fontId="226" fillId="0" borderId="71" applyNumberFormat="0" applyFill="0" applyAlignment="0" applyProtection="0"/>
    <xf numFmtId="0" fontId="227" fillId="0" borderId="71" applyNumberFormat="0" applyFill="0" applyAlignment="0" applyProtection="0"/>
    <xf numFmtId="0" fontId="227" fillId="0" borderId="71" applyNumberFormat="0" applyFill="0" applyAlignment="0" applyProtection="0"/>
    <xf numFmtId="0" fontId="227"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7" fillId="0" borderId="71" applyNumberFormat="0" applyFill="0" applyAlignment="0" applyProtection="0"/>
    <xf numFmtId="0" fontId="227" fillId="0" borderId="71" applyNumberFormat="0" applyFill="0" applyAlignment="0" applyProtection="0"/>
    <xf numFmtId="0" fontId="226" fillId="0" borderId="71" applyNumberFormat="0" applyFill="0" applyAlignment="0" applyProtection="0"/>
    <xf numFmtId="0" fontId="227" fillId="0" borderId="71" applyNumberFormat="0" applyFill="0" applyAlignment="0" applyProtection="0"/>
    <xf numFmtId="0" fontId="227" fillId="0" borderId="71" applyNumberFormat="0" applyFill="0" applyAlignment="0" applyProtection="0"/>
    <xf numFmtId="0" fontId="227"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7" fillId="0" borderId="71" applyNumberFormat="0" applyFill="0" applyAlignment="0" applyProtection="0"/>
    <xf numFmtId="0" fontId="227" fillId="0" borderId="71" applyNumberFormat="0" applyFill="0" applyAlignment="0" applyProtection="0"/>
    <xf numFmtId="0" fontId="226" fillId="0" borderId="71" applyNumberFormat="0" applyFill="0" applyAlignment="0" applyProtection="0"/>
    <xf numFmtId="0" fontId="227" fillId="0" borderId="71" applyNumberFormat="0" applyFill="0" applyAlignment="0" applyProtection="0"/>
    <xf numFmtId="0" fontId="227" fillId="0" borderId="71" applyNumberFormat="0" applyFill="0" applyAlignment="0" applyProtection="0"/>
    <xf numFmtId="0" fontId="227"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6" fillId="0" borderId="71" applyNumberFormat="0" applyFill="0" applyAlignment="0" applyProtection="0"/>
    <xf numFmtId="0" fontId="227" fillId="0" borderId="71" applyNumberFormat="0" applyFill="0" applyAlignment="0" applyProtection="0"/>
    <xf numFmtId="0" fontId="227" fillId="0" borderId="71" applyNumberFormat="0" applyFill="0" applyAlignment="0" applyProtection="0"/>
    <xf numFmtId="0" fontId="228" fillId="0" borderId="71" applyNumberFormat="0" applyFill="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227" fillId="0" borderId="0" applyNumberFormat="0" applyFill="0" applyBorder="0" applyAlignment="0" applyProtection="0"/>
    <xf numFmtId="0" fontId="227"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227" fillId="0" borderId="0" applyNumberForma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227" fillId="0" borderId="0" applyNumberFormat="0" applyFill="0" applyBorder="0" applyAlignment="0" applyProtection="0"/>
    <xf numFmtId="0" fontId="227"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227" fillId="0" borderId="0" applyNumberForma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227" fillId="0" borderId="0" applyNumberFormat="0" applyFill="0" applyBorder="0" applyAlignment="0" applyProtection="0"/>
    <xf numFmtId="0" fontId="227"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227" fillId="0" borderId="0" applyNumberFormat="0" applyFill="0" applyBorder="0" applyAlignment="0" applyProtection="0"/>
    <xf numFmtId="0" fontId="228" fillId="0" borderId="0" applyNumberFormat="0" applyFill="0" applyBorder="0" applyAlignment="0" applyProtection="0"/>
    <xf numFmtId="0" fontId="229" fillId="0" borderId="0"/>
    <xf numFmtId="0" fontId="230" fillId="52" borderId="0">
      <alignment horizontal="left"/>
    </xf>
    <xf numFmtId="0" fontId="230" fillId="52" borderId="0">
      <alignment horizontal="left" indent="1"/>
    </xf>
    <xf numFmtId="0" fontId="3" fillId="0" borderId="0" applyFill="0" applyAlignment="0" applyProtection="0">
      <protection locked="0"/>
    </xf>
    <xf numFmtId="0" fontId="8" fillId="0" borderId="4" applyFill="0" applyAlignment="0" applyProtection="0">
      <protection locked="0"/>
    </xf>
    <xf numFmtId="0" fontId="109" fillId="0" borderId="0"/>
    <xf numFmtId="0" fontId="231" fillId="0" borderId="0">
      <alignment horizontal="left"/>
    </xf>
    <xf numFmtId="0" fontId="211" fillId="0" borderId="14">
      <alignment horizontal="center"/>
    </xf>
    <xf numFmtId="0" fontId="211" fillId="0" borderId="0">
      <alignment horizontal="center"/>
    </xf>
    <xf numFmtId="0" fontId="231" fillId="0" borderId="14"/>
    <xf numFmtId="306" fontId="232" fillId="0" borderId="72" applyBorder="0"/>
    <xf numFmtId="7" fontId="106" fillId="7" borderId="0" applyNumberFormat="0" applyBorder="0" applyAlignment="0" applyProtection="0"/>
    <xf numFmtId="0" fontId="233" fillId="0" borderId="0" applyNumberFormat="0" applyFill="0" applyBorder="0" applyAlignment="0" applyProtection="0">
      <alignment vertical="top"/>
      <protection locked="0"/>
    </xf>
    <xf numFmtId="196" fontId="50" fillId="0" borderId="0" applyNumberFormat="0" applyBorder="0" applyAlignment="0" applyProtection="0"/>
    <xf numFmtId="3" fontId="234" fillId="0" borderId="73" applyBorder="0"/>
    <xf numFmtId="3" fontId="234" fillId="0" borderId="73" applyBorder="0"/>
    <xf numFmtId="307" fontId="10" fillId="0" borderId="0" applyFill="0" applyBorder="0"/>
    <xf numFmtId="0" fontId="235" fillId="0" borderId="0" applyNumberFormat="0" applyFill="0" applyBorder="0" applyAlignment="0" applyProtection="0">
      <alignment vertical="top"/>
      <protection locked="0"/>
    </xf>
    <xf numFmtId="8" fontId="10" fillId="28" borderId="0" applyNumberFormat="0" applyFont="0" applyAlignment="0" applyProtection="0">
      <alignment horizontal="right"/>
      <protection locked="0"/>
    </xf>
    <xf numFmtId="257" fontId="2" fillId="52" borderId="9"/>
    <xf numFmtId="246" fontId="2" fillId="52" borderId="9"/>
    <xf numFmtId="257" fontId="2" fillId="75" borderId="9"/>
    <xf numFmtId="165" fontId="2" fillId="24" borderId="0"/>
    <xf numFmtId="44" fontId="2" fillId="24" borderId="0"/>
    <xf numFmtId="165" fontId="2" fillId="24" borderId="0"/>
    <xf numFmtId="37" fontId="13" fillId="0" borderId="0" applyBorder="0"/>
    <xf numFmtId="199" fontId="78" fillId="0" borderId="0" applyFont="0" applyFill="0" applyBorder="0" applyAlignment="0" applyProtection="0"/>
    <xf numFmtId="0" fontId="236" fillId="35" borderId="0" applyNumberFormat="0" applyBorder="0" applyAlignment="0" applyProtection="0"/>
    <xf numFmtId="4" fontId="2" fillId="82" borderId="0"/>
    <xf numFmtId="40" fontId="150" fillId="51" borderId="9">
      <alignment horizontal="right" vertical="center"/>
      <protection locked="0"/>
    </xf>
    <xf numFmtId="37" fontId="237" fillId="83" borderId="9" applyNumberFormat="0" applyFont="0" applyBorder="0" applyAlignment="0" applyProtection="0">
      <alignment horizontal="right"/>
    </xf>
    <xf numFmtId="257" fontId="2" fillId="7" borderId="9" applyAlignment="0"/>
    <xf numFmtId="246" fontId="2" fillId="7" borderId="9" applyAlignment="0"/>
    <xf numFmtId="0" fontId="238" fillId="0" borderId="0"/>
    <xf numFmtId="0" fontId="2" fillId="0" borderId="0"/>
    <xf numFmtId="196" fontId="239" fillId="29" borderId="0">
      <alignment horizontal="right"/>
    </xf>
    <xf numFmtId="0" fontId="58" fillId="14" borderId="0">
      <alignment horizontal="right"/>
    </xf>
    <xf numFmtId="0" fontId="2" fillId="0" borderId="0"/>
    <xf numFmtId="0" fontId="58" fillId="29" borderId="0"/>
    <xf numFmtId="43" fontId="239" fillId="29" borderId="0"/>
    <xf numFmtId="0" fontId="2" fillId="0" borderId="0"/>
    <xf numFmtId="196" fontId="13" fillId="7" borderId="0" applyBorder="0" applyAlignment="0" applyProtection="0"/>
    <xf numFmtId="244" fontId="13" fillId="7" borderId="0" applyBorder="0" applyAlignment="0" applyProtection="0"/>
    <xf numFmtId="3" fontId="57" fillId="6" borderId="0">
      <alignment horizontal="right"/>
      <protection locked="0"/>
    </xf>
    <xf numFmtId="0" fontId="240" fillId="40" borderId="17" applyNumberFormat="0" applyAlignment="0" applyProtection="0"/>
    <xf numFmtId="0" fontId="241" fillId="40" borderId="45" applyNumberFormat="0" applyAlignment="0" applyProtection="0"/>
    <xf numFmtId="0" fontId="241" fillId="40" borderId="45" applyNumberFormat="0" applyAlignment="0" applyProtection="0"/>
    <xf numFmtId="0" fontId="241" fillId="40" borderId="45"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1" fillId="40" borderId="45" applyNumberFormat="0" applyAlignment="0" applyProtection="0"/>
    <xf numFmtId="0" fontId="241" fillId="40" borderId="45" applyNumberFormat="0" applyAlignment="0" applyProtection="0"/>
    <xf numFmtId="0" fontId="240" fillId="40" borderId="45" applyNumberFormat="0" applyAlignment="0" applyProtection="0"/>
    <xf numFmtId="0" fontId="240" fillId="40" borderId="17" applyNumberFormat="0" applyAlignment="0" applyProtection="0"/>
    <xf numFmtId="0" fontId="241" fillId="40" borderId="45" applyNumberFormat="0" applyAlignment="0" applyProtection="0"/>
    <xf numFmtId="0" fontId="241" fillId="40" borderId="45" applyNumberFormat="0" applyAlignment="0" applyProtection="0"/>
    <xf numFmtId="0" fontId="241" fillId="40" borderId="45"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1" fillId="40" borderId="45" applyNumberFormat="0" applyAlignment="0" applyProtection="0"/>
    <xf numFmtId="0" fontId="241" fillId="40" borderId="45" applyNumberFormat="0" applyAlignment="0" applyProtection="0"/>
    <xf numFmtId="0" fontId="240" fillId="40" borderId="45" applyNumberFormat="0" applyAlignment="0" applyProtection="0"/>
    <xf numFmtId="0" fontId="240" fillId="40" borderId="17" applyNumberFormat="0" applyAlignment="0" applyProtection="0"/>
    <xf numFmtId="0" fontId="241" fillId="40" borderId="45" applyNumberFormat="0" applyAlignment="0" applyProtection="0"/>
    <xf numFmtId="0" fontId="241" fillId="40" borderId="45" applyNumberFormat="0" applyAlignment="0" applyProtection="0"/>
    <xf numFmtId="0" fontId="241" fillId="40" borderId="45"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1" fillId="40" borderId="45" applyNumberFormat="0" applyAlignment="0" applyProtection="0"/>
    <xf numFmtId="0" fontId="241" fillId="40" borderId="45" applyNumberFormat="0" applyAlignment="0" applyProtection="0"/>
    <xf numFmtId="0" fontId="240" fillId="40" borderId="45" applyNumberFormat="0" applyAlignment="0" applyProtection="0"/>
    <xf numFmtId="0" fontId="240" fillId="40" borderId="17" applyNumberFormat="0" applyAlignment="0" applyProtection="0"/>
    <xf numFmtId="0" fontId="241" fillId="40" borderId="45" applyNumberFormat="0" applyAlignment="0" applyProtection="0"/>
    <xf numFmtId="0" fontId="241" fillId="40" borderId="45" applyNumberFormat="0" applyAlignment="0" applyProtection="0"/>
    <xf numFmtId="0" fontId="241" fillId="40" borderId="45"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0" fillId="40" borderId="17" applyNumberFormat="0" applyAlignment="0" applyProtection="0"/>
    <xf numFmtId="0" fontId="241" fillId="40" borderId="45" applyNumberFormat="0" applyAlignment="0" applyProtection="0"/>
    <xf numFmtId="0" fontId="241" fillId="40" borderId="45" applyNumberFormat="0" applyAlignment="0" applyProtection="0"/>
    <xf numFmtId="0" fontId="240" fillId="40" borderId="45" applyNumberFormat="0" applyAlignment="0" applyProtection="0"/>
    <xf numFmtId="0" fontId="242" fillId="28" borderId="17" applyNumberFormat="0" applyAlignment="0" applyProtection="0"/>
    <xf numFmtId="0" fontId="243" fillId="40" borderId="45" applyNumberFormat="0" applyAlignment="0" applyProtection="0"/>
    <xf numFmtId="0" fontId="243" fillId="40" borderId="45" applyNumberFormat="0" applyAlignment="0" applyProtection="0"/>
    <xf numFmtId="0" fontId="243" fillId="40" borderId="45" applyNumberFormat="0" applyAlignment="0" applyProtection="0"/>
    <xf numFmtId="0" fontId="242" fillId="28" borderId="17" applyNumberFormat="0" applyAlignment="0" applyProtection="0"/>
    <xf numFmtId="0" fontId="242" fillId="28" borderId="17" applyNumberFormat="0" applyAlignment="0" applyProtection="0"/>
    <xf numFmtId="0" fontId="242" fillId="28" borderId="17" applyNumberFormat="0" applyAlignment="0" applyProtection="0"/>
    <xf numFmtId="0" fontId="242" fillId="28" borderId="17" applyNumberFormat="0" applyAlignment="0" applyProtection="0"/>
    <xf numFmtId="0" fontId="242" fillId="28" borderId="17" applyNumberFormat="0" applyAlignment="0" applyProtection="0"/>
    <xf numFmtId="0" fontId="242" fillId="28" borderId="17" applyNumberFormat="0" applyAlignment="0" applyProtection="0"/>
    <xf numFmtId="0" fontId="243" fillId="40" borderId="45" applyNumberFormat="0" applyAlignment="0" applyProtection="0"/>
    <xf numFmtId="0" fontId="243" fillId="40" borderId="45" applyNumberFormat="0" applyAlignment="0" applyProtection="0"/>
    <xf numFmtId="0" fontId="242" fillId="28" borderId="45" applyNumberFormat="0" applyAlignment="0" applyProtection="0"/>
    <xf numFmtId="0" fontId="242" fillId="28" borderId="17" applyNumberFormat="0" applyAlignment="0" applyProtection="0"/>
    <xf numFmtId="0" fontId="243" fillId="40" borderId="45" applyNumberFormat="0" applyAlignment="0" applyProtection="0"/>
    <xf numFmtId="0" fontId="243" fillId="40" borderId="45" applyNumberFormat="0" applyAlignment="0" applyProtection="0"/>
    <xf numFmtId="0" fontId="243" fillId="40" borderId="45" applyNumberFormat="0" applyAlignment="0" applyProtection="0"/>
    <xf numFmtId="0" fontId="242" fillId="28" borderId="17" applyNumberFormat="0" applyAlignment="0" applyProtection="0"/>
    <xf numFmtId="0" fontId="242" fillId="28" borderId="17" applyNumberFormat="0" applyAlignment="0" applyProtection="0"/>
    <xf numFmtId="0" fontId="242" fillId="28" borderId="17" applyNumberFormat="0" applyAlignment="0" applyProtection="0"/>
    <xf numFmtId="0" fontId="242" fillId="28" borderId="17" applyNumberFormat="0" applyAlignment="0" applyProtection="0"/>
    <xf numFmtId="0" fontId="242" fillId="28" borderId="17" applyNumberFormat="0" applyAlignment="0" applyProtection="0"/>
    <xf numFmtId="0" fontId="242" fillId="28" borderId="17" applyNumberFormat="0" applyAlignment="0" applyProtection="0"/>
    <xf numFmtId="0" fontId="243" fillId="40" borderId="45" applyNumberFormat="0" applyAlignment="0" applyProtection="0"/>
    <xf numFmtId="0" fontId="243" fillId="40" borderId="45" applyNumberFormat="0" applyAlignment="0" applyProtection="0"/>
    <xf numFmtId="0" fontId="242" fillId="28" borderId="45" applyNumberFormat="0" applyAlignment="0" applyProtection="0"/>
    <xf numFmtId="0" fontId="242" fillId="28" borderId="17" applyNumberFormat="0" applyAlignment="0" applyProtection="0"/>
    <xf numFmtId="0" fontId="243" fillId="40" borderId="45" applyNumberFormat="0" applyAlignment="0" applyProtection="0"/>
    <xf numFmtId="0" fontId="243" fillId="40" borderId="45" applyNumberFormat="0" applyAlignment="0" applyProtection="0"/>
    <xf numFmtId="0" fontId="243" fillId="40" borderId="45" applyNumberFormat="0" applyAlignment="0" applyProtection="0"/>
    <xf numFmtId="0" fontId="242" fillId="28" borderId="17" applyNumberFormat="0" applyAlignment="0" applyProtection="0"/>
    <xf numFmtId="0" fontId="242" fillId="28" borderId="17" applyNumberFormat="0" applyAlignment="0" applyProtection="0"/>
    <xf numFmtId="0" fontId="242" fillId="28" borderId="17" applyNumberFormat="0" applyAlignment="0" applyProtection="0"/>
    <xf numFmtId="0" fontId="242" fillId="28" borderId="17" applyNumberFormat="0" applyAlignment="0" applyProtection="0"/>
    <xf numFmtId="0" fontId="242" fillId="28" borderId="17" applyNumberFormat="0" applyAlignment="0" applyProtection="0"/>
    <xf numFmtId="0" fontId="242" fillId="28" borderId="17" applyNumberFormat="0" applyAlignment="0" applyProtection="0"/>
    <xf numFmtId="0" fontId="243" fillId="40" borderId="45" applyNumberFormat="0" applyAlignment="0" applyProtection="0"/>
    <xf numFmtId="0" fontId="243" fillId="40" borderId="45" applyNumberFormat="0" applyAlignment="0" applyProtection="0"/>
    <xf numFmtId="0" fontId="242" fillId="28" borderId="45" applyNumberFormat="0" applyAlignment="0" applyProtection="0"/>
    <xf numFmtId="0" fontId="241" fillId="40" borderId="45" applyNumberFormat="0" applyAlignment="0" applyProtection="0"/>
    <xf numFmtId="185" fontId="2" fillId="14" borderId="9" applyNumberFormat="0" applyAlignment="0" applyProtection="0"/>
    <xf numFmtId="0" fontId="244" fillId="0" borderId="9"/>
    <xf numFmtId="196" fontId="17" fillId="84" borderId="0"/>
    <xf numFmtId="8" fontId="10" fillId="0" borderId="0"/>
    <xf numFmtId="0" fontId="2" fillId="7" borderId="0" applyFont="0" applyBorder="0" applyAlignment="0" applyProtection="0">
      <protection locked="0"/>
    </xf>
    <xf numFmtId="0" fontId="2" fillId="7" borderId="0" applyFont="0" applyBorder="0" applyAlignment="0">
      <protection locked="0"/>
    </xf>
    <xf numFmtId="185" fontId="2" fillId="14" borderId="0" applyNumberFormat="0" applyAlignment="0" applyProtection="0"/>
    <xf numFmtId="0" fontId="10" fillId="0" borderId="0"/>
    <xf numFmtId="0" fontId="2" fillId="7" borderId="9"/>
    <xf numFmtId="0" fontId="2" fillId="0" borderId="0"/>
    <xf numFmtId="10" fontId="10" fillId="7" borderId="0">
      <protection locked="0"/>
    </xf>
    <xf numFmtId="308" fontId="50" fillId="7" borderId="0" applyBorder="0" applyAlignment="0">
      <protection locked="0"/>
    </xf>
    <xf numFmtId="0" fontId="2" fillId="7" borderId="0" applyNumberFormat="0" applyBorder="0" applyAlignment="0">
      <protection locked="0"/>
    </xf>
    <xf numFmtId="309" fontId="2" fillId="7" borderId="9"/>
    <xf numFmtId="38" fontId="245" fillId="7" borderId="9"/>
    <xf numFmtId="40" fontId="245" fillId="7" borderId="9"/>
    <xf numFmtId="199" fontId="10" fillId="7" borderId="0" applyNumberFormat="0" applyFont="0" applyBorder="0" applyAlignment="0" applyProtection="0">
      <alignment horizontal="center"/>
      <protection locked="0"/>
    </xf>
    <xf numFmtId="3" fontId="246" fillId="85" borderId="9">
      <protection locked="0"/>
    </xf>
    <xf numFmtId="0" fontId="2" fillId="0" borderId="0" applyFill="0" applyBorder="0">
      <alignment horizontal="right"/>
      <protection locked="0"/>
    </xf>
    <xf numFmtId="17" fontId="247" fillId="86" borderId="0"/>
    <xf numFmtId="196" fontId="248" fillId="0" borderId="0"/>
    <xf numFmtId="0" fontId="2" fillId="0" borderId="0"/>
    <xf numFmtId="192" fontId="2" fillId="0" borderId="0" applyFill="0" applyBorder="0">
      <alignment horizontal="right"/>
      <protection locked="0"/>
    </xf>
    <xf numFmtId="0" fontId="3" fillId="80" borderId="74">
      <alignment horizontal="left" vertical="center" wrapText="1"/>
    </xf>
    <xf numFmtId="0" fontId="50" fillId="14" borderId="0"/>
    <xf numFmtId="0" fontId="249" fillId="0" borderId="0" applyNumberFormat="0" applyFill="0" applyBorder="0" applyAlignment="0"/>
    <xf numFmtId="244" fontId="47" fillId="0" borderId="0" applyFont="0" applyFill="0" applyBorder="0" applyAlignment="0" applyProtection="0"/>
    <xf numFmtId="0" fontId="55" fillId="29" borderId="0" applyNumberFormat="0" applyFont="0" applyFill="0" applyBorder="0" applyAlignment="0"/>
    <xf numFmtId="0" fontId="5" fillId="0" borderId="0" applyNumberFormat="0" applyFill="0" applyBorder="0" applyAlignment="0"/>
    <xf numFmtId="310" fontId="47" fillId="0" borderId="0"/>
    <xf numFmtId="311" fontId="47" fillId="0" borderId="0"/>
    <xf numFmtId="310" fontId="47" fillId="0" borderId="0"/>
    <xf numFmtId="0" fontId="2" fillId="0" borderId="0" applyFont="0" applyFill="0" applyBorder="0" applyAlignment="0" applyProtection="0"/>
    <xf numFmtId="0" fontId="2" fillId="0" borderId="0" applyFont="0" applyFill="0" applyBorder="0" applyAlignment="0" applyProtection="0"/>
    <xf numFmtId="0" fontId="2" fillId="0" borderId="0" applyNumberFormat="0" applyFill="0" applyBorder="0" applyProtection="0">
      <alignment horizontal="left" vertical="center"/>
    </xf>
    <xf numFmtId="38" fontId="250" fillId="0" borderId="0"/>
    <xf numFmtId="38" fontId="251" fillId="0" borderId="0"/>
    <xf numFmtId="38" fontId="144" fillId="0" borderId="0"/>
    <xf numFmtId="38" fontId="252" fillId="0" borderId="0"/>
    <xf numFmtId="0" fontId="143" fillId="0" borderId="0"/>
    <xf numFmtId="0" fontId="143" fillId="0" borderId="0"/>
    <xf numFmtId="37" fontId="253" fillId="29" borderId="0" applyNumberFormat="0" applyFill="0" applyBorder="0">
      <alignment vertical="center"/>
    </xf>
    <xf numFmtId="37" fontId="254" fillId="87" borderId="0" applyFill="0">
      <alignment horizontal="left" vertical="center"/>
    </xf>
    <xf numFmtId="0" fontId="10" fillId="0" borderId="0" applyNumberFormat="0" applyFill="0" applyBorder="0" applyProtection="0">
      <alignment horizontal="left"/>
    </xf>
    <xf numFmtId="0" fontId="255" fillId="0" borderId="43" applyNumberFormat="0" applyFont="0" applyFill="0" applyAlignment="0" applyProtection="0"/>
    <xf numFmtId="37" fontId="137" fillId="0" borderId="9" applyNumberFormat="0" applyFont="0" applyFill="0" applyAlignment="0" applyProtection="0"/>
    <xf numFmtId="37" fontId="2" fillId="51" borderId="0" applyBorder="0"/>
    <xf numFmtId="0" fontId="151" fillId="0" borderId="0" applyFill="0" applyBorder="0" applyAlignment="0"/>
    <xf numFmtId="0" fontId="151" fillId="0" borderId="0" applyFill="0" applyBorder="0" applyAlignment="0"/>
    <xf numFmtId="0" fontId="151" fillId="0" borderId="0" applyFill="0" applyBorder="0" applyAlignment="0"/>
    <xf numFmtId="0" fontId="151" fillId="0" borderId="0" applyFill="0" applyBorder="0" applyAlignment="0"/>
    <xf numFmtId="0" fontId="151" fillId="0" borderId="0" applyFill="0" applyBorder="0" applyAlignment="0"/>
    <xf numFmtId="3" fontId="2" fillId="88" borderId="0" applyFont="0" applyBorder="0" applyAlignment="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6" fillId="0" borderId="48" applyNumberFormat="0" applyFill="0" applyAlignment="0" applyProtection="0"/>
    <xf numFmtId="0" fontId="257" fillId="0" borderId="75" applyNumberFormat="0" applyFill="0" applyAlignment="0" applyProtection="0"/>
    <xf numFmtId="0" fontId="258" fillId="0" borderId="48" applyNumberFormat="0" applyFill="0" applyAlignment="0" applyProtection="0"/>
    <xf numFmtId="0" fontId="258" fillId="0" borderId="48" applyNumberFormat="0" applyFill="0" applyAlignment="0" applyProtection="0"/>
    <xf numFmtId="0" fontId="258" fillId="0" borderId="48"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8" fillId="0" borderId="48" applyNumberFormat="0" applyFill="0" applyAlignment="0" applyProtection="0"/>
    <xf numFmtId="0" fontId="258" fillId="0" borderId="48" applyNumberFormat="0" applyFill="0" applyAlignment="0" applyProtection="0"/>
    <xf numFmtId="0" fontId="257" fillId="0" borderId="75" applyNumberFormat="0" applyFill="0" applyAlignment="0" applyProtection="0"/>
    <xf numFmtId="0" fontId="258" fillId="0" borderId="48" applyNumberFormat="0" applyFill="0" applyAlignment="0" applyProtection="0"/>
    <xf numFmtId="0" fontId="258" fillId="0" borderId="48" applyNumberFormat="0" applyFill="0" applyAlignment="0" applyProtection="0"/>
    <xf numFmtId="0" fontId="258" fillId="0" borderId="48"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8" fillId="0" borderId="48" applyNumberFormat="0" applyFill="0" applyAlignment="0" applyProtection="0"/>
    <xf numFmtId="0" fontId="258" fillId="0" borderId="48" applyNumberFormat="0" applyFill="0" applyAlignment="0" applyProtection="0"/>
    <xf numFmtId="0" fontId="257" fillId="0" borderId="75" applyNumberFormat="0" applyFill="0" applyAlignment="0" applyProtection="0"/>
    <xf numFmtId="0" fontId="258" fillId="0" borderId="48" applyNumberFormat="0" applyFill="0" applyAlignment="0" applyProtection="0"/>
    <xf numFmtId="0" fontId="258" fillId="0" borderId="48" applyNumberFormat="0" applyFill="0" applyAlignment="0" applyProtection="0"/>
    <xf numFmtId="0" fontId="258" fillId="0" borderId="48"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7" fillId="0" borderId="75" applyNumberFormat="0" applyFill="0" applyAlignment="0" applyProtection="0"/>
    <xf numFmtId="0" fontId="258" fillId="0" borderId="48" applyNumberFormat="0" applyFill="0" applyAlignment="0" applyProtection="0"/>
    <xf numFmtId="0" fontId="258" fillId="0" borderId="48" applyNumberFormat="0" applyFill="0" applyAlignment="0" applyProtection="0"/>
    <xf numFmtId="0" fontId="256" fillId="0" borderId="48" applyNumberFormat="0" applyFill="0" applyAlignment="0" applyProtection="0"/>
    <xf numFmtId="196" fontId="259" fillId="89" borderId="0"/>
    <xf numFmtId="6" fontId="111" fillId="6" borderId="0" applyFont="0" applyBorder="0" applyAlignment="0">
      <protection locked="0"/>
    </xf>
    <xf numFmtId="0" fontId="2" fillId="7" borderId="0">
      <alignment horizontal="center"/>
    </xf>
    <xf numFmtId="196" fontId="260" fillId="0" borderId="0" applyNumberFormat="0" applyFont="0" applyFill="0" applyBorder="0" applyAlignment="0">
      <protection hidden="1"/>
    </xf>
    <xf numFmtId="312" fontId="196" fillId="0" borderId="0" applyFont="0" applyFill="0" applyBorder="0" applyAlignment="0" applyProtection="0"/>
    <xf numFmtId="14" fontId="137" fillId="0" borderId="4" applyFont="0" applyFill="0" applyBorder="0" applyAlignment="0" applyProtection="0"/>
    <xf numFmtId="14" fontId="50" fillId="14" borderId="0" applyFont="0" applyFill="0" applyBorder="0" applyAlignment="0" applyProtection="0"/>
    <xf numFmtId="313" fontId="2" fillId="7" borderId="4" applyFont="0" applyFill="0" applyBorder="0" applyAlignment="0" applyProtection="0">
      <alignment horizontal="right"/>
    </xf>
    <xf numFmtId="208" fontId="10" fillId="0" borderId="0" applyFill="0" applyBorder="0" applyAlignment="0" applyProtection="0"/>
    <xf numFmtId="314" fontId="10" fillId="0" borderId="0" applyFill="0" applyBorder="0" applyProtection="0"/>
    <xf numFmtId="164" fontId="67" fillId="0" borderId="0" applyFont="0" applyFill="0" applyBorder="0" applyAlignment="0" applyProtection="0"/>
    <xf numFmtId="315" fontId="2" fillId="0" borderId="0"/>
    <xf numFmtId="0" fontId="2" fillId="0" borderId="0" applyFont="0" applyFill="0" applyBorder="0" applyAlignment="0" applyProtection="0"/>
    <xf numFmtId="4" fontId="143" fillId="0" borderId="0" applyFont="0" applyFill="0" applyBorder="0" applyAlignment="0" applyProtection="0"/>
    <xf numFmtId="0" fontId="2" fillId="0" borderId="0" applyFont="0" applyFill="0" applyBorder="0" applyAlignment="0" applyProtection="0"/>
    <xf numFmtId="316" fontId="2" fillId="0" borderId="0" applyFont="0" applyFill="0" applyBorder="0" applyAlignment="0" applyProtection="0"/>
    <xf numFmtId="317" fontId="2" fillId="0" borderId="0" applyFont="0" applyFill="0" applyBorder="0" applyAlignment="0" applyProtection="0"/>
    <xf numFmtId="246" fontId="2" fillId="0" borderId="0" applyFont="0" applyFill="0" applyBorder="0" applyAlignment="0" applyProtection="0"/>
    <xf numFmtId="318" fontId="10" fillId="0" borderId="76"/>
    <xf numFmtId="319" fontId="2" fillId="7" borderId="0">
      <alignment horizontal="center"/>
    </xf>
    <xf numFmtId="3" fontId="100" fillId="90" borderId="0"/>
    <xf numFmtId="231" fontId="2" fillId="0" borderId="0" applyFont="0" applyFill="0" applyBorder="0" applyAlignment="0" applyProtection="0"/>
    <xf numFmtId="320" fontId="2" fillId="0" borderId="0" applyFont="0" applyFill="0" applyBorder="0" applyAlignment="0" applyProtection="0"/>
    <xf numFmtId="321" fontId="2" fillId="0" borderId="0" applyFont="0" applyFill="0" applyBorder="0" applyAlignment="0" applyProtection="0"/>
    <xf numFmtId="322" fontId="2" fillId="0" borderId="0" applyFont="0" applyFill="0" applyBorder="0" applyAlignment="0" applyProtection="0"/>
    <xf numFmtId="323" fontId="2" fillId="0" borderId="0" applyFont="0" applyFill="0" applyBorder="0" applyAlignment="0" applyProtection="0"/>
    <xf numFmtId="184" fontId="2" fillId="0" borderId="0" applyFont="0" applyFill="0" applyBorder="0" applyAlignment="0" applyProtection="0"/>
    <xf numFmtId="7" fontId="2" fillId="29" borderId="0" applyFont="0" applyFill="0" applyBorder="0" applyAlignment="0" applyProtection="0"/>
    <xf numFmtId="39" fontId="2" fillId="29" borderId="0" applyFont="0" applyFill="0" applyBorder="0" applyAlignment="0" applyProtection="0"/>
    <xf numFmtId="0" fontId="10" fillId="0" borderId="0" applyFill="0" applyBorder="0"/>
    <xf numFmtId="0" fontId="2" fillId="0" borderId="0" applyNumberFormat="0" applyFill="0" applyBorder="0" applyAlignment="0" applyProtection="0"/>
    <xf numFmtId="166" fontId="55" fillId="0" borderId="0"/>
    <xf numFmtId="0" fontId="261" fillId="0" borderId="4" applyBorder="0"/>
    <xf numFmtId="0" fontId="261" fillId="0" borderId="4" applyBorder="0"/>
    <xf numFmtId="41" fontId="261" fillId="0" borderId="0" applyFill="0" applyBorder="0" applyProtection="0"/>
    <xf numFmtId="41" fontId="55" fillId="0" borderId="0" applyFill="0" applyBorder="0" applyAlignment="0" applyProtection="0"/>
    <xf numFmtId="37" fontId="55" fillId="0" borderId="0"/>
    <xf numFmtId="166" fontId="261" fillId="29" borderId="0" applyFill="0"/>
    <xf numFmtId="166" fontId="55" fillId="29" borderId="0"/>
    <xf numFmtId="0" fontId="2" fillId="0" borderId="0" applyNumberFormat="0" applyFill="0" applyBorder="0" applyAlignment="0" applyProtection="0"/>
    <xf numFmtId="3" fontId="262" fillId="31" borderId="4">
      <alignment horizontal="center"/>
    </xf>
    <xf numFmtId="3" fontId="262" fillId="31" borderId="4">
      <alignment horizontal="center"/>
    </xf>
    <xf numFmtId="324" fontId="2" fillId="0" borderId="0" applyFont="0" applyFill="0" applyBorder="0" applyAlignment="0" applyProtection="0"/>
    <xf numFmtId="308" fontId="2" fillId="0" borderId="0" applyFont="0" applyFill="0" applyBorder="0" applyAlignment="0" applyProtection="0"/>
    <xf numFmtId="255" fontId="2" fillId="0" borderId="0" applyFill="0" applyBorder="0" applyAlignment="0">
      <alignment horizontal="right"/>
    </xf>
    <xf numFmtId="0" fontId="2" fillId="0" borderId="0"/>
    <xf numFmtId="0" fontId="78" fillId="0" borderId="0" applyFont="0" applyFill="0" applyBorder="0" applyAlignment="0" applyProtection="0"/>
    <xf numFmtId="0" fontId="78" fillId="0" borderId="0" applyFont="0" applyFill="0" applyBorder="0" applyAlignment="0" applyProtection="0"/>
    <xf numFmtId="259" fontId="176" fillId="0" borderId="0"/>
    <xf numFmtId="325" fontId="2" fillId="0" borderId="0" applyFont="0" applyFill="0" applyBorder="0" applyAlignment="0" applyProtection="0"/>
    <xf numFmtId="218" fontId="2" fillId="0" borderId="0" applyFont="0" applyFill="0" applyBorder="0" applyAlignment="0" applyProtection="0"/>
    <xf numFmtId="326" fontId="2" fillId="0" borderId="0" applyFont="0" applyFill="0" applyBorder="0" applyAlignment="0" applyProtection="0"/>
    <xf numFmtId="0" fontId="10" fillId="0" borderId="0"/>
    <xf numFmtId="0" fontId="2" fillId="0" borderId="0"/>
    <xf numFmtId="0" fontId="2" fillId="0" borderId="0"/>
    <xf numFmtId="327" fontId="2" fillId="0" borderId="0" applyFill="0" applyAlignment="0"/>
    <xf numFmtId="0" fontId="263" fillId="29" borderId="0">
      <alignment horizontal="right"/>
    </xf>
    <xf numFmtId="272" fontId="263" fillId="29" borderId="0">
      <alignment horizontal="right"/>
    </xf>
    <xf numFmtId="272" fontId="263" fillId="29" borderId="0">
      <alignment horizontal="right"/>
    </xf>
    <xf numFmtId="0" fontId="2" fillId="6" borderId="0" applyFont="0" applyBorder="0" applyAlignment="0" applyProtection="0">
      <alignment horizontal="right"/>
      <protection hidden="1"/>
    </xf>
    <xf numFmtId="0" fontId="264" fillId="14" borderId="12" applyNumberFormat="0">
      <alignment horizontal="left" vertical="center"/>
    </xf>
    <xf numFmtId="0" fontId="42" fillId="16" borderId="0" applyNumberFormat="0" applyBorder="0" applyAlignment="0" applyProtection="0"/>
    <xf numFmtId="41" fontId="3" fillId="77" borderId="77">
      <alignment horizontal="right" vertical="center"/>
    </xf>
    <xf numFmtId="296" fontId="2" fillId="0" borderId="0" applyFont="0" applyFill="0" applyBorder="0" applyAlignment="0"/>
    <xf numFmtId="0" fontId="143" fillId="0" borderId="0" applyNumberFormat="0" applyFill="0" applyAlignment="0" applyProtection="0"/>
    <xf numFmtId="0" fontId="2" fillId="0" borderId="0"/>
    <xf numFmtId="275" fontId="58" fillId="0" borderId="0" applyFill="0" applyBorder="0" applyAlignment="0" applyProtection="0"/>
    <xf numFmtId="0" fontId="23" fillId="0" borderId="16"/>
    <xf numFmtId="0" fontId="78" fillId="0" borderId="0"/>
    <xf numFmtId="270" fontId="10" fillId="0" borderId="0" applyFont="0" applyFill="0" applyBorder="0" applyAlignment="0" applyProtection="0">
      <alignment horizontal="right"/>
    </xf>
    <xf numFmtId="0" fontId="265" fillId="0" borderId="0"/>
    <xf numFmtId="0" fontId="2" fillId="0" borderId="0"/>
    <xf numFmtId="196" fontId="266" fillId="29" borderId="0"/>
    <xf numFmtId="0" fontId="2" fillId="0" borderId="0"/>
    <xf numFmtId="0" fontId="2" fillId="0" borderId="0">
      <alignment horizontal="right"/>
    </xf>
    <xf numFmtId="38" fontId="10" fillId="0" borderId="0" applyFont="0" applyFill="0" applyBorder="0" applyAlignment="0"/>
    <xf numFmtId="0" fontId="2" fillId="0" borderId="0" applyFont="0" applyFill="0" applyBorder="0" applyAlignment="0"/>
    <xf numFmtId="40" fontId="10" fillId="0" borderId="0" applyFont="0" applyFill="0" applyBorder="0" applyAlignment="0"/>
    <xf numFmtId="0" fontId="10" fillId="0" borderId="0" applyFont="0" applyFill="0" applyBorder="0" applyAlignment="0"/>
    <xf numFmtId="187" fontId="74" fillId="0" borderId="15"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0" fillId="0" borderId="0"/>
    <xf numFmtId="0" fontId="2" fillId="0" borderId="0" applyNumberFormat="0" applyFill="0" applyBorder="0" applyAlignment="0" applyProtection="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37" fillId="0" borderId="0" applyNumberFormat="0" applyFill="0" applyBorder="0" applyAlignment="0" applyProtection="0"/>
    <xf numFmtId="0" fontId="2" fillId="7" borderId="9"/>
    <xf numFmtId="0" fontId="2" fillId="0" borderId="0" applyFont="0" applyFill="0" applyBorder="0" applyAlignment="0" applyProtection="0"/>
    <xf numFmtId="37" fontId="10" fillId="0" borderId="0"/>
    <xf numFmtId="196" fontId="10" fillId="0" borderId="0" applyFont="0" applyFill="0" applyBorder="0" applyAlignment="0"/>
    <xf numFmtId="2" fontId="2" fillId="0" borderId="0"/>
    <xf numFmtId="0" fontId="47" fillId="0" borderId="0" applyNumberFormat="0" applyFont="0" applyBorder="0" applyAlignment="0"/>
    <xf numFmtId="0" fontId="10" fillId="0" borderId="0" applyFont="0" applyFill="0" applyBorder="0" applyAlignment="0" applyProtection="0">
      <alignment horizontal="right"/>
    </xf>
    <xf numFmtId="3" fontId="23" fillId="13" borderId="3"/>
    <xf numFmtId="37" fontId="2" fillId="0" borderId="0" applyAlignment="0"/>
    <xf numFmtId="40" fontId="137" fillId="0" borderId="0">
      <alignment horizontal="left"/>
    </xf>
    <xf numFmtId="313" fontId="2" fillId="29" borderId="0" applyFill="0">
      <alignment horizontal="right" vertical="center"/>
    </xf>
    <xf numFmtId="241" fontId="267" fillId="29" borderId="0" applyFill="0">
      <alignment horizontal="right" vertical="center"/>
    </xf>
    <xf numFmtId="262" fontId="5" fillId="0" borderId="0" applyFill="0" applyBorder="0" applyAlignment="0" applyProtection="0"/>
    <xf numFmtId="0" fontId="268" fillId="0" borderId="78"/>
    <xf numFmtId="199" fontId="10" fillId="0" borderId="0"/>
    <xf numFmtId="0" fontId="204" fillId="0" borderId="0"/>
    <xf numFmtId="328" fontId="10" fillId="0" borderId="0" applyFont="0" applyFill="0" applyBorder="0" applyAlignment="0" applyProtection="0"/>
    <xf numFmtId="329" fontId="10" fillId="0" borderId="0" applyFont="0" applyFill="0" applyBorder="0" applyAlignment="0" applyProtection="0"/>
    <xf numFmtId="0" fontId="269" fillId="11" borderId="79" applyNumberFormat="0" applyFont="0" applyAlignment="0" applyProtection="0"/>
    <xf numFmtId="0" fontId="1" fillId="20" borderId="20" applyNumberFormat="0" applyFont="0" applyAlignment="0" applyProtection="0"/>
    <xf numFmtId="0" fontId="270" fillId="0" borderId="15"/>
    <xf numFmtId="0" fontId="2" fillId="0" borderId="0" applyFont="0" applyFill="0" applyBorder="0" applyAlignment="0" applyProtection="0"/>
    <xf numFmtId="41" fontId="2" fillId="0" borderId="0"/>
    <xf numFmtId="37" fontId="2" fillId="0" borderId="0" applyFont="0" applyFill="0" applyBorder="0" applyAlignment="0" applyProtection="0"/>
    <xf numFmtId="330" fontId="10" fillId="0" borderId="0" applyFill="0" applyBorder="0" applyProtection="0">
      <alignment horizontal="right" wrapText="1"/>
    </xf>
    <xf numFmtId="330" fontId="10" fillId="0" borderId="0" applyFill="0" applyBorder="0" applyProtection="0">
      <alignment horizontal="right" wrapText="1"/>
    </xf>
    <xf numFmtId="331" fontId="10" fillId="0" borderId="0" applyFill="0" applyBorder="0" applyProtection="0">
      <alignment horizontal="right" wrapText="1"/>
    </xf>
    <xf numFmtId="331" fontId="10" fillId="0" borderId="0" applyFill="0" applyBorder="0" applyProtection="0">
      <alignment horizontal="right" wrapText="1"/>
    </xf>
    <xf numFmtId="0" fontId="2" fillId="0" borderId="0"/>
    <xf numFmtId="169" fontId="267" fillId="29" borderId="0" applyFill="0">
      <alignment horizontal="right" vertical="center"/>
    </xf>
    <xf numFmtId="4" fontId="267" fillId="87" borderId="0">
      <alignment horizontal="right" vertical="center"/>
    </xf>
    <xf numFmtId="0" fontId="10" fillId="0" borderId="0" applyNumberFormat="0" applyFill="0" applyBorder="0" applyAlignment="0" applyProtection="0"/>
    <xf numFmtId="37" fontId="25" fillId="0" borderId="0"/>
    <xf numFmtId="330" fontId="10" fillId="0" borderId="0" applyFill="0" applyBorder="0" applyProtection="0">
      <alignment horizontal="right" wrapText="1"/>
    </xf>
    <xf numFmtId="330" fontId="10" fillId="0" borderId="0" applyFill="0" applyBorder="0" applyProtection="0">
      <alignment horizontal="right" wrapText="1"/>
    </xf>
    <xf numFmtId="332" fontId="10" fillId="0" borderId="0" applyFill="0" applyBorder="0" applyProtection="0">
      <alignment horizontal="right" wrapText="1"/>
    </xf>
    <xf numFmtId="332" fontId="10" fillId="0" borderId="0" applyFill="0" applyBorder="0" applyProtection="0">
      <alignment horizontal="right" wrapText="1"/>
    </xf>
    <xf numFmtId="0" fontId="2" fillId="0" borderId="0" applyFont="0" applyFill="0" applyBorder="0" applyAlignment="0" applyProtection="0"/>
    <xf numFmtId="40" fontId="271" fillId="0" borderId="0" applyFont="0" applyFill="0" applyBorder="0" applyAlignment="0" applyProtection="0"/>
    <xf numFmtId="38" fontId="271" fillId="0" borderId="0" applyFont="0" applyFill="0" applyBorder="0" applyAlignment="0" applyProtection="0"/>
    <xf numFmtId="0" fontId="266" fillId="29" borderId="0"/>
    <xf numFmtId="0" fontId="110" fillId="0" borderId="0"/>
    <xf numFmtId="0" fontId="74" fillId="0" borderId="0">
      <alignment horizontal="left"/>
    </xf>
    <xf numFmtId="37" fontId="100" fillId="6" borderId="9">
      <alignment horizontal="right"/>
    </xf>
    <xf numFmtId="0" fontId="272" fillId="0" borderId="0">
      <alignment horizontal="left"/>
    </xf>
    <xf numFmtId="40" fontId="273" fillId="29" borderId="0">
      <alignment horizontal="right"/>
    </xf>
    <xf numFmtId="0" fontId="274" fillId="29" borderId="0">
      <alignment horizontal="right"/>
    </xf>
    <xf numFmtId="0" fontId="275" fillId="29" borderId="3"/>
    <xf numFmtId="0" fontId="275" fillId="0" borderId="0" applyBorder="0">
      <alignment horizontal="centerContinuous"/>
    </xf>
    <xf numFmtId="0" fontId="276" fillId="0" borderId="0" applyBorder="0">
      <alignment horizontal="centerContinuous"/>
    </xf>
    <xf numFmtId="0" fontId="106" fillId="0" borderId="4" applyNumberFormat="0" applyFill="0" applyBorder="0" applyAlignment="0">
      <protection locked="0"/>
    </xf>
    <xf numFmtId="0" fontId="106" fillId="0" borderId="4" applyNumberFormat="0" applyFill="0" applyBorder="0" applyAlignment="0">
      <protection locked="0"/>
    </xf>
    <xf numFmtId="333" fontId="2" fillId="0" borderId="0" applyProtection="0"/>
    <xf numFmtId="334" fontId="2" fillId="0" borderId="0" applyProtection="0"/>
    <xf numFmtId="186" fontId="2" fillId="0" borderId="0"/>
    <xf numFmtId="0" fontId="277" fillId="0" borderId="0" applyFill="0" applyBorder="0" applyProtection="0">
      <alignment horizontal="left"/>
    </xf>
    <xf numFmtId="0" fontId="278" fillId="0" borderId="0" applyFill="0" applyBorder="0" applyProtection="0">
      <alignment horizontal="left"/>
    </xf>
    <xf numFmtId="1" fontId="279" fillId="0" borderId="0" applyProtection="0">
      <alignment horizontal="right" vertical="center"/>
    </xf>
    <xf numFmtId="0" fontId="280" fillId="0" borderId="80">
      <alignment vertical="top"/>
    </xf>
    <xf numFmtId="0" fontId="2" fillId="0" borderId="0" applyFont="0">
      <alignment horizontal="centerContinuous"/>
    </xf>
    <xf numFmtId="187" fontId="2" fillId="0" borderId="0" applyFill="0"/>
    <xf numFmtId="0" fontId="10" fillId="0" borderId="0"/>
    <xf numFmtId="14" fontId="78" fillId="0" borderId="0">
      <alignment horizontal="center" wrapText="1"/>
      <protection locked="0"/>
    </xf>
    <xf numFmtId="335" fontId="177" fillId="0" borderId="0" applyFont="0" applyFill="0" applyBorder="0" applyAlignment="0" applyProtection="0"/>
    <xf numFmtId="336" fontId="5" fillId="0" borderId="0" applyFont="0" applyFill="0" applyBorder="0" applyAlignment="0" applyProtection="0"/>
    <xf numFmtId="337" fontId="281" fillId="0" borderId="0" applyFont="0" applyFill="0" applyBorder="0" applyAlignment="0" applyProtection="0"/>
    <xf numFmtId="166" fontId="78" fillId="0" borderId="0"/>
    <xf numFmtId="0" fontId="2" fillId="0" borderId="0" applyFont="0" applyFill="0" applyBorder="0" applyAlignment="0"/>
    <xf numFmtId="338" fontId="2" fillId="0" borderId="0" applyFont="0" applyFill="0" applyBorder="0" applyAlignment="0" applyProtection="0"/>
    <xf numFmtId="0" fontId="2" fillId="0" borderId="0" applyFont="0" applyFill="0" applyBorder="0" applyAlignment="0"/>
    <xf numFmtId="339" fontId="245" fillId="0" borderId="59" applyFill="0" applyBorder="0" applyAlignment="0" applyProtection="0">
      <alignment horizontal="center"/>
    </xf>
    <xf numFmtId="339" fontId="245" fillId="0" borderId="0" applyFill="0" applyBorder="0" applyAlignment="0" applyProtection="0"/>
    <xf numFmtId="244" fontId="10" fillId="0" borderId="0" applyFont="0" applyFill="0" applyBorder="0" applyAlignment="0" applyProtection="0"/>
    <xf numFmtId="340" fontId="245" fillId="0" borderId="0" applyFill="0" applyBorder="0" applyAlignment="0" applyProtection="0"/>
    <xf numFmtId="341" fontId="245" fillId="91" borderId="0" applyFont="0" applyFill="0" applyBorder="0" applyAlignment="0" applyProtection="0"/>
    <xf numFmtId="0" fontId="245" fillId="0" borderId="0" applyFill="0" applyBorder="0" applyAlignment="0" applyProtection="0"/>
    <xf numFmtId="243" fontId="2" fillId="0" borderId="0" applyFont="0" applyFill="0" applyBorder="0" applyAlignment="0" applyProtection="0"/>
    <xf numFmtId="166" fontId="74" fillId="0" borderId="15" applyBorder="0"/>
    <xf numFmtId="342" fontId="177" fillId="0" borderId="0" applyFont="0" applyFill="0" applyBorder="0" applyAlignment="0" applyProtection="0"/>
    <xf numFmtId="343" fontId="5" fillId="0" borderId="0" applyFont="0" applyFill="0" applyBorder="0" applyAlignment="0" applyProtection="0"/>
    <xf numFmtId="344" fontId="281" fillId="0" borderId="0" applyFont="0" applyFill="0" applyBorder="0" applyAlignment="0" applyProtection="0"/>
    <xf numFmtId="345" fontId="177" fillId="0" borderId="0" applyFont="0" applyFill="0" applyBorder="0" applyAlignment="0" applyProtection="0"/>
    <xf numFmtId="346" fontId="5" fillId="0" borderId="0" applyFont="0" applyFill="0" applyBorder="0" applyAlignment="0" applyProtection="0"/>
    <xf numFmtId="10" fontId="111" fillId="0" borderId="0"/>
    <xf numFmtId="347" fontId="177" fillId="0" borderId="0" applyFont="0" applyFill="0" applyBorder="0" applyAlignment="0" applyProtection="0"/>
    <xf numFmtId="348" fontId="5" fillId="0" borderId="0" applyFont="0" applyFill="0" applyBorder="0" applyAlignment="0" applyProtection="0"/>
    <xf numFmtId="244" fontId="2" fillId="0" borderId="0" applyFont="0" applyFill="0" applyBorder="0" applyAlignment="0" applyProtection="0"/>
    <xf numFmtId="338" fontId="2" fillId="0" borderId="0" applyFont="0" applyFill="0" applyBorder="0" applyAlignment="0" applyProtection="0"/>
    <xf numFmtId="258"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7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2" fillId="0" borderId="0" applyFont="0" applyFill="0" applyBorder="0" applyProtection="0">
      <alignment horizontal="right"/>
    </xf>
    <xf numFmtId="349" fontId="2" fillId="0" borderId="0" applyFont="0" applyFill="0" applyBorder="0" applyProtection="0">
      <alignment horizontal="right"/>
    </xf>
    <xf numFmtId="166" fontId="119" fillId="14" borderId="79"/>
    <xf numFmtId="166" fontId="2" fillId="0" borderId="0" applyFont="0" applyFill="0" applyBorder="0" applyAlignment="0" applyProtection="0"/>
    <xf numFmtId="244" fontId="10" fillId="0" borderId="0" applyFont="0" applyFill="0" applyBorder="0" applyAlignment="0" applyProtection="0"/>
    <xf numFmtId="0" fontId="10" fillId="0" borderId="0" applyFont="0" applyFill="0" applyBorder="0" applyAlignment="0" applyProtection="0"/>
    <xf numFmtId="0" fontId="10" fillId="14" borderId="81" applyFont="0" applyFill="0" applyBorder="0" applyAlignment="0" applyProtection="0"/>
    <xf numFmtId="0" fontId="111" fillId="0" borderId="0" applyFont="0" applyFill="0" applyBorder="0" applyAlignment="0" applyProtection="0"/>
    <xf numFmtId="0" fontId="10" fillId="0" borderId="0" applyBorder="0"/>
    <xf numFmtId="166" fontId="10" fillId="0" borderId="0">
      <alignment horizontal="center"/>
    </xf>
    <xf numFmtId="0" fontId="2" fillId="29" borderId="0" applyFont="0" applyFill="0" applyBorder="0" applyAlignment="0" applyProtection="0"/>
    <xf numFmtId="240" fontId="2" fillId="0" borderId="0" applyFill="0" applyBorder="0">
      <alignment horizontal="right"/>
      <protection locked="0"/>
    </xf>
    <xf numFmtId="0" fontId="10" fillId="0" borderId="0" applyFont="0" applyFill="0" applyBorder="0" applyAlignment="0" applyProtection="0"/>
    <xf numFmtId="0" fontId="2" fillId="0" borderId="0" applyFont="0" applyFill="0" applyBorder="0" applyAlignment="0" applyProtection="0"/>
    <xf numFmtId="0" fontId="2" fillId="0" borderId="0"/>
    <xf numFmtId="0" fontId="2" fillId="0" borderId="0"/>
    <xf numFmtId="0" fontId="8" fillId="0" borderId="63">
      <alignment horizontal="left" vertical="center"/>
    </xf>
    <xf numFmtId="4" fontId="21" fillId="9" borderId="82" applyNumberFormat="0" applyProtection="0">
      <alignment horizontal="right" vertical="center"/>
    </xf>
    <xf numFmtId="4" fontId="21" fillId="10" borderId="83" applyNumberFormat="0" applyProtection="0">
      <alignment horizontal="right" vertical="center"/>
    </xf>
    <xf numFmtId="4" fontId="21" fillId="9" borderId="83" applyNumberFormat="0" applyProtection="0">
      <alignment horizontal="left" vertical="center" indent="1"/>
    </xf>
    <xf numFmtId="0" fontId="2" fillId="0" borderId="0"/>
    <xf numFmtId="0" fontId="71" fillId="0" borderId="85" applyNumberFormat="0" applyFill="0" applyAlignment="0" applyProtection="0"/>
    <xf numFmtId="0" fontId="71" fillId="0" borderId="85" applyNumberFormat="0" applyFill="0" applyAlignment="0" applyProtection="0"/>
    <xf numFmtId="196" fontId="40" fillId="0" borderId="73" applyBorder="0"/>
    <xf numFmtId="196" fontId="40" fillId="0" borderId="73" applyBorder="0"/>
    <xf numFmtId="169" fontId="48" fillId="53" borderId="73" applyBorder="0">
      <alignment horizontal="right"/>
    </xf>
    <xf numFmtId="169" fontId="48" fillId="53" borderId="73" applyBorder="0">
      <alignment horizontal="right"/>
    </xf>
    <xf numFmtId="169" fontId="48" fillId="0" borderId="73" applyBorder="0">
      <alignment horizontal="right"/>
    </xf>
    <xf numFmtId="169" fontId="48" fillId="0" borderId="73" applyBorder="0">
      <alignment horizontal="right"/>
    </xf>
    <xf numFmtId="243" fontId="2" fillId="0" borderId="63" applyFont="0" applyFill="0" applyBorder="0" applyAlignment="0" applyProtection="0"/>
    <xf numFmtId="243" fontId="2" fillId="0" borderId="63" applyFont="0" applyFill="0" applyBorder="0" applyAlignment="0" applyProtection="0"/>
    <xf numFmtId="0" fontId="102" fillId="62" borderId="63" applyFont="0">
      <alignment horizontal="right"/>
    </xf>
    <xf numFmtId="37" fontId="108" fillId="0" borderId="86">
      <alignment horizontal="center"/>
    </xf>
    <xf numFmtId="0" fontId="10" fillId="0" borderId="87" applyNumberFormat="0" applyFill="0" applyAlignment="0" applyProtection="0"/>
    <xf numFmtId="37" fontId="137" fillId="0" borderId="88"/>
    <xf numFmtId="196" fontId="2" fillId="0" borderId="73" applyNumberFormat="0" applyFont="0" applyFill="0" applyAlignment="0" applyProtection="0"/>
    <xf numFmtId="196" fontId="2" fillId="0" borderId="73" applyNumberFormat="0" applyFont="0" applyFill="0" applyAlignment="0" applyProtection="0"/>
    <xf numFmtId="0" fontId="144" fillId="0" borderId="89" applyFill="0" applyProtection="0">
      <alignment horizontal="right"/>
    </xf>
    <xf numFmtId="40" fontId="150" fillId="7" borderId="90">
      <alignment horizontal="right" vertical="center"/>
    </xf>
    <xf numFmtId="40" fontId="150" fillId="7" borderId="90">
      <alignment horizontal="right" vertical="center"/>
    </xf>
    <xf numFmtId="0" fontId="153"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4" fillId="13"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6" fillId="12" borderId="91" applyNumberFormat="0" applyAlignment="0" applyProtection="0"/>
    <xf numFmtId="0" fontId="154" fillId="12" borderId="91" applyNumberFormat="0" applyAlignment="0" applyProtection="0"/>
    <xf numFmtId="0" fontId="157" fillId="12" borderId="91" applyNumberFormat="0" applyAlignment="0" applyProtection="0"/>
    <xf numFmtId="0" fontId="185" fillId="0" borderId="84" applyNumberFormat="0" applyBorder="0" applyAlignment="0">
      <alignment horizontal="center"/>
    </xf>
    <xf numFmtId="8" fontId="193" fillId="0" borderId="92">
      <protection locked="0"/>
    </xf>
    <xf numFmtId="0" fontId="206" fillId="40" borderId="91" applyNumberFormat="0" applyAlignment="0" applyProtection="0"/>
    <xf numFmtId="0" fontId="8" fillId="0" borderId="63">
      <alignment horizontal="left" vertical="center"/>
    </xf>
    <xf numFmtId="0" fontId="8" fillId="61" borderId="63" applyFill="0">
      <alignment horizontal="center"/>
    </xf>
    <xf numFmtId="0" fontId="8" fillId="61" borderId="63" applyFill="0">
      <alignment horizontal="center"/>
    </xf>
    <xf numFmtId="0" fontId="3" fillId="61" borderId="63" applyFill="0">
      <alignment horizontal="center"/>
    </xf>
    <xf numFmtId="0" fontId="3" fillId="61" borderId="63" applyFill="0">
      <alignment horizontal="center"/>
    </xf>
    <xf numFmtId="3" fontId="234" fillId="0" borderId="93" applyBorder="0"/>
    <xf numFmtId="3" fontId="234" fillId="0" borderId="93" applyBorder="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1"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3" fillId="40" borderId="91" applyNumberFormat="0" applyAlignment="0" applyProtection="0"/>
    <xf numFmtId="0" fontId="241" fillId="40" borderId="91" applyNumberFormat="0" applyAlignment="0" applyProtection="0"/>
    <xf numFmtId="0" fontId="3" fillId="80" borderId="94">
      <alignment horizontal="left" vertical="center" wrapText="1"/>
    </xf>
    <xf numFmtId="0" fontId="264" fillId="14" borderId="83" applyNumberFormat="0">
      <alignment horizontal="left" vertical="center"/>
    </xf>
    <xf numFmtId="41" fontId="3" fillId="77" borderId="95">
      <alignment horizontal="right" vertical="center"/>
    </xf>
    <xf numFmtId="0" fontId="269" fillId="11" borderId="96" applyNumberFormat="0" applyFont="0" applyAlignment="0" applyProtection="0"/>
    <xf numFmtId="166" fontId="119" fillId="14" borderId="96"/>
    <xf numFmtId="10" fontId="10" fillId="7" borderId="98" applyNumberFormat="0" applyBorder="0" applyAlignment="0" applyProtection="0"/>
    <xf numFmtId="4" fontId="21" fillId="9" borderId="99" applyNumberFormat="0" applyProtection="0">
      <alignment horizontal="right" vertical="center"/>
    </xf>
    <xf numFmtId="4" fontId="21" fillId="10" borderId="100" applyNumberFormat="0" applyProtection="0">
      <alignment horizontal="right" vertical="center"/>
    </xf>
    <xf numFmtId="4" fontId="21" fillId="9" borderId="100" applyNumberFormat="0" applyProtection="0">
      <alignment horizontal="left" vertical="center" indent="1"/>
    </xf>
    <xf numFmtId="0" fontId="24" fillId="0" borderId="101" applyProtection="0">
      <alignment horizontal="centerContinuous"/>
    </xf>
    <xf numFmtId="196" fontId="40" fillId="0" borderId="97" applyBorder="0"/>
    <xf numFmtId="196" fontId="40" fillId="0" borderId="97" applyBorder="0"/>
    <xf numFmtId="169" fontId="48" fillId="53" borderId="97" applyBorder="0">
      <alignment horizontal="right"/>
    </xf>
    <xf numFmtId="169" fontId="48" fillId="53" borderId="97" applyBorder="0">
      <alignment horizontal="right"/>
    </xf>
    <xf numFmtId="169" fontId="48" fillId="0" borderId="97" applyBorder="0">
      <alignment horizontal="right"/>
    </xf>
    <xf numFmtId="169" fontId="48" fillId="0" borderId="97" applyBorder="0">
      <alignment horizontal="right"/>
    </xf>
    <xf numFmtId="37" fontId="107" fillId="29" borderId="101" applyBorder="0" applyProtection="0">
      <alignment vertical="center"/>
    </xf>
    <xf numFmtId="0" fontId="112" fillId="7" borderId="98" applyAlignment="0"/>
    <xf numFmtId="0" fontId="58" fillId="7" borderId="98" applyAlignment="0"/>
    <xf numFmtId="247" fontId="2" fillId="66" borderId="101" applyNumberFormat="0" applyBorder="0" applyAlignment="0">
      <alignment horizontal="centerContinuous" vertical="center"/>
      <protection hidden="1"/>
    </xf>
    <xf numFmtId="196" fontId="2" fillId="0" borderId="97" applyNumberFormat="0" applyFont="0" applyFill="0" applyAlignment="0" applyProtection="0"/>
    <xf numFmtId="196" fontId="2" fillId="0" borderId="97" applyNumberFormat="0" applyFont="0" applyFill="0" applyAlignment="0" applyProtection="0"/>
    <xf numFmtId="37" fontId="3" fillId="69" borderId="98">
      <protection locked="0"/>
    </xf>
    <xf numFmtId="0" fontId="10" fillId="71" borderId="98">
      <alignment horizontal="center"/>
    </xf>
    <xf numFmtId="1" fontId="164" fillId="29" borderId="98">
      <alignment horizontal="right" vertical="center"/>
    </xf>
    <xf numFmtId="0" fontId="164" fillId="6" borderId="98">
      <alignment horizontal="center" vertical="center"/>
    </xf>
    <xf numFmtId="1" fontId="164" fillId="29" borderId="98">
      <alignment horizontal="right" vertical="center"/>
    </xf>
    <xf numFmtId="0" fontId="165" fillId="29" borderId="98"/>
    <xf numFmtId="0" fontId="166" fillId="75" borderId="98">
      <alignment horizontal="left" vertical="center"/>
    </xf>
    <xf numFmtId="0" fontId="166" fillId="75" borderId="98">
      <alignment horizontal="left" vertical="center"/>
    </xf>
    <xf numFmtId="0" fontId="167" fillId="29" borderId="98">
      <alignment horizontal="left" vertical="center"/>
    </xf>
    <xf numFmtId="41" fontId="27" fillId="77" borderId="98">
      <alignment horizontal="right"/>
    </xf>
    <xf numFmtId="15" fontId="199" fillId="14" borderId="98">
      <alignment horizontal="center"/>
    </xf>
    <xf numFmtId="3" fontId="211" fillId="79" borderId="98">
      <alignment horizontal="right" vertical="center"/>
    </xf>
    <xf numFmtId="1" fontId="2" fillId="80" borderId="98"/>
    <xf numFmtId="2" fontId="2" fillId="7" borderId="101" applyFill="0" applyBorder="0" applyProtection="0">
      <alignment horizontal="center"/>
    </xf>
    <xf numFmtId="0" fontId="137" fillId="7" borderId="98" applyNumberFormat="0" applyFont="0" applyAlignment="0"/>
    <xf numFmtId="3" fontId="234" fillId="0" borderId="97" applyBorder="0"/>
    <xf numFmtId="3" fontId="234" fillId="0" borderId="97" applyBorder="0"/>
    <xf numFmtId="257" fontId="2" fillId="52" borderId="98"/>
    <xf numFmtId="246" fontId="2" fillId="52" borderId="98"/>
    <xf numFmtId="40" fontId="150" fillId="51" borderId="98">
      <alignment horizontal="right" vertical="center"/>
      <protection locked="0"/>
    </xf>
    <xf numFmtId="257" fontId="2" fillId="7" borderId="98" applyAlignment="0"/>
    <xf numFmtId="246" fontId="2" fillId="7" borderId="98" applyAlignment="0"/>
    <xf numFmtId="185" fontId="2" fillId="14" borderId="98" applyNumberFormat="0" applyAlignment="0" applyProtection="0"/>
    <xf numFmtId="0" fontId="244" fillId="0" borderId="98"/>
    <xf numFmtId="0" fontId="2" fillId="7" borderId="98"/>
    <xf numFmtId="309" fontId="2" fillId="7" borderId="98"/>
    <xf numFmtId="38" fontId="245" fillId="7" borderId="98"/>
    <xf numFmtId="40" fontId="245" fillId="7" borderId="98"/>
    <xf numFmtId="3" fontId="246" fillId="85" borderId="98">
      <protection locked="0"/>
    </xf>
    <xf numFmtId="37" fontId="137" fillId="0" borderId="98" applyNumberFormat="0" applyFont="0" applyFill="0" applyAlignment="0" applyProtection="0"/>
    <xf numFmtId="0" fontId="264" fillId="14" borderId="100" applyNumberFormat="0">
      <alignment horizontal="left" vertical="center"/>
    </xf>
    <xf numFmtId="41" fontId="3" fillId="77" borderId="103">
      <alignment horizontal="right" vertical="center"/>
    </xf>
    <xf numFmtId="0" fontId="2" fillId="7" borderId="98"/>
    <xf numFmtId="0" fontId="269" fillId="11" borderId="104" applyNumberFormat="0" applyFont="0" applyAlignment="0" applyProtection="0"/>
    <xf numFmtId="166" fontId="119" fillId="14" borderId="104"/>
    <xf numFmtId="0" fontId="8" fillId="0" borderId="102">
      <alignment horizontal="left" vertical="center"/>
    </xf>
    <xf numFmtId="4" fontId="21" fillId="9" borderId="105" applyNumberFormat="0" applyProtection="0">
      <alignment horizontal="right" vertical="center"/>
    </xf>
    <xf numFmtId="4" fontId="21" fillId="10" borderId="106" applyNumberFormat="0" applyProtection="0">
      <alignment horizontal="right" vertical="center"/>
    </xf>
    <xf numFmtId="4" fontId="21" fillId="9" borderId="106" applyNumberFormat="0" applyProtection="0">
      <alignment horizontal="left" vertical="center" indent="1"/>
    </xf>
    <xf numFmtId="0" fontId="71" fillId="0" borderId="108" applyNumberFormat="0" applyFill="0" applyAlignment="0" applyProtection="0"/>
    <xf numFmtId="0" fontId="71" fillId="0" borderId="108" applyNumberFormat="0" applyFill="0" applyAlignment="0" applyProtection="0"/>
    <xf numFmtId="196" fontId="40" fillId="0" borderId="97" applyBorder="0"/>
    <xf numFmtId="196" fontId="40" fillId="0" borderId="97" applyBorder="0"/>
    <xf numFmtId="169" fontId="48" fillId="53" borderId="97" applyBorder="0">
      <alignment horizontal="right"/>
    </xf>
    <xf numFmtId="169" fontId="48" fillId="53" borderId="97" applyBorder="0">
      <alignment horizontal="right"/>
    </xf>
    <xf numFmtId="169" fontId="48" fillId="0" borderId="97" applyBorder="0">
      <alignment horizontal="right"/>
    </xf>
    <xf numFmtId="169" fontId="48" fillId="0" borderId="97" applyBorder="0">
      <alignment horizontal="right"/>
    </xf>
    <xf numFmtId="243" fontId="2" fillId="0" borderId="102" applyFont="0" applyFill="0" applyBorder="0" applyAlignment="0" applyProtection="0"/>
    <xf numFmtId="243" fontId="2" fillId="0" borderId="102" applyFont="0" applyFill="0" applyBorder="0" applyAlignment="0" applyProtection="0"/>
    <xf numFmtId="0" fontId="102" fillId="62" borderId="102" applyFont="0">
      <alignment horizontal="right"/>
    </xf>
    <xf numFmtId="37" fontId="108" fillId="0" borderId="109">
      <alignment horizontal="center"/>
    </xf>
    <xf numFmtId="0" fontId="10" fillId="0" borderId="110" applyNumberFormat="0" applyFill="0" applyAlignment="0" applyProtection="0"/>
    <xf numFmtId="37" fontId="137" fillId="0" borderId="111"/>
    <xf numFmtId="196" fontId="2" fillId="0" borderId="97" applyNumberFormat="0" applyFont="0" applyFill="0" applyAlignment="0" applyProtection="0"/>
    <xf numFmtId="196" fontId="2" fillId="0" borderId="97" applyNumberFormat="0" applyFont="0" applyFill="0" applyAlignment="0" applyProtection="0"/>
    <xf numFmtId="0" fontId="144" fillId="0" borderId="112" applyFill="0" applyProtection="0">
      <alignment horizontal="right"/>
    </xf>
    <xf numFmtId="40" fontId="150" fillId="7" borderId="113">
      <alignment horizontal="right" vertical="center"/>
    </xf>
    <xf numFmtId="40" fontId="150" fillId="7" borderId="113">
      <alignment horizontal="right" vertical="center"/>
    </xf>
    <xf numFmtId="0" fontId="153"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4" fillId="13"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6" fillId="12" borderId="114" applyNumberFormat="0" applyAlignment="0" applyProtection="0"/>
    <xf numFmtId="0" fontId="154" fillId="12" borderId="114" applyNumberFormat="0" applyAlignment="0" applyProtection="0"/>
    <xf numFmtId="0" fontId="157" fillId="12" borderId="114" applyNumberFormat="0" applyAlignment="0" applyProtection="0"/>
    <xf numFmtId="0" fontId="185" fillId="0" borderId="107" applyNumberFormat="0" applyBorder="0" applyAlignment="0">
      <alignment horizontal="center"/>
    </xf>
    <xf numFmtId="8" fontId="193" fillId="0" borderId="115">
      <protection locked="0"/>
    </xf>
    <xf numFmtId="0" fontId="206" fillId="40" borderId="114" applyNumberFormat="0" applyAlignment="0" applyProtection="0"/>
    <xf numFmtId="0" fontId="8" fillId="0" borderId="102">
      <alignment horizontal="left" vertical="center"/>
    </xf>
    <xf numFmtId="0" fontId="8" fillId="61" borderId="102" applyFill="0">
      <alignment horizontal="center"/>
    </xf>
    <xf numFmtId="0" fontId="8" fillId="61" borderId="102" applyFill="0">
      <alignment horizontal="center"/>
    </xf>
    <xf numFmtId="0" fontId="3" fillId="61" borderId="102" applyFill="0">
      <alignment horizontal="center"/>
    </xf>
    <xf numFmtId="0" fontId="3" fillId="61" borderId="102" applyFill="0">
      <alignment horizontal="center"/>
    </xf>
    <xf numFmtId="3" fontId="234" fillId="0" borderId="116" applyBorder="0"/>
    <xf numFmtId="3" fontId="234" fillId="0" borderId="116" applyBorder="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1"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3" fillId="40" borderId="114" applyNumberFormat="0" applyAlignment="0" applyProtection="0"/>
    <xf numFmtId="0" fontId="241" fillId="40" borderId="114" applyNumberFormat="0" applyAlignment="0" applyProtection="0"/>
    <xf numFmtId="0" fontId="3" fillId="80" borderId="117">
      <alignment horizontal="left" vertical="center" wrapText="1"/>
    </xf>
    <xf numFmtId="0" fontId="264" fillId="14" borderId="106" applyNumberFormat="0">
      <alignment horizontal="left" vertical="center"/>
    </xf>
    <xf numFmtId="41" fontId="3" fillId="77" borderId="103">
      <alignment horizontal="right" vertical="center"/>
    </xf>
    <xf numFmtId="0" fontId="269" fillId="11" borderId="104" applyNumberFormat="0" applyFont="0" applyAlignment="0" applyProtection="0"/>
    <xf numFmtId="166" fontId="119" fillId="14" borderId="104"/>
    <xf numFmtId="196" fontId="40" fillId="0" borderId="116" applyBorder="0"/>
    <xf numFmtId="196" fontId="40" fillId="0" borderId="116" applyBorder="0"/>
    <xf numFmtId="169" fontId="48" fillId="53" borderId="116" applyBorder="0">
      <alignment horizontal="right"/>
    </xf>
    <xf numFmtId="169" fontId="48" fillId="53" borderId="116" applyBorder="0">
      <alignment horizontal="right"/>
    </xf>
    <xf numFmtId="169" fontId="48" fillId="0" borderId="116" applyBorder="0">
      <alignment horizontal="right"/>
    </xf>
    <xf numFmtId="169" fontId="48" fillId="0" borderId="116" applyBorder="0">
      <alignment horizontal="right"/>
    </xf>
    <xf numFmtId="196" fontId="2" fillId="0" borderId="116" applyNumberFormat="0" applyFont="0" applyFill="0" applyAlignment="0" applyProtection="0"/>
    <xf numFmtId="196" fontId="2" fillId="0" borderId="116" applyNumberFormat="0" applyFont="0" applyFill="0" applyAlignment="0" applyProtection="0"/>
    <xf numFmtId="41" fontId="3" fillId="77" borderId="119">
      <alignment horizontal="right" vertical="center"/>
    </xf>
    <xf numFmtId="0" fontId="8" fillId="0" borderId="118">
      <alignment horizontal="left" vertical="center"/>
    </xf>
    <xf numFmtId="243" fontId="2" fillId="0" borderId="118" applyFont="0" applyFill="0" applyBorder="0" applyAlignment="0" applyProtection="0"/>
    <xf numFmtId="243" fontId="2" fillId="0" borderId="118" applyFont="0" applyFill="0" applyBorder="0" applyAlignment="0" applyProtection="0"/>
    <xf numFmtId="0" fontId="102" fillId="62" borderId="118" applyFont="0">
      <alignment horizontal="right"/>
    </xf>
    <xf numFmtId="37" fontId="137" fillId="0" borderId="39"/>
    <xf numFmtId="0" fontId="185" fillId="0" borderId="22" applyNumberFormat="0" applyBorder="0" applyAlignment="0">
      <alignment horizontal="center"/>
    </xf>
    <xf numFmtId="0" fontId="8" fillId="0" borderId="118">
      <alignment horizontal="left" vertical="center"/>
    </xf>
    <xf numFmtId="0" fontId="8" fillId="61" borderId="118" applyFill="0">
      <alignment horizontal="center"/>
    </xf>
    <xf numFmtId="0" fontId="8" fillId="61" borderId="118" applyFill="0">
      <alignment horizontal="center"/>
    </xf>
    <xf numFmtId="0" fontId="3" fillId="61" borderId="118" applyFill="0">
      <alignment horizontal="center"/>
    </xf>
    <xf numFmtId="0" fontId="3" fillId="61" borderId="118" applyFill="0">
      <alignment horizontal="center"/>
    </xf>
    <xf numFmtId="41" fontId="3" fillId="77" borderId="119">
      <alignment horizontal="right" vertical="center"/>
    </xf>
    <xf numFmtId="10" fontId="10" fillId="7" borderId="9" applyNumberFormat="0" applyBorder="0" applyAlignment="0" applyProtection="0"/>
    <xf numFmtId="4" fontId="21" fillId="9" borderId="105" applyNumberFormat="0" applyProtection="0">
      <alignment horizontal="right" vertical="center"/>
    </xf>
    <xf numFmtId="4" fontId="21" fillId="10" borderId="106" applyNumberFormat="0" applyProtection="0">
      <alignment horizontal="right" vertical="center"/>
    </xf>
    <xf numFmtId="4" fontId="21" fillId="9" borderId="106" applyNumberFormat="0" applyProtection="0">
      <alignment horizontal="left" vertical="center" indent="1"/>
    </xf>
    <xf numFmtId="0" fontId="24" fillId="0" borderId="13" applyProtection="0">
      <alignment horizontal="centerContinuous"/>
    </xf>
    <xf numFmtId="37" fontId="107" fillId="29" borderId="13" applyBorder="0" applyProtection="0">
      <alignment vertical="center"/>
    </xf>
    <xf numFmtId="0" fontId="112" fillId="7" borderId="9" applyAlignment="0"/>
    <xf numFmtId="0" fontId="58" fillId="7" borderId="9" applyAlignment="0"/>
    <xf numFmtId="247" fontId="2" fillId="66" borderId="13" applyNumberFormat="0" applyBorder="0" applyAlignment="0">
      <alignment horizontal="centerContinuous" vertical="center"/>
      <protection hidden="1"/>
    </xf>
    <xf numFmtId="37" fontId="3" fillId="69" borderId="9">
      <protection locked="0"/>
    </xf>
    <xf numFmtId="0" fontId="10" fillId="71" borderId="9">
      <alignment horizontal="center"/>
    </xf>
    <xf numFmtId="1" fontId="164" fillId="29" borderId="9">
      <alignment horizontal="right" vertical="center"/>
    </xf>
    <xf numFmtId="0" fontId="164" fillId="6" borderId="9">
      <alignment horizontal="center" vertical="center"/>
    </xf>
    <xf numFmtId="1" fontId="164" fillId="29" borderId="9">
      <alignment horizontal="right" vertical="center"/>
    </xf>
    <xf numFmtId="0" fontId="165" fillId="29" borderId="9"/>
    <xf numFmtId="0" fontId="166" fillId="75" borderId="9">
      <alignment horizontal="left" vertical="center"/>
    </xf>
    <xf numFmtId="0" fontId="166" fillId="75" borderId="9">
      <alignment horizontal="left" vertical="center"/>
    </xf>
    <xf numFmtId="0" fontId="167" fillId="29" borderId="9">
      <alignment horizontal="left" vertical="center"/>
    </xf>
    <xf numFmtId="41" fontId="27" fillId="77" borderId="9">
      <alignment horizontal="right"/>
    </xf>
    <xf numFmtId="15" fontId="199" fillId="14" borderId="9">
      <alignment horizontal="center"/>
    </xf>
    <xf numFmtId="3" fontId="211" fillId="79" borderId="9">
      <alignment horizontal="right" vertical="center"/>
    </xf>
    <xf numFmtId="1" fontId="2" fillId="80" borderId="9"/>
    <xf numFmtId="2" fontId="2" fillId="7" borderId="13" applyFill="0" applyBorder="0" applyProtection="0">
      <alignment horizontal="center"/>
    </xf>
    <xf numFmtId="0" fontId="137" fillId="7" borderId="9" applyNumberFormat="0" applyFont="0" applyAlignment="0"/>
    <xf numFmtId="257" fontId="2" fillId="52" borderId="9"/>
    <xf numFmtId="246" fontId="2" fillId="52" borderId="9"/>
    <xf numFmtId="40" fontId="150" fillId="51" borderId="9">
      <alignment horizontal="right" vertical="center"/>
      <protection locked="0"/>
    </xf>
    <xf numFmtId="257" fontId="2" fillId="7" borderId="9" applyAlignment="0"/>
    <xf numFmtId="246" fontId="2" fillId="7" borderId="9" applyAlignment="0"/>
    <xf numFmtId="185" fontId="2" fillId="14" borderId="9" applyNumberFormat="0" applyAlignment="0" applyProtection="0"/>
    <xf numFmtId="0" fontId="244" fillId="0" borderId="9"/>
    <xf numFmtId="0" fontId="2" fillId="7" borderId="9"/>
    <xf numFmtId="309" fontId="2" fillId="7" borderId="9"/>
    <xf numFmtId="38" fontId="245" fillId="7" borderId="9"/>
    <xf numFmtId="40" fontId="245" fillId="7" borderId="9"/>
    <xf numFmtId="3" fontId="246" fillId="85" borderId="9">
      <protection locked="0"/>
    </xf>
    <xf numFmtId="37" fontId="137" fillId="0" borderId="9" applyNumberFormat="0" applyFont="0" applyFill="0" applyAlignment="0" applyProtection="0"/>
    <xf numFmtId="0" fontId="264" fillId="14" borderId="106" applyNumberFormat="0">
      <alignment horizontal="left" vertical="center"/>
    </xf>
    <xf numFmtId="41" fontId="3" fillId="77" borderId="120">
      <alignment horizontal="right" vertical="center"/>
    </xf>
    <xf numFmtId="0" fontId="2" fillId="7" borderId="9"/>
    <xf numFmtId="0" fontId="269" fillId="11" borderId="121" applyNumberFormat="0" applyFont="0" applyAlignment="0" applyProtection="0"/>
    <xf numFmtId="166" fontId="119" fillId="14" borderId="121"/>
    <xf numFmtId="0" fontId="8" fillId="0" borderId="118">
      <alignment horizontal="left" vertical="center"/>
    </xf>
    <xf numFmtId="4" fontId="21" fillId="9" borderId="122" applyNumberFormat="0" applyProtection="0">
      <alignment horizontal="right" vertical="center"/>
    </xf>
    <xf numFmtId="4" fontId="21" fillId="10" borderId="123" applyNumberFormat="0" applyProtection="0">
      <alignment horizontal="right" vertical="center"/>
    </xf>
    <xf numFmtId="4" fontId="21" fillId="9" borderId="123" applyNumberFormat="0" applyProtection="0">
      <alignment horizontal="left" vertical="center" indent="1"/>
    </xf>
    <xf numFmtId="0" fontId="71" fillId="0" borderId="125" applyNumberFormat="0" applyFill="0" applyAlignment="0" applyProtection="0"/>
    <xf numFmtId="0" fontId="71" fillId="0" borderId="125" applyNumberFormat="0" applyFill="0" applyAlignment="0" applyProtection="0"/>
    <xf numFmtId="243" fontId="2" fillId="0" borderId="118" applyFont="0" applyFill="0" applyBorder="0" applyAlignment="0" applyProtection="0"/>
    <xf numFmtId="243" fontId="2" fillId="0" borderId="118" applyFont="0" applyFill="0" applyBorder="0" applyAlignment="0" applyProtection="0"/>
    <xf numFmtId="0" fontId="102" fillId="62" borderId="118" applyFont="0">
      <alignment horizontal="right"/>
    </xf>
    <xf numFmtId="37" fontId="108" fillId="0" borderId="126">
      <alignment horizontal="center"/>
    </xf>
    <xf numFmtId="0" fontId="10" fillId="0" borderId="127" applyNumberFormat="0" applyFill="0" applyAlignment="0" applyProtection="0"/>
    <xf numFmtId="37" fontId="137" fillId="0" borderId="128"/>
    <xf numFmtId="0" fontId="144" fillId="0" borderId="129" applyFill="0" applyProtection="0">
      <alignment horizontal="right"/>
    </xf>
    <xf numFmtId="40" fontId="150" fillId="7" borderId="130">
      <alignment horizontal="right" vertical="center"/>
    </xf>
    <xf numFmtId="40" fontId="150" fillId="7" borderId="130">
      <alignment horizontal="right" vertical="center"/>
    </xf>
    <xf numFmtId="0" fontId="153"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4" fillId="13"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6" fillId="12" borderId="131" applyNumberFormat="0" applyAlignment="0" applyProtection="0"/>
    <xf numFmtId="0" fontId="154" fillId="12" borderId="131" applyNumberFormat="0" applyAlignment="0" applyProtection="0"/>
    <xf numFmtId="0" fontId="157" fillId="12" borderId="131" applyNumberFormat="0" applyAlignment="0" applyProtection="0"/>
    <xf numFmtId="0" fontId="185" fillId="0" borderId="124" applyNumberFormat="0" applyBorder="0" applyAlignment="0">
      <alignment horizontal="center"/>
    </xf>
    <xf numFmtId="8" fontId="193" fillId="0" borderId="132">
      <protection locked="0"/>
    </xf>
    <xf numFmtId="0" fontId="206" fillId="40" borderId="131" applyNumberFormat="0" applyAlignment="0" applyProtection="0"/>
    <xf numFmtId="0" fontId="8" fillId="0" borderId="118">
      <alignment horizontal="left" vertical="center"/>
    </xf>
    <xf numFmtId="0" fontId="8" fillId="61" borderId="118" applyFill="0">
      <alignment horizontal="center"/>
    </xf>
    <xf numFmtId="0" fontId="8" fillId="61" borderId="118" applyFill="0">
      <alignment horizontal="center"/>
    </xf>
    <xf numFmtId="0" fontId="3" fillId="61" borderId="118" applyFill="0">
      <alignment horizontal="center"/>
    </xf>
    <xf numFmtId="0" fontId="3" fillId="61" borderId="118" applyFill="0">
      <alignment horizontal="center"/>
    </xf>
    <xf numFmtId="3" fontId="234" fillId="0" borderId="133" applyBorder="0"/>
    <xf numFmtId="3" fontId="234" fillId="0" borderId="133" applyBorder="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1"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3" fillId="40" borderId="131" applyNumberFormat="0" applyAlignment="0" applyProtection="0"/>
    <xf numFmtId="0" fontId="241" fillId="40" borderId="131" applyNumberFormat="0" applyAlignment="0" applyProtection="0"/>
    <xf numFmtId="0" fontId="3" fillId="80" borderId="134">
      <alignment horizontal="left" vertical="center" wrapText="1"/>
    </xf>
    <xf numFmtId="0" fontId="264" fillId="14" borderId="123" applyNumberFormat="0">
      <alignment horizontal="left" vertical="center"/>
    </xf>
    <xf numFmtId="41" fontId="3" fillId="77" borderId="120">
      <alignment horizontal="right" vertical="center"/>
    </xf>
    <xf numFmtId="0" fontId="269" fillId="11" borderId="121" applyNumberFormat="0" applyFont="0" applyAlignment="0" applyProtection="0"/>
    <xf numFmtId="166" fontId="119" fillId="14" borderId="121"/>
    <xf numFmtId="0" fontId="28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350" fontId="2" fillId="0" borderId="0" applyFont="0" applyFill="0" applyBorder="0" applyAlignment="0" applyProtection="0"/>
    <xf numFmtId="3" fontId="2" fillId="0" borderId="0" applyFont="0" applyFill="0" applyBorder="0" applyAlignment="0" applyProtection="0"/>
    <xf numFmtId="351" fontId="2" fillId="0" borderId="0" applyFont="0" applyFill="0" applyBorder="0" applyAlignment="0" applyProtection="0"/>
    <xf numFmtId="352" fontId="2" fillId="0" borderId="0" applyFont="0" applyFill="0" applyBorder="0" applyAlignment="0" applyProtection="0"/>
    <xf numFmtId="37" fontId="2" fillId="0" borderId="0" applyFont="0" applyFill="0" applyBorder="0" applyAlignment="0" applyProtection="0"/>
    <xf numFmtId="0" fontId="2" fillId="0" borderId="0"/>
    <xf numFmtId="353" fontId="2" fillId="0" borderId="0" applyFont="0" applyFill="0" applyBorder="0" applyAlignment="0" applyProtection="0"/>
    <xf numFmtId="353" fontId="283" fillId="0" borderId="0" applyFont="0" applyFill="0" applyBorder="0" applyAlignment="0" applyProtection="0"/>
    <xf numFmtId="198" fontId="2" fillId="0" borderId="0" applyFont="0" applyFill="0" applyBorder="0" applyAlignment="0" applyProtection="0"/>
    <xf numFmtId="198" fontId="283" fillId="0" borderId="0" applyFont="0" applyFill="0" applyBorder="0" applyAlignment="0" applyProtection="0"/>
    <xf numFmtId="0" fontId="2" fillId="0" borderId="0"/>
    <xf numFmtId="0" fontId="2"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 fillId="0" borderId="0"/>
    <xf numFmtId="0" fontId="2" fillId="0" borderId="0"/>
    <xf numFmtId="0" fontId="2" fillId="0" borderId="0"/>
    <xf numFmtId="0" fontId="2" fillId="0" borderId="0"/>
    <xf numFmtId="37" fontId="2" fillId="0" borderId="0"/>
    <xf numFmtId="37" fontId="2" fillId="0" borderId="0"/>
    <xf numFmtId="37" fontId="2" fillId="0" borderId="0"/>
    <xf numFmtId="37" fontId="2" fillId="0" borderId="0"/>
    <xf numFmtId="0" fontId="2" fillId="0" borderId="0" applyNumberFormat="0" applyFill="0" applyBorder="0" applyAlignment="0" applyProtection="0"/>
    <xf numFmtId="201" fontId="283" fillId="0" borderId="0" applyFont="0" applyFill="0" applyBorder="0" applyAlignment="0" applyProtection="0"/>
    <xf numFmtId="0" fontId="2" fillId="0" borderId="0" applyNumberFormat="0" applyFill="0" applyBorder="0" applyAlignment="0" applyProtection="0"/>
    <xf numFmtId="0" fontId="14" fillId="0" borderId="0">
      <alignment vertical="center"/>
    </xf>
    <xf numFmtId="203" fontId="283" fillId="0" borderId="0" applyFont="0" applyFill="0" applyBorder="0" applyAlignment="0" applyProtection="0"/>
    <xf numFmtId="204" fontId="2" fillId="0" borderId="0" applyFont="0" applyFill="0" applyBorder="0" applyAlignment="0" applyProtection="0">
      <alignment vertical="center"/>
    </xf>
    <xf numFmtId="206" fontId="28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37" fontId="2" fillId="0" borderId="0">
      <alignment horizontal="left"/>
    </xf>
    <xf numFmtId="0" fontId="31" fillId="0" borderId="0">
      <alignment horizontal="left" wrapText="1"/>
    </xf>
    <xf numFmtId="0" fontId="31" fillId="0" borderId="0">
      <alignment horizontal="left" wrapText="1"/>
    </xf>
    <xf numFmtId="354" fontId="2" fillId="0" borderId="0" applyFont="0" applyFill="0" applyBorder="0" applyAlignment="0" applyProtection="0"/>
    <xf numFmtId="354" fontId="283" fillId="0" borderId="0" applyFont="0" applyFill="0" applyBorder="0" applyAlignment="0" applyProtection="0"/>
    <xf numFmtId="0" fontId="2" fillId="0" borderId="0"/>
    <xf numFmtId="0" fontId="2" fillId="0" borderId="0"/>
    <xf numFmtId="0" fontId="14" fillId="0" borderId="0">
      <alignment vertical="center"/>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84" fillId="0" borderId="0" applyNumberFormat="0" applyFill="0" applyBorder="0" applyAlignment="0" applyProtection="0"/>
    <xf numFmtId="0" fontId="285" fillId="0" borderId="0" applyNumberFormat="0" applyFill="0" applyBorder="0" applyAlignment="0" applyProtection="0"/>
    <xf numFmtId="0" fontId="65" fillId="0" borderId="0" applyNumberFormat="0" applyFill="0" applyBorder="0" applyAlignment="0" applyProtection="0"/>
    <xf numFmtId="0" fontId="284" fillId="0" borderId="0" applyNumberFormat="0" applyFill="0" applyBorder="0" applyAlignment="0" applyProtection="0"/>
    <xf numFmtId="0" fontId="2" fillId="28" borderId="0" applyNumberFormat="0" applyFont="0" applyAlignment="0" applyProtection="0"/>
    <xf numFmtId="0" fontId="283" fillId="92" borderId="0" applyNumberFormat="0" applyFont="0" applyAlignment="0" applyProtection="0"/>
    <xf numFmtId="0" fontId="2" fillId="0" borderId="0"/>
    <xf numFmtId="0" fontId="2" fillId="0" borderId="0"/>
    <xf numFmtId="0" fontId="2" fillId="0" borderId="0"/>
    <xf numFmtId="0" fontId="2"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37" fontId="17"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37" fontId="17" fillId="0" borderId="0"/>
    <xf numFmtId="0" fontId="2" fillId="0" borderId="0">
      <alignment vertical="top"/>
    </xf>
    <xf numFmtId="0" fontId="2" fillId="0" borderId="0">
      <alignment vertical="top"/>
    </xf>
    <xf numFmtId="210" fontId="2" fillId="0" borderId="0" applyFont="0" applyFill="0" applyBorder="0" applyAlignment="0" applyProtection="0"/>
    <xf numFmtId="355" fontId="283" fillId="0" borderId="0" applyFont="0" applyFill="0" applyBorder="0" applyAlignment="0" applyProtection="0"/>
    <xf numFmtId="356" fontId="2" fillId="0" borderId="0" applyFont="0" applyFill="0" applyBorder="0" applyProtection="0">
      <alignment horizontal="right"/>
    </xf>
    <xf numFmtId="357" fontId="283" fillId="0" borderId="0" applyFont="0" applyFill="0" applyBorder="0" applyProtection="0">
      <alignment horizontal="right"/>
    </xf>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14" fillId="0" borderId="0">
      <alignment vertical="center"/>
    </xf>
    <xf numFmtId="0" fontId="14" fillId="0" borderId="0">
      <alignment vertical="center"/>
    </xf>
    <xf numFmtId="0" fontId="2" fillId="0" borderId="0" applyNumberFormat="0" applyFill="0" applyBorder="0" applyAlignment="0" applyProtection="0"/>
    <xf numFmtId="0" fontId="2" fillId="0" borderId="0"/>
    <xf numFmtId="0" fontId="2" fillId="0" borderId="0"/>
    <xf numFmtId="0" fontId="286" fillId="0" borderId="0" applyNumberFormat="0" applyFill="0" applyBorder="0" applyProtection="0">
      <alignment vertical="top"/>
    </xf>
    <xf numFmtId="0" fontId="287" fillId="0" borderId="0" applyNumberFormat="0" applyFill="0" applyBorder="0" applyProtection="0">
      <alignment vertical="top"/>
    </xf>
    <xf numFmtId="0" fontId="70" fillId="0" borderId="0" applyNumberFormat="0" applyFill="0" applyBorder="0" applyProtection="0">
      <alignment vertical="top"/>
    </xf>
    <xf numFmtId="0" fontId="286" fillId="0" borderId="0" applyNumberFormat="0" applyFill="0" applyBorder="0" applyProtection="0">
      <alignment vertical="top"/>
    </xf>
    <xf numFmtId="0" fontId="71" fillId="0" borderId="24" applyNumberFormat="0" applyFill="0" applyAlignment="0" applyProtection="0"/>
    <xf numFmtId="0" fontId="288" fillId="0" borderId="135" applyNumberFormat="0" applyFill="0" applyAlignment="0" applyProtection="0"/>
    <xf numFmtId="0" fontId="289" fillId="0" borderId="136" applyNumberFormat="0" applyFill="0" applyProtection="0">
      <alignment horizontal="center"/>
    </xf>
    <xf numFmtId="0" fontId="290" fillId="0" borderId="137" applyNumberFormat="0" applyFill="0" applyProtection="0">
      <alignment horizontal="center"/>
    </xf>
    <xf numFmtId="0" fontId="72" fillId="0" borderId="25" applyNumberFormat="0" applyFill="0" applyProtection="0">
      <alignment horizontal="center"/>
    </xf>
    <xf numFmtId="0" fontId="289" fillId="0" borderId="136" applyNumberFormat="0" applyFill="0" applyProtection="0">
      <alignment horizontal="center"/>
    </xf>
    <xf numFmtId="0" fontId="72" fillId="0" borderId="25" applyNumberFormat="0" applyFill="0" applyProtection="0">
      <alignment horizontal="center"/>
    </xf>
    <xf numFmtId="0" fontId="289" fillId="0" borderId="0" applyNumberFormat="0" applyFill="0" applyBorder="0" applyProtection="0">
      <alignment horizontal="left"/>
    </xf>
    <xf numFmtId="0" fontId="290" fillId="0" borderId="0" applyNumberFormat="0" applyFill="0" applyBorder="0" applyProtection="0">
      <alignment horizontal="left"/>
    </xf>
    <xf numFmtId="0" fontId="72" fillId="0" borderId="0" applyNumberFormat="0" applyFill="0" applyBorder="0" applyProtection="0">
      <alignment horizontal="left"/>
    </xf>
    <xf numFmtId="0" fontId="289" fillId="0" borderId="0" applyNumberFormat="0" applyFill="0" applyBorder="0" applyProtection="0">
      <alignment horizontal="left"/>
    </xf>
    <xf numFmtId="0" fontId="291" fillId="0" borderId="0" applyNumberFormat="0" applyFill="0" applyBorder="0" applyProtection="0">
      <alignment horizontal="centerContinuous"/>
    </xf>
    <xf numFmtId="0" fontId="292" fillId="0" borderId="0" applyNumberFormat="0" applyFill="0" applyBorder="0" applyProtection="0">
      <alignment horizontal="centerContinuous"/>
    </xf>
    <xf numFmtId="0" fontId="73" fillId="0" borderId="0" applyNumberFormat="0" applyFill="0" applyBorder="0" applyProtection="0">
      <alignment horizontal="centerContinuous"/>
    </xf>
    <xf numFmtId="0" fontId="291" fillId="0" borderId="0" applyNumberFormat="0" applyFill="0" applyBorder="0" applyProtection="0">
      <alignment horizontal="centerContinuous"/>
    </xf>
    <xf numFmtId="0" fontId="2" fillId="0" borderId="0" applyNumberFormat="0" applyFill="0" applyBorder="0" applyAlignment="0" applyProtection="0"/>
    <xf numFmtId="0" fontId="2" fillId="0" borderId="0">
      <alignment vertical="center"/>
    </xf>
    <xf numFmtId="0" fontId="2" fillId="0" borderId="0">
      <alignment vertical="center"/>
    </xf>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358" fontId="2" fillId="0" borderId="0" applyFont="0" applyFill="0" applyBorder="0" applyAlignment="0" applyProtection="0"/>
    <xf numFmtId="187" fontId="293" fillId="0" borderId="0">
      <alignment horizontal="right"/>
    </xf>
    <xf numFmtId="0" fontId="37" fillId="32" borderId="0" applyNumberFormat="0" applyBorder="0" applyAlignment="0" applyProtection="0"/>
    <xf numFmtId="0" fontId="18"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37" fillId="32" borderId="0" applyNumberFormat="0" applyBorder="0" applyAlignment="0" applyProtection="0"/>
    <xf numFmtId="0" fontId="294" fillId="32"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81" fillId="33" borderId="0" applyNumberFormat="0" applyBorder="0" applyAlignment="0" applyProtection="0"/>
    <xf numFmtId="0" fontId="295" fillId="33" borderId="0" applyNumberFormat="0" applyBorder="0" applyAlignment="0" applyProtection="0"/>
    <xf numFmtId="0" fontId="37" fillId="35" borderId="0" applyNumberFormat="0" applyBorder="0" applyAlignment="0" applyProtection="0"/>
    <xf numFmtId="0" fontId="18"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37" fillId="35" borderId="0" applyNumberFormat="0" applyBorder="0" applyAlignment="0" applyProtection="0"/>
    <xf numFmtId="0" fontId="294" fillId="35"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37" fillId="38" borderId="0" applyNumberFormat="0" applyBorder="0" applyAlignment="0" applyProtection="0"/>
    <xf numFmtId="0" fontId="18"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37" fillId="38" borderId="0" applyNumberFormat="0" applyBorder="0" applyAlignment="0" applyProtection="0"/>
    <xf numFmtId="0" fontId="294" fillId="38"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37" fillId="39" borderId="0" applyNumberFormat="0" applyBorder="0" applyAlignment="0" applyProtection="0"/>
    <xf numFmtId="0" fontId="18"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0" borderId="0" applyNumberFormat="0" applyBorder="0" applyAlignment="0" applyProtection="0"/>
    <xf numFmtId="0" fontId="295" fillId="40" borderId="0" applyNumberFormat="0" applyBorder="0" applyAlignment="0" applyProtection="0"/>
    <xf numFmtId="0" fontId="81" fillId="41" borderId="0" applyNumberFormat="0" applyBorder="0" applyAlignment="0" applyProtection="0"/>
    <xf numFmtId="0" fontId="18"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1" borderId="0" applyNumberFormat="0" applyBorder="0" applyAlignment="0" applyProtection="0"/>
    <xf numFmtId="0" fontId="294" fillId="41" borderId="0" applyNumberFormat="0" applyBorder="0" applyAlignment="0" applyProtection="0"/>
    <xf numFmtId="0" fontId="37" fillId="40" borderId="0" applyNumberFormat="0" applyBorder="0" applyAlignment="0" applyProtection="0"/>
    <xf numFmtId="0" fontId="18"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37" fillId="40" borderId="0" applyNumberFormat="0" applyBorder="0" applyAlignment="0" applyProtection="0"/>
    <xf numFmtId="0" fontId="294" fillId="40"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18" fillId="33" borderId="0" applyNumberFormat="0" applyBorder="0" applyAlignment="0" applyProtection="0"/>
    <xf numFmtId="0" fontId="29" fillId="32" borderId="0" applyNumberFormat="0" applyBorder="0" applyAlignment="0" applyProtection="0"/>
    <xf numFmtId="0" fontId="18" fillId="36" borderId="0" applyNumberFormat="0" applyBorder="0" applyAlignment="0" applyProtection="0"/>
    <xf numFmtId="0" fontId="29" fillId="35" borderId="0" applyNumberFormat="0" applyBorder="0" applyAlignment="0" applyProtection="0"/>
    <xf numFmtId="0" fontId="18" fillId="11" borderId="0" applyNumberFormat="0" applyBorder="0" applyAlignment="0" applyProtection="0"/>
    <xf numFmtId="0" fontId="29" fillId="38" borderId="0" applyNumberFormat="0" applyBorder="0" applyAlignment="0" applyProtection="0"/>
    <xf numFmtId="0" fontId="18" fillId="40" borderId="0" applyNumberFormat="0" applyBorder="0" applyAlignment="0" applyProtection="0"/>
    <xf numFmtId="0" fontId="29" fillId="39" borderId="0" applyNumberFormat="0" applyBorder="0" applyAlignment="0" applyProtection="0"/>
    <xf numFmtId="0" fontId="18" fillId="41" borderId="0" applyNumberFormat="0" applyBorder="0" applyAlignment="0" applyProtection="0"/>
    <xf numFmtId="0" fontId="29" fillId="41" borderId="0" applyNumberFormat="0" applyBorder="0" applyAlignment="0" applyProtection="0"/>
    <xf numFmtId="0" fontId="18" fillId="11" borderId="0" applyNumberFormat="0" applyBorder="0" applyAlignment="0" applyProtection="0"/>
    <xf numFmtId="0" fontId="29" fillId="40" borderId="0" applyNumberFormat="0" applyBorder="0" applyAlignment="0" applyProtection="0"/>
    <xf numFmtId="0" fontId="37" fillId="33" borderId="0" applyNumberFormat="0" applyBorder="0" applyAlignment="0" applyProtection="0"/>
    <xf numFmtId="0" fontId="18"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36" borderId="0" applyNumberFormat="0" applyBorder="0" applyAlignment="0" applyProtection="0"/>
    <xf numFmtId="0" fontId="18" fillId="36" borderId="0" applyNumberFormat="0" applyBorder="0" applyAlignment="0" applyProtection="0"/>
    <xf numFmtId="0" fontId="81" fillId="36" borderId="0" applyNumberFormat="0" applyBorder="0" applyAlignment="0" applyProtection="0"/>
    <xf numFmtId="0" fontId="295" fillId="36" borderId="0" applyNumberFormat="0" applyBorder="0" applyAlignment="0" applyProtection="0"/>
    <xf numFmtId="0" fontId="81"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36" borderId="0" applyNumberFormat="0" applyBorder="0" applyAlignment="0" applyProtection="0"/>
    <xf numFmtId="0" fontId="294" fillId="36" borderId="0" applyNumberFormat="0" applyBorder="0" applyAlignment="0" applyProtection="0"/>
    <xf numFmtId="0" fontId="37" fillId="42" borderId="0" applyNumberFormat="0" applyBorder="0" applyAlignment="0" applyProtection="0"/>
    <xf numFmtId="0" fontId="18"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37" fillId="42" borderId="0" applyNumberFormat="0" applyBorder="0" applyAlignment="0" applyProtection="0"/>
    <xf numFmtId="0" fontId="294" fillId="42"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81" fillId="28" borderId="0" applyNumberFormat="0" applyBorder="0" applyAlignment="0" applyProtection="0"/>
    <xf numFmtId="0" fontId="295" fillId="28" borderId="0" applyNumberFormat="0" applyBorder="0" applyAlignment="0" applyProtection="0"/>
    <xf numFmtId="0" fontId="37" fillId="39" borderId="0" applyNumberFormat="0" applyBorder="0" applyAlignment="0" applyProtection="0"/>
    <xf numFmtId="0" fontId="18"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37" fillId="39" borderId="0" applyNumberFormat="0" applyBorder="0" applyAlignment="0" applyProtection="0"/>
    <xf numFmtId="0" fontId="294" fillId="39"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81" fillId="35" borderId="0" applyNumberFormat="0" applyBorder="0" applyAlignment="0" applyProtection="0"/>
    <xf numFmtId="0" fontId="295" fillId="35" borderId="0" applyNumberFormat="0" applyBorder="0" applyAlignment="0" applyProtection="0"/>
    <xf numFmtId="0" fontId="37" fillId="33" borderId="0" applyNumberFormat="0" applyBorder="0" applyAlignment="0" applyProtection="0"/>
    <xf numFmtId="0" fontId="18"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37" fillId="33" borderId="0" applyNumberFormat="0" applyBorder="0" applyAlignment="0" applyProtection="0"/>
    <xf numFmtId="0" fontId="294" fillId="33"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81" fillId="41" borderId="0" applyNumberFormat="0" applyBorder="0" applyAlignment="0" applyProtection="0"/>
    <xf numFmtId="0" fontId="295" fillId="41" borderId="0" applyNumberFormat="0" applyBorder="0" applyAlignment="0" applyProtection="0"/>
    <xf numFmtId="0" fontId="37" fillId="43" borderId="0" applyNumberFormat="0" applyBorder="0" applyAlignment="0" applyProtection="0"/>
    <xf numFmtId="0" fontId="18"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37" fillId="43" borderId="0" applyNumberFormat="0" applyBorder="0" applyAlignment="0" applyProtection="0"/>
    <xf numFmtId="0" fontId="294" fillId="43"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81" fillId="11" borderId="0" applyNumberFormat="0" applyBorder="0" applyAlignment="0" applyProtection="0"/>
    <xf numFmtId="0" fontId="295" fillId="11" borderId="0" applyNumberFormat="0" applyBorder="0" applyAlignment="0" applyProtection="0"/>
    <xf numFmtId="0" fontId="18" fillId="41" borderId="0" applyNumberFormat="0" applyBorder="0" applyAlignment="0" applyProtection="0"/>
    <xf numFmtId="0" fontId="29" fillId="33" borderId="0" applyNumberFormat="0" applyBorder="0" applyAlignment="0" applyProtection="0"/>
    <xf numFmtId="0" fontId="18" fillId="36" borderId="0" applyNumberFormat="0" applyBorder="0" applyAlignment="0" applyProtection="0"/>
    <xf numFmtId="0" fontId="29" fillId="36" borderId="0" applyNumberFormat="0" applyBorder="0" applyAlignment="0" applyProtection="0"/>
    <xf numFmtId="0" fontId="18" fillId="28" borderId="0" applyNumberFormat="0" applyBorder="0" applyAlignment="0" applyProtection="0"/>
    <xf numFmtId="0" fontId="29" fillId="42" borderId="0" applyNumberFormat="0" applyBorder="0" applyAlignment="0" applyProtection="0"/>
    <xf numFmtId="0" fontId="18" fillId="35" borderId="0" applyNumberFormat="0" applyBorder="0" applyAlignment="0" applyProtection="0"/>
    <xf numFmtId="0" fontId="29" fillId="39" borderId="0" applyNumberFormat="0" applyBorder="0" applyAlignment="0" applyProtection="0"/>
    <xf numFmtId="0" fontId="18" fillId="41" borderId="0" applyNumberFormat="0" applyBorder="0" applyAlignment="0" applyProtection="0"/>
    <xf numFmtId="0" fontId="29" fillId="33" borderId="0" applyNumberFormat="0" applyBorder="0" applyAlignment="0" applyProtection="0"/>
    <xf numFmtId="0" fontId="18" fillId="11" borderId="0" applyNumberFormat="0" applyBorder="0" applyAlignment="0" applyProtection="0"/>
    <xf numFmtId="0" fontId="29" fillId="43" borderId="0" applyNumberFormat="0" applyBorder="0" applyAlignment="0" applyProtection="0"/>
    <xf numFmtId="0" fontId="38" fillId="44" borderId="0" applyNumberFormat="0" applyBorder="0" applyAlignment="0" applyProtection="0"/>
    <xf numFmtId="0" fontId="87" fillId="44" borderId="0" applyNumberFormat="0" applyBorder="0" applyAlignment="0" applyProtection="0"/>
    <xf numFmtId="0" fontId="38" fillId="44" borderId="0" applyNumberFormat="0" applyBorder="0" applyAlignment="0" applyProtection="0"/>
    <xf numFmtId="0" fontId="38" fillId="36" borderId="0" applyNumberFormat="0" applyBorder="0" applyAlignment="0" applyProtection="0"/>
    <xf numFmtId="0" fontId="87" fillId="36" borderId="0" applyNumberFormat="0" applyBorder="0" applyAlignment="0" applyProtection="0"/>
    <xf numFmtId="0" fontId="38" fillId="36" borderId="0" applyNumberFormat="0" applyBorder="0" applyAlignment="0" applyProtection="0"/>
    <xf numFmtId="0" fontId="38" fillId="42" borderId="0" applyNumberFormat="0" applyBorder="0" applyAlignment="0" applyProtection="0"/>
    <xf numFmtId="0" fontId="87" fillId="42" borderId="0" applyNumberFormat="0" applyBorder="0" applyAlignment="0" applyProtection="0"/>
    <xf numFmtId="0" fontId="38" fillId="42" borderId="0" applyNumberFormat="0" applyBorder="0" applyAlignment="0" applyProtection="0"/>
    <xf numFmtId="0" fontId="38" fillId="46" borderId="0" applyNumberFormat="0" applyBorder="0" applyAlignment="0" applyProtection="0"/>
    <xf numFmtId="0" fontId="87" fillId="46"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87" fillId="47" borderId="0" applyNumberFormat="0" applyBorder="0" applyAlignment="0" applyProtection="0"/>
    <xf numFmtId="0" fontId="38" fillId="47" borderId="0" applyNumberFormat="0" applyBorder="0" applyAlignment="0" applyProtection="0"/>
    <xf numFmtId="0" fontId="38" fillId="8" borderId="0" applyNumberFormat="0" applyBorder="0" applyAlignment="0" applyProtection="0"/>
    <xf numFmtId="0" fontId="87" fillId="8" borderId="0" applyNumberFormat="0" applyBorder="0" applyAlignment="0" applyProtection="0"/>
    <xf numFmtId="0" fontId="38" fillId="8" borderId="0" applyNumberFormat="0" applyBorder="0" applyAlignment="0" applyProtection="0"/>
    <xf numFmtId="0" fontId="87" fillId="41" borderId="0" applyNumberFormat="0" applyBorder="0" applyAlignment="0" applyProtection="0"/>
    <xf numFmtId="0" fontId="61" fillId="44" borderId="0" applyNumberFormat="0" applyBorder="0" applyAlignment="0" applyProtection="0"/>
    <xf numFmtId="0" fontId="87" fillId="45" borderId="0" applyNumberFormat="0" applyBorder="0" applyAlignment="0" applyProtection="0"/>
    <xf numFmtId="0" fontId="61" fillId="36" borderId="0" applyNumberFormat="0" applyBorder="0" applyAlignment="0" applyProtection="0"/>
    <xf numFmtId="0" fontId="87" fillId="43" borderId="0" applyNumberFormat="0" applyBorder="0" applyAlignment="0" applyProtection="0"/>
    <xf numFmtId="0" fontId="61" fillId="42" borderId="0" applyNumberFormat="0" applyBorder="0" applyAlignment="0" applyProtection="0"/>
    <xf numFmtId="0" fontId="87" fillId="35" borderId="0" applyNumberFormat="0" applyBorder="0" applyAlignment="0" applyProtection="0"/>
    <xf numFmtId="0" fontId="61" fillId="46" borderId="0" applyNumberFormat="0" applyBorder="0" applyAlignment="0" applyProtection="0"/>
    <xf numFmtId="0" fontId="87" fillId="41" borderId="0" applyNumberFormat="0" applyBorder="0" applyAlignment="0" applyProtection="0"/>
    <xf numFmtId="0" fontId="61" fillId="47" borderId="0" applyNumberFormat="0" applyBorder="0" applyAlignment="0" applyProtection="0"/>
    <xf numFmtId="0" fontId="87" fillId="36" borderId="0" applyNumberFormat="0" applyBorder="0" applyAlignment="0" applyProtection="0"/>
    <xf numFmtId="0" fontId="61" fillId="8" borderId="0" applyNumberFormat="0" applyBorder="0" applyAlignment="0" applyProtection="0"/>
    <xf numFmtId="196" fontId="10" fillId="52" borderId="0" applyBorder="0"/>
    <xf numFmtId="196" fontId="10" fillId="52" borderId="0" applyBorder="0"/>
    <xf numFmtId="196" fontId="10" fillId="52" borderId="0" applyBorder="0"/>
    <xf numFmtId="196" fontId="10" fillId="52" borderId="0" applyBorder="0"/>
    <xf numFmtId="196" fontId="10" fillId="52" borderId="0" applyBorder="0"/>
    <xf numFmtId="196" fontId="10" fillId="52" borderId="0" applyBorder="0"/>
    <xf numFmtId="196" fontId="10" fillId="52" borderId="0" applyBorder="0"/>
    <xf numFmtId="196" fontId="10" fillId="52" borderId="0" applyBorder="0"/>
    <xf numFmtId="196" fontId="10" fillId="52" borderId="0" applyBorder="0"/>
    <xf numFmtId="196" fontId="10" fillId="52" borderId="0" applyBorder="0"/>
    <xf numFmtId="196" fontId="10" fillId="52" borderId="0" applyBorder="0"/>
    <xf numFmtId="196" fontId="10" fillId="52" borderId="0" applyBorder="0"/>
    <xf numFmtId="196" fontId="2" fillId="0" borderId="26" applyNumberFormat="0" applyBorder="0" applyAlignment="0" applyProtection="0"/>
    <xf numFmtId="196" fontId="2" fillId="0" borderId="26" applyNumberFormat="0" applyBorder="0" applyAlignment="0" applyProtection="0"/>
    <xf numFmtId="169" fontId="50" fillId="0" borderId="0" applyBorder="0">
      <alignment horizontal="right"/>
    </xf>
    <xf numFmtId="169" fontId="50" fillId="0" borderId="0" applyBorder="0">
      <alignment horizontal="right"/>
    </xf>
    <xf numFmtId="169" fontId="50" fillId="0" borderId="0" applyBorder="0">
      <alignment horizontal="right"/>
    </xf>
    <xf numFmtId="169" fontId="50" fillId="0" borderId="0" applyBorder="0">
      <alignment horizontal="right"/>
    </xf>
    <xf numFmtId="169" fontId="2" fillId="0" borderId="0" applyBorder="0">
      <alignment horizontal="right"/>
    </xf>
    <xf numFmtId="169" fontId="2" fillId="0" borderId="0" applyBorder="0">
      <alignment horizontal="right"/>
    </xf>
    <xf numFmtId="169" fontId="10" fillId="0" borderId="26" applyBorder="0">
      <alignment horizontal="right"/>
    </xf>
    <xf numFmtId="169" fontId="10" fillId="0" borderId="26" applyBorder="0">
      <alignment horizontal="right"/>
    </xf>
    <xf numFmtId="169" fontId="10" fillId="0" borderId="26" applyBorder="0">
      <alignment horizontal="right"/>
    </xf>
    <xf numFmtId="169" fontId="10" fillId="0" borderId="26" applyBorder="0">
      <alignment horizontal="right"/>
    </xf>
    <xf numFmtId="169" fontId="10" fillId="0" borderId="26" applyBorder="0">
      <alignment horizontal="right"/>
    </xf>
    <xf numFmtId="169" fontId="10" fillId="0" borderId="26" applyBorder="0">
      <alignment horizontal="right"/>
    </xf>
    <xf numFmtId="169" fontId="10" fillId="0" borderId="26" applyBorder="0">
      <alignment horizontal="right"/>
    </xf>
    <xf numFmtId="169" fontId="10" fillId="0" borderId="26" applyBorder="0">
      <alignment horizontal="right"/>
    </xf>
    <xf numFmtId="169" fontId="10" fillId="0" borderId="26" applyBorder="0">
      <alignment horizontal="right"/>
    </xf>
    <xf numFmtId="169" fontId="10" fillId="0" borderId="26" applyBorder="0">
      <alignment horizontal="right"/>
    </xf>
    <xf numFmtId="169" fontId="10" fillId="0" borderId="26" applyBorder="0">
      <alignment horizontal="right"/>
    </xf>
    <xf numFmtId="169" fontId="10" fillId="0" borderId="26" applyBorder="0">
      <alignment horizontal="right"/>
    </xf>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96" fontId="2" fillId="0" borderId="26" applyNumberFormat="0" applyBorder="0" applyAlignment="0" applyProtection="0"/>
    <xf numFmtId="166" fontId="94" fillId="0" borderId="26" applyBorder="0">
      <alignment horizontal="right"/>
    </xf>
    <xf numFmtId="166" fontId="94" fillId="0" borderId="26" applyBorder="0">
      <alignment horizontal="right"/>
    </xf>
    <xf numFmtId="166" fontId="94" fillId="0" borderId="26" applyBorder="0">
      <alignment horizontal="right"/>
    </xf>
    <xf numFmtId="166" fontId="94" fillId="0" borderId="26" applyBorder="0">
      <alignment horizontal="right"/>
    </xf>
    <xf numFmtId="166" fontId="2" fillId="0" borderId="26" applyBorder="0">
      <alignment horizontal="right"/>
    </xf>
    <xf numFmtId="166" fontId="2" fillId="0" borderId="26" applyBorder="0">
      <alignment horizontal="right"/>
    </xf>
    <xf numFmtId="166" fontId="93" fillId="0" borderId="0" applyBorder="0">
      <alignment horizontal="right"/>
    </xf>
    <xf numFmtId="166" fontId="93" fillId="0" borderId="0" applyBorder="0">
      <alignment horizontal="right"/>
    </xf>
    <xf numFmtId="166" fontId="93" fillId="0" borderId="0" applyBorder="0">
      <alignment horizontal="right"/>
    </xf>
    <xf numFmtId="166" fontId="93" fillId="0" borderId="0" applyBorder="0">
      <alignment horizontal="right"/>
    </xf>
    <xf numFmtId="166" fontId="2" fillId="0" borderId="0" applyBorder="0">
      <alignment horizontal="right"/>
    </xf>
    <xf numFmtId="166" fontId="2" fillId="0" borderId="0" applyBorder="0">
      <alignment horizontal="right"/>
    </xf>
    <xf numFmtId="196" fontId="95" fillId="0" borderId="0">
      <alignment horizontal="left" indent="1"/>
    </xf>
    <xf numFmtId="196" fontId="95" fillId="0" borderId="0">
      <alignment horizontal="left" indent="1"/>
    </xf>
    <xf numFmtId="196" fontId="95" fillId="0" borderId="0">
      <alignment horizontal="left" indent="1"/>
    </xf>
    <xf numFmtId="196" fontId="95" fillId="0" borderId="0">
      <alignment horizontal="left" indent="1"/>
    </xf>
    <xf numFmtId="196" fontId="2" fillId="0" borderId="0">
      <alignment horizontal="left" indent="1"/>
    </xf>
    <xf numFmtId="196" fontId="2" fillId="0" borderId="0">
      <alignment horizontal="left" indent="1"/>
    </xf>
    <xf numFmtId="37" fontId="2" fillId="0" borderId="0"/>
    <xf numFmtId="0" fontId="2" fillId="0" borderId="0"/>
    <xf numFmtId="37" fontId="2" fillId="0" borderId="0"/>
    <xf numFmtId="0" fontId="18" fillId="93" borderId="0" applyNumberFormat="0" applyBorder="0" applyAlignment="0" applyProtection="0"/>
    <xf numFmtId="0" fontId="18" fillId="94" borderId="0" applyNumberFormat="0" applyBorder="0" applyAlignment="0" applyProtection="0"/>
    <xf numFmtId="0" fontId="87" fillId="95" borderId="0" applyNumberFormat="0" applyBorder="0" applyAlignment="0" applyProtection="0"/>
    <xf numFmtId="0" fontId="87" fillId="55" borderId="0" applyNumberFormat="0" applyBorder="0" applyAlignment="0" applyProtection="0"/>
    <xf numFmtId="0" fontId="87" fillId="55" borderId="0" applyNumberFormat="0" applyBorder="0" applyAlignment="0" applyProtection="0"/>
    <xf numFmtId="0" fontId="87" fillId="55" borderId="0" applyNumberFormat="0" applyBorder="0" applyAlignment="0" applyProtection="0"/>
    <xf numFmtId="0" fontId="87" fillId="55" borderId="0" applyNumberFormat="0" applyBorder="0" applyAlignment="0" applyProtection="0"/>
    <xf numFmtId="0" fontId="87" fillId="55" borderId="0" applyNumberFormat="0" applyBorder="0" applyAlignment="0" applyProtection="0"/>
    <xf numFmtId="0" fontId="87" fillId="55" borderId="0" applyNumberFormat="0" applyBorder="0" applyAlignment="0" applyProtection="0"/>
    <xf numFmtId="0" fontId="87" fillId="55" borderId="0" applyNumberFormat="0" applyBorder="0" applyAlignment="0" applyProtection="0"/>
    <xf numFmtId="0" fontId="87" fillId="55" borderId="0" applyNumberFormat="0" applyBorder="0" applyAlignment="0" applyProtection="0"/>
    <xf numFmtId="0" fontId="87" fillId="55" borderId="0" applyNumberFormat="0" applyBorder="0" applyAlignment="0" applyProtection="0"/>
    <xf numFmtId="0" fontId="38" fillId="55" borderId="0" applyNumberFormat="0" applyBorder="0" applyAlignment="0" applyProtection="0"/>
    <xf numFmtId="0" fontId="87" fillId="55" borderId="0" applyNumberFormat="0" applyBorder="0" applyAlignment="0" applyProtection="0"/>
    <xf numFmtId="0" fontId="38" fillId="55" borderId="0" applyNumberFormat="0" applyBorder="0" applyAlignment="0" applyProtection="0"/>
    <xf numFmtId="0" fontId="87" fillId="55" borderId="0" applyNumberFormat="0" applyBorder="0" applyAlignment="0" applyProtection="0"/>
    <xf numFmtId="0" fontId="87" fillId="55" borderId="0" applyNumberFormat="0" applyBorder="0" applyAlignment="0" applyProtection="0"/>
    <xf numFmtId="0" fontId="87" fillId="55" borderId="0" applyNumberFormat="0" applyBorder="0" applyAlignment="0" applyProtection="0"/>
    <xf numFmtId="0" fontId="38" fillId="55" borderId="0" applyNumberFormat="0" applyBorder="0" applyAlignment="0" applyProtection="0"/>
    <xf numFmtId="0" fontId="87" fillId="55" borderId="0" applyNumberFormat="0" applyBorder="0" applyAlignment="0" applyProtection="0"/>
    <xf numFmtId="0" fontId="38" fillId="55" borderId="0" applyNumberFormat="0" applyBorder="0" applyAlignment="0" applyProtection="0"/>
    <xf numFmtId="0" fontId="87" fillId="55" borderId="0" applyNumberFormat="0" applyBorder="0" applyAlignment="0" applyProtection="0"/>
    <xf numFmtId="0" fontId="38" fillId="55" borderId="0" applyNumberFormat="0" applyBorder="0" applyAlignment="0" applyProtection="0"/>
    <xf numFmtId="0" fontId="87" fillId="55" borderId="0" applyNumberFormat="0" applyBorder="0" applyAlignment="0" applyProtection="0"/>
    <xf numFmtId="0" fontId="85" fillId="56" borderId="0" applyNumberFormat="0" applyBorder="0" applyAlignment="0" applyProtection="0"/>
    <xf numFmtId="0" fontId="87" fillId="55" borderId="0" applyNumberFormat="0" applyBorder="0" applyAlignment="0" applyProtection="0"/>
    <xf numFmtId="0" fontId="85" fillId="56" borderId="0" applyNumberFormat="0" applyBorder="0" applyAlignment="0" applyProtection="0"/>
    <xf numFmtId="0" fontId="87" fillId="55" borderId="0" applyNumberFormat="0" applyBorder="0" applyAlignment="0" applyProtection="0"/>
    <xf numFmtId="0" fontId="85" fillId="56" borderId="0" applyNumberFormat="0" applyBorder="0" applyAlignment="0" applyProtection="0"/>
    <xf numFmtId="0" fontId="87" fillId="55" borderId="0" applyNumberFormat="0" applyBorder="0" applyAlignment="0" applyProtection="0"/>
    <xf numFmtId="0" fontId="84" fillId="47" borderId="0" applyNumberFormat="0" applyBorder="0" applyAlignment="0" applyProtection="0"/>
    <xf numFmtId="0" fontId="87" fillId="55" borderId="0" applyNumberFormat="0" applyBorder="0" applyAlignment="0" applyProtection="0"/>
    <xf numFmtId="0" fontId="18" fillId="96" borderId="0" applyNumberFormat="0" applyBorder="0" applyAlignment="0" applyProtection="0"/>
    <xf numFmtId="0" fontId="18" fillId="97" borderId="0" applyNumberFormat="0" applyBorder="0" applyAlignment="0" applyProtection="0"/>
    <xf numFmtId="0" fontId="87" fillId="98" borderId="0" applyNumberFormat="0" applyBorder="0" applyAlignment="0" applyProtection="0"/>
    <xf numFmtId="0" fontId="87" fillId="57" borderId="0" applyNumberFormat="0" applyBorder="0" applyAlignment="0" applyProtection="0"/>
    <xf numFmtId="0" fontId="87" fillId="57" borderId="0" applyNumberFormat="0" applyBorder="0" applyAlignment="0" applyProtection="0"/>
    <xf numFmtId="0" fontId="87" fillId="57" borderId="0" applyNumberFormat="0" applyBorder="0" applyAlignment="0" applyProtection="0"/>
    <xf numFmtId="0" fontId="87" fillId="57" borderId="0" applyNumberFormat="0" applyBorder="0" applyAlignment="0" applyProtection="0"/>
    <xf numFmtId="0" fontId="87" fillId="57" borderId="0" applyNumberFormat="0" applyBorder="0" applyAlignment="0" applyProtection="0"/>
    <xf numFmtId="0" fontId="87" fillId="57" borderId="0" applyNumberFormat="0" applyBorder="0" applyAlignment="0" applyProtection="0"/>
    <xf numFmtId="0" fontId="87" fillId="57" borderId="0" applyNumberFormat="0" applyBorder="0" applyAlignment="0" applyProtection="0"/>
    <xf numFmtId="0" fontId="87" fillId="57" borderId="0" applyNumberFormat="0" applyBorder="0" applyAlignment="0" applyProtection="0"/>
    <xf numFmtId="0" fontId="87" fillId="57" borderId="0" applyNumberFormat="0" applyBorder="0" applyAlignment="0" applyProtection="0"/>
    <xf numFmtId="0" fontId="38" fillId="57" borderId="0" applyNumberFormat="0" applyBorder="0" applyAlignment="0" applyProtection="0"/>
    <xf numFmtId="0" fontId="87" fillId="57" borderId="0" applyNumberFormat="0" applyBorder="0" applyAlignment="0" applyProtection="0"/>
    <xf numFmtId="0" fontId="38" fillId="57" borderId="0" applyNumberFormat="0" applyBorder="0" applyAlignment="0" applyProtection="0"/>
    <xf numFmtId="0" fontId="87" fillId="57" borderId="0" applyNumberFormat="0" applyBorder="0" applyAlignment="0" applyProtection="0"/>
    <xf numFmtId="0" fontId="87" fillId="57" borderId="0" applyNumberFormat="0" applyBorder="0" applyAlignment="0" applyProtection="0"/>
    <xf numFmtId="0" fontId="87" fillId="57" borderId="0" applyNumberFormat="0" applyBorder="0" applyAlignment="0" applyProtection="0"/>
    <xf numFmtId="0" fontId="38" fillId="57" borderId="0" applyNumberFormat="0" applyBorder="0" applyAlignment="0" applyProtection="0"/>
    <xf numFmtId="0" fontId="87" fillId="57" borderId="0" applyNumberFormat="0" applyBorder="0" applyAlignment="0" applyProtection="0"/>
    <xf numFmtId="0" fontId="38" fillId="57" borderId="0" applyNumberFormat="0" applyBorder="0" applyAlignment="0" applyProtection="0"/>
    <xf numFmtId="0" fontId="87" fillId="57" borderId="0" applyNumberFormat="0" applyBorder="0" applyAlignment="0" applyProtection="0"/>
    <xf numFmtId="0" fontId="38" fillId="57" borderId="0" applyNumberFormat="0" applyBorder="0" applyAlignment="0" applyProtection="0"/>
    <xf numFmtId="0" fontId="87" fillId="57" borderId="0" applyNumberFormat="0" applyBorder="0" applyAlignment="0" applyProtection="0"/>
    <xf numFmtId="0" fontId="85" fillId="45" borderId="0" applyNumberFormat="0" applyBorder="0" applyAlignment="0" applyProtection="0"/>
    <xf numFmtId="0" fontId="87" fillId="57" borderId="0" applyNumberFormat="0" applyBorder="0" applyAlignment="0" applyProtection="0"/>
    <xf numFmtId="0" fontId="85" fillId="45" borderId="0" applyNumberFormat="0" applyBorder="0" applyAlignment="0" applyProtection="0"/>
    <xf numFmtId="0" fontId="87" fillId="57" borderId="0" applyNumberFormat="0" applyBorder="0" applyAlignment="0" applyProtection="0"/>
    <xf numFmtId="0" fontId="85" fillId="45" borderId="0" applyNumberFormat="0" applyBorder="0" applyAlignment="0" applyProtection="0"/>
    <xf numFmtId="0" fontId="87" fillId="57" borderId="0" applyNumberFormat="0" applyBorder="0" applyAlignment="0" applyProtection="0"/>
    <xf numFmtId="0" fontId="84" fillId="37" borderId="0" applyNumberFormat="0" applyBorder="0" applyAlignment="0" applyProtection="0"/>
    <xf numFmtId="0" fontId="87" fillId="57" borderId="0" applyNumberFormat="0" applyBorder="0" applyAlignment="0" applyProtection="0"/>
    <xf numFmtId="0" fontId="18" fillId="99" borderId="0" applyNumberFormat="0" applyBorder="0" applyAlignment="0" applyProtection="0"/>
    <xf numFmtId="0" fontId="18" fillId="100" borderId="0" applyNumberFormat="0" applyBorder="0" applyAlignment="0" applyProtection="0"/>
    <xf numFmtId="0" fontId="87" fillId="101" borderId="0" applyNumberFormat="0" applyBorder="0" applyAlignment="0" applyProtection="0"/>
    <xf numFmtId="0" fontId="87" fillId="58" borderId="0" applyNumberFormat="0" applyBorder="0" applyAlignment="0" applyProtection="0"/>
    <xf numFmtId="0" fontId="87" fillId="58" borderId="0" applyNumberFormat="0" applyBorder="0" applyAlignment="0" applyProtection="0"/>
    <xf numFmtId="0" fontId="87" fillId="58" borderId="0" applyNumberFormat="0" applyBorder="0" applyAlignment="0" applyProtection="0"/>
    <xf numFmtId="0" fontId="87" fillId="58" borderId="0" applyNumberFormat="0" applyBorder="0" applyAlignment="0" applyProtection="0"/>
    <xf numFmtId="0" fontId="87" fillId="58" borderId="0" applyNumberFormat="0" applyBorder="0" applyAlignment="0" applyProtection="0"/>
    <xf numFmtId="0" fontId="87" fillId="58" borderId="0" applyNumberFormat="0" applyBorder="0" applyAlignment="0" applyProtection="0"/>
    <xf numFmtId="0" fontId="87" fillId="58" borderId="0" applyNumberFormat="0" applyBorder="0" applyAlignment="0" applyProtection="0"/>
    <xf numFmtId="0" fontId="87" fillId="58" borderId="0" applyNumberFormat="0" applyBorder="0" applyAlignment="0" applyProtection="0"/>
    <xf numFmtId="0" fontId="87" fillId="58" borderId="0" applyNumberFormat="0" applyBorder="0" applyAlignment="0" applyProtection="0"/>
    <xf numFmtId="0" fontId="38" fillId="58" borderId="0" applyNumberFormat="0" applyBorder="0" applyAlignment="0" applyProtection="0"/>
    <xf numFmtId="0" fontId="87" fillId="58" borderId="0" applyNumberFormat="0" applyBorder="0" applyAlignment="0" applyProtection="0"/>
    <xf numFmtId="0" fontId="38" fillId="58" borderId="0" applyNumberFormat="0" applyBorder="0" applyAlignment="0" applyProtection="0"/>
    <xf numFmtId="0" fontId="87" fillId="58" borderId="0" applyNumberFormat="0" applyBorder="0" applyAlignment="0" applyProtection="0"/>
    <xf numFmtId="0" fontId="87" fillId="58" borderId="0" applyNumberFormat="0" applyBorder="0" applyAlignment="0" applyProtection="0"/>
    <xf numFmtId="0" fontId="87" fillId="58" borderId="0" applyNumberFormat="0" applyBorder="0" applyAlignment="0" applyProtection="0"/>
    <xf numFmtId="0" fontId="38" fillId="58" borderId="0" applyNumberFormat="0" applyBorder="0" applyAlignment="0" applyProtection="0"/>
    <xf numFmtId="0" fontId="87" fillId="58" borderId="0" applyNumberFormat="0" applyBorder="0" applyAlignment="0" applyProtection="0"/>
    <xf numFmtId="0" fontId="38" fillId="58" borderId="0" applyNumberFormat="0" applyBorder="0" applyAlignment="0" applyProtection="0"/>
    <xf numFmtId="0" fontId="87" fillId="58" borderId="0" applyNumberFormat="0" applyBorder="0" applyAlignment="0" applyProtection="0"/>
    <xf numFmtId="0" fontId="38" fillId="58" borderId="0" applyNumberFormat="0" applyBorder="0" applyAlignment="0" applyProtection="0"/>
    <xf numFmtId="0" fontId="87" fillId="58" borderId="0" applyNumberFormat="0" applyBorder="0" applyAlignment="0" applyProtection="0"/>
    <xf numFmtId="0" fontId="85" fillId="43" borderId="0" applyNumberFormat="0" applyBorder="0" applyAlignment="0" applyProtection="0"/>
    <xf numFmtId="0" fontId="87" fillId="58" borderId="0" applyNumberFormat="0" applyBorder="0" applyAlignment="0" applyProtection="0"/>
    <xf numFmtId="0" fontId="85" fillId="43" borderId="0" applyNumberFormat="0" applyBorder="0" applyAlignment="0" applyProtection="0"/>
    <xf numFmtId="0" fontId="87" fillId="58" borderId="0" applyNumberFormat="0" applyBorder="0" applyAlignment="0" applyProtection="0"/>
    <xf numFmtId="0" fontId="85" fillId="43" borderId="0" applyNumberFormat="0" applyBorder="0" applyAlignment="0" applyProtection="0"/>
    <xf numFmtId="0" fontId="87" fillId="58" borderId="0" applyNumberFormat="0" applyBorder="0" applyAlignment="0" applyProtection="0"/>
    <xf numFmtId="0" fontId="84" fillId="59" borderId="0" applyNumberFormat="0" applyBorder="0" applyAlignment="0" applyProtection="0"/>
    <xf numFmtId="0" fontId="87" fillId="58" borderId="0" applyNumberFormat="0" applyBorder="0" applyAlignment="0" applyProtection="0"/>
    <xf numFmtId="0" fontId="18" fillId="100" borderId="0" applyNumberFormat="0" applyBorder="0" applyAlignment="0" applyProtection="0"/>
    <xf numFmtId="0" fontId="18" fillId="101" borderId="0" applyNumberFormat="0" applyBorder="0" applyAlignment="0" applyProtection="0"/>
    <xf numFmtId="0" fontId="87" fillId="101" borderId="0" applyNumberFormat="0" applyBorder="0" applyAlignment="0" applyProtection="0"/>
    <xf numFmtId="0" fontId="87" fillId="46" borderId="0" applyNumberFormat="0" applyBorder="0" applyAlignment="0" applyProtection="0"/>
    <xf numFmtId="0" fontId="87" fillId="46" borderId="0" applyNumberFormat="0" applyBorder="0" applyAlignment="0" applyProtection="0"/>
    <xf numFmtId="0" fontId="87" fillId="46" borderId="0" applyNumberFormat="0" applyBorder="0" applyAlignment="0" applyProtection="0"/>
    <xf numFmtId="0" fontId="87" fillId="46" borderId="0" applyNumberFormat="0" applyBorder="0" applyAlignment="0" applyProtection="0"/>
    <xf numFmtId="0" fontId="87" fillId="46" borderId="0" applyNumberFormat="0" applyBorder="0" applyAlignment="0" applyProtection="0"/>
    <xf numFmtId="0" fontId="87" fillId="46" borderId="0" applyNumberFormat="0" applyBorder="0" applyAlignment="0" applyProtection="0"/>
    <xf numFmtId="0" fontId="87" fillId="46" borderId="0" applyNumberFormat="0" applyBorder="0" applyAlignment="0" applyProtection="0"/>
    <xf numFmtId="0" fontId="87" fillId="46" borderId="0" applyNumberFormat="0" applyBorder="0" applyAlignment="0" applyProtection="0"/>
    <xf numFmtId="0" fontId="87" fillId="46" borderId="0" applyNumberFormat="0" applyBorder="0" applyAlignment="0" applyProtection="0"/>
    <xf numFmtId="0" fontId="38" fillId="46" borderId="0" applyNumberFormat="0" applyBorder="0" applyAlignment="0" applyProtection="0"/>
    <xf numFmtId="0" fontId="87" fillId="46" borderId="0" applyNumberFormat="0" applyBorder="0" applyAlignment="0" applyProtection="0"/>
    <xf numFmtId="0" fontId="38" fillId="46" borderId="0" applyNumberFormat="0" applyBorder="0" applyAlignment="0" applyProtection="0"/>
    <xf numFmtId="0" fontId="87" fillId="46" borderId="0" applyNumberFormat="0" applyBorder="0" applyAlignment="0" applyProtection="0"/>
    <xf numFmtId="0" fontId="87" fillId="46" borderId="0" applyNumberFormat="0" applyBorder="0" applyAlignment="0" applyProtection="0"/>
    <xf numFmtId="0" fontId="87" fillId="46" borderId="0" applyNumberFormat="0" applyBorder="0" applyAlignment="0" applyProtection="0"/>
    <xf numFmtId="0" fontId="38" fillId="46" borderId="0" applyNumberFormat="0" applyBorder="0" applyAlignment="0" applyProtection="0"/>
    <xf numFmtId="0" fontId="87" fillId="46" borderId="0" applyNumberFormat="0" applyBorder="0" applyAlignment="0" applyProtection="0"/>
    <xf numFmtId="0" fontId="38" fillId="46" borderId="0" applyNumberFormat="0" applyBorder="0" applyAlignment="0" applyProtection="0"/>
    <xf numFmtId="0" fontId="87" fillId="46" borderId="0" applyNumberFormat="0" applyBorder="0" applyAlignment="0" applyProtection="0"/>
    <xf numFmtId="0" fontId="38" fillId="46" borderId="0" applyNumberFormat="0" applyBorder="0" applyAlignment="0" applyProtection="0"/>
    <xf numFmtId="0" fontId="87" fillId="46" borderId="0" applyNumberFormat="0" applyBorder="0" applyAlignment="0" applyProtection="0"/>
    <xf numFmtId="0" fontId="85" fillId="21" borderId="0" applyNumberFormat="0" applyBorder="0" applyAlignment="0" applyProtection="0"/>
    <xf numFmtId="0" fontId="87" fillId="46"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7" fillId="46"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7" fillId="46"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5" fillId="21" borderId="0" applyNumberFormat="0" applyBorder="0" applyAlignment="0" applyProtection="0"/>
    <xf numFmtId="0" fontId="85" fillId="60" borderId="0" applyNumberFormat="0" applyBorder="0" applyAlignment="0" applyProtection="0"/>
    <xf numFmtId="0" fontId="84" fillId="60" borderId="0" applyNumberFormat="0" applyBorder="0" applyAlignment="0" applyProtection="0"/>
    <xf numFmtId="0" fontId="87" fillId="46" borderId="0" applyNumberFormat="0" applyBorder="0" applyAlignment="0" applyProtection="0"/>
    <xf numFmtId="0" fontId="18" fillId="93" borderId="0" applyNumberFormat="0" applyBorder="0" applyAlignment="0" applyProtection="0"/>
    <xf numFmtId="0" fontId="18" fillId="94" borderId="0" applyNumberFormat="0" applyBorder="0" applyAlignment="0" applyProtection="0"/>
    <xf numFmtId="0" fontId="87" fillId="94" borderId="0" applyNumberFormat="0" applyBorder="0" applyAlignment="0" applyProtection="0"/>
    <xf numFmtId="0" fontId="85" fillId="22" borderId="0" applyNumberFormat="0" applyBorder="0" applyAlignment="0" applyProtection="0"/>
    <xf numFmtId="0" fontId="85" fillId="22" borderId="0" applyNumberFormat="0" applyBorder="0" applyAlignment="0" applyProtection="0"/>
    <xf numFmtId="0" fontId="87" fillId="47" borderId="0" applyNumberFormat="0" applyBorder="0" applyAlignment="0" applyProtection="0"/>
    <xf numFmtId="0" fontId="87" fillId="47" borderId="0" applyNumberFormat="0" applyBorder="0" applyAlignment="0" applyProtection="0"/>
    <xf numFmtId="0" fontId="87" fillId="47" borderId="0" applyNumberFormat="0" applyBorder="0" applyAlignment="0" applyProtection="0"/>
    <xf numFmtId="0" fontId="87" fillId="47" borderId="0" applyNumberFormat="0" applyBorder="0" applyAlignment="0" applyProtection="0"/>
    <xf numFmtId="0" fontId="87" fillId="47" borderId="0" applyNumberFormat="0" applyBorder="0" applyAlignment="0" applyProtection="0"/>
    <xf numFmtId="0" fontId="87" fillId="47" borderId="0" applyNumberFormat="0" applyBorder="0" applyAlignment="0" applyProtection="0"/>
    <xf numFmtId="0" fontId="87" fillId="47" borderId="0" applyNumberFormat="0" applyBorder="0" applyAlignment="0" applyProtection="0"/>
    <xf numFmtId="0" fontId="87" fillId="47" borderId="0" applyNumberFormat="0" applyBorder="0" applyAlignment="0" applyProtection="0"/>
    <xf numFmtId="0" fontId="87" fillId="47" borderId="0" applyNumberFormat="0" applyBorder="0" applyAlignment="0" applyProtection="0"/>
    <xf numFmtId="0" fontId="87" fillId="47" borderId="0" applyNumberFormat="0" applyBorder="0" applyAlignment="0" applyProtection="0"/>
    <xf numFmtId="0" fontId="38" fillId="22" borderId="0" applyNumberFormat="0" applyBorder="0" applyAlignment="0" applyProtection="0"/>
    <xf numFmtId="0" fontId="87" fillId="47" borderId="0" applyNumberFormat="0" applyBorder="0" applyAlignment="0" applyProtection="0"/>
    <xf numFmtId="0" fontId="38" fillId="22" borderId="0" applyNumberFormat="0" applyBorder="0" applyAlignment="0" applyProtection="0"/>
    <xf numFmtId="0" fontId="87" fillId="47" borderId="0" applyNumberFormat="0" applyBorder="0" applyAlignment="0" applyProtection="0"/>
    <xf numFmtId="0" fontId="87" fillId="47" borderId="0" applyNumberFormat="0" applyBorder="0" applyAlignment="0" applyProtection="0"/>
    <xf numFmtId="0" fontId="87" fillId="47" borderId="0" applyNumberFormat="0" applyBorder="0" applyAlignment="0" applyProtection="0"/>
    <xf numFmtId="0" fontId="85" fillId="22" borderId="0" applyNumberFormat="0" applyBorder="0" applyAlignment="0" applyProtection="0"/>
    <xf numFmtId="0" fontId="85" fillId="22" borderId="0" applyNumberFormat="0" applyBorder="0" applyAlignment="0" applyProtection="0"/>
    <xf numFmtId="0" fontId="38" fillId="22" borderId="0" applyNumberFormat="0" applyBorder="0" applyAlignment="0" applyProtection="0"/>
    <xf numFmtId="0" fontId="87" fillId="47" borderId="0" applyNumberFormat="0" applyBorder="0" applyAlignment="0" applyProtection="0"/>
    <xf numFmtId="0" fontId="38" fillId="22" borderId="0" applyNumberFormat="0" applyBorder="0" applyAlignment="0" applyProtection="0"/>
    <xf numFmtId="0" fontId="87" fillId="47" borderId="0" applyNumberFormat="0" applyBorder="0" applyAlignment="0" applyProtection="0"/>
    <xf numFmtId="0" fontId="38" fillId="22" borderId="0" applyNumberFormat="0" applyBorder="0" applyAlignment="0" applyProtection="0"/>
    <xf numFmtId="0" fontId="87" fillId="47" borderId="0" applyNumberFormat="0" applyBorder="0" applyAlignment="0" applyProtection="0"/>
    <xf numFmtId="0" fontId="84" fillId="47" borderId="0" applyNumberFormat="0" applyBorder="0" applyAlignment="0" applyProtection="0"/>
    <xf numFmtId="0" fontId="87" fillId="47" borderId="0" applyNumberFormat="0" applyBorder="0" applyAlignment="0" applyProtection="0"/>
    <xf numFmtId="0" fontId="85" fillId="22" borderId="0" applyNumberFormat="0" applyBorder="0" applyAlignment="0" applyProtection="0"/>
    <xf numFmtId="0" fontId="87" fillId="47" borderId="0" applyNumberFormat="0" applyBorder="0" applyAlignment="0" applyProtection="0"/>
    <xf numFmtId="0" fontId="85" fillId="22" borderId="0" applyNumberFormat="0" applyBorder="0" applyAlignment="0" applyProtection="0"/>
    <xf numFmtId="0" fontId="85" fillId="22" borderId="0" applyNumberFormat="0" applyBorder="0" applyAlignment="0" applyProtection="0"/>
    <xf numFmtId="0" fontId="87" fillId="47" borderId="0" applyNumberFormat="0" applyBorder="0" applyAlignment="0" applyProtection="0"/>
    <xf numFmtId="0" fontId="85" fillId="22" borderId="0" applyNumberFormat="0" applyBorder="0" applyAlignment="0" applyProtection="0"/>
    <xf numFmtId="0" fontId="85" fillId="22" borderId="0" applyNumberFormat="0" applyBorder="0" applyAlignment="0" applyProtection="0"/>
    <xf numFmtId="0" fontId="87" fillId="47" borderId="0" applyNumberFormat="0" applyBorder="0" applyAlignment="0" applyProtection="0"/>
    <xf numFmtId="0" fontId="18" fillId="102" borderId="0" applyNumberFormat="0" applyBorder="0" applyAlignment="0" applyProtection="0"/>
    <xf numFmtId="0" fontId="18" fillId="97" borderId="0" applyNumberFormat="0" applyBorder="0" applyAlignment="0" applyProtection="0"/>
    <xf numFmtId="0" fontId="87" fillId="103" borderId="0" applyNumberFormat="0" applyBorder="0" applyAlignment="0" applyProtection="0"/>
    <xf numFmtId="0" fontId="87" fillId="45" borderId="0" applyNumberFormat="0" applyBorder="0" applyAlignment="0" applyProtection="0"/>
    <xf numFmtId="0" fontId="87" fillId="45" borderId="0" applyNumberFormat="0" applyBorder="0" applyAlignment="0" applyProtection="0"/>
    <xf numFmtId="0" fontId="87" fillId="45" borderId="0" applyNumberFormat="0" applyBorder="0" applyAlignment="0" applyProtection="0"/>
    <xf numFmtId="0" fontId="87" fillId="45" borderId="0" applyNumberFormat="0" applyBorder="0" applyAlignment="0" applyProtection="0"/>
    <xf numFmtId="0" fontId="87" fillId="45" borderId="0" applyNumberFormat="0" applyBorder="0" applyAlignment="0" applyProtection="0"/>
    <xf numFmtId="0" fontId="87" fillId="45" borderId="0" applyNumberFormat="0" applyBorder="0" applyAlignment="0" applyProtection="0"/>
    <xf numFmtId="0" fontId="87" fillId="45" borderId="0" applyNumberFormat="0" applyBorder="0" applyAlignment="0" applyProtection="0"/>
    <xf numFmtId="0" fontId="87" fillId="45" borderId="0" applyNumberFormat="0" applyBorder="0" applyAlignment="0" applyProtection="0"/>
    <xf numFmtId="0" fontId="87" fillId="45" borderId="0" applyNumberFormat="0" applyBorder="0" applyAlignment="0" applyProtection="0"/>
    <xf numFmtId="0" fontId="38" fillId="45" borderId="0" applyNumberFormat="0" applyBorder="0" applyAlignment="0" applyProtection="0"/>
    <xf numFmtId="0" fontId="87" fillId="45" borderId="0" applyNumberFormat="0" applyBorder="0" applyAlignment="0" applyProtection="0"/>
    <xf numFmtId="0" fontId="38" fillId="45" borderId="0" applyNumberFormat="0" applyBorder="0" applyAlignment="0" applyProtection="0"/>
    <xf numFmtId="0" fontId="87" fillId="45" borderId="0" applyNumberFormat="0" applyBorder="0" applyAlignment="0" applyProtection="0"/>
    <xf numFmtId="0" fontId="87" fillId="45" borderId="0" applyNumberFormat="0" applyBorder="0" applyAlignment="0" applyProtection="0"/>
    <xf numFmtId="0" fontId="87" fillId="45" borderId="0" applyNumberFormat="0" applyBorder="0" applyAlignment="0" applyProtection="0"/>
    <xf numFmtId="0" fontId="38" fillId="45" borderId="0" applyNumberFormat="0" applyBorder="0" applyAlignment="0" applyProtection="0"/>
    <xf numFmtId="0" fontId="87" fillId="45" borderId="0" applyNumberFormat="0" applyBorder="0" applyAlignment="0" applyProtection="0"/>
    <xf numFmtId="0" fontId="38" fillId="45" borderId="0" applyNumberFormat="0" applyBorder="0" applyAlignment="0" applyProtection="0"/>
    <xf numFmtId="0" fontId="87" fillId="45" borderId="0" applyNumberFormat="0" applyBorder="0" applyAlignment="0" applyProtection="0"/>
    <xf numFmtId="0" fontId="38" fillId="45" borderId="0" applyNumberFormat="0" applyBorder="0" applyAlignment="0" applyProtection="0"/>
    <xf numFmtId="0" fontId="87" fillId="45" borderId="0" applyNumberFormat="0" applyBorder="0" applyAlignment="0" applyProtection="0"/>
    <xf numFmtId="0" fontId="85" fillId="57" borderId="0" applyNumberFormat="0" applyBorder="0" applyAlignment="0" applyProtection="0"/>
    <xf numFmtId="0" fontId="87" fillId="45" borderId="0" applyNumberFormat="0" applyBorder="0" applyAlignment="0" applyProtection="0"/>
    <xf numFmtId="0" fontId="85" fillId="57" borderId="0" applyNumberFormat="0" applyBorder="0" applyAlignment="0" applyProtection="0"/>
    <xf numFmtId="0" fontId="87" fillId="45" borderId="0" applyNumberFormat="0" applyBorder="0" applyAlignment="0" applyProtection="0"/>
    <xf numFmtId="0" fontId="85" fillId="57" borderId="0" applyNumberFormat="0" applyBorder="0" applyAlignment="0" applyProtection="0"/>
    <xf numFmtId="0" fontId="87" fillId="45" borderId="0" applyNumberFormat="0" applyBorder="0" applyAlignment="0" applyProtection="0"/>
    <xf numFmtId="0" fontId="84" fillId="45" borderId="0" applyNumberFormat="0" applyBorder="0" applyAlignment="0" applyProtection="0"/>
    <xf numFmtId="0" fontId="87" fillId="45" borderId="0" applyNumberFormat="0" applyBorder="0" applyAlignment="0" applyProtection="0"/>
    <xf numFmtId="359" fontId="10" fillId="0" borderId="0" applyFont="0" applyFill="0" applyBorder="0" applyAlignment="0" applyProtection="0">
      <protection hidden="1"/>
    </xf>
    <xf numFmtId="360" fontId="78" fillId="70" borderId="0" applyFont="0" applyFill="0" applyBorder="0" applyAlignment="0" applyProtection="0">
      <protection hidden="1"/>
    </xf>
    <xf numFmtId="361" fontId="10" fillId="0" borderId="0" applyFont="0" applyFill="0" applyBorder="0" applyAlignment="0" applyProtection="0">
      <protection hidden="1"/>
    </xf>
    <xf numFmtId="362" fontId="296" fillId="6" borderId="0" applyFont="0" applyFill="0" applyBorder="0" applyAlignment="0" applyProtection="0">
      <protection locked="0"/>
    </xf>
    <xf numFmtId="0" fontId="29" fillId="0" borderId="0"/>
    <xf numFmtId="0" fontId="5" fillId="0" borderId="0"/>
    <xf numFmtId="43" fontId="18" fillId="0" borderId="0" applyFont="0" applyFill="0" applyBorder="0" applyAlignment="0" applyProtection="0"/>
    <xf numFmtId="9" fontId="18" fillId="0" borderId="0" applyFont="0" applyFill="0" applyBorder="0" applyAlignment="0" applyProtection="0"/>
    <xf numFmtId="0" fontId="2" fillId="0" borderId="0"/>
    <xf numFmtId="9" fontId="1" fillId="0" borderId="0" applyFont="0" applyFill="0" applyBorder="0" applyAlignment="0" applyProtection="0"/>
    <xf numFmtId="168" fontId="335" fillId="0" borderId="0"/>
    <xf numFmtId="168" fontId="18" fillId="32" borderId="0" applyNumberFormat="0" applyBorder="0" applyAlignment="0" applyProtection="0"/>
    <xf numFmtId="168" fontId="18" fillId="35" borderId="0" applyNumberFormat="0" applyBorder="0" applyAlignment="0" applyProtection="0"/>
    <xf numFmtId="168" fontId="18" fillId="38" borderId="0" applyNumberFormat="0" applyBorder="0" applyAlignment="0" applyProtection="0"/>
    <xf numFmtId="168" fontId="18" fillId="39" borderId="0" applyNumberFormat="0" applyBorder="0" applyAlignment="0" applyProtection="0"/>
    <xf numFmtId="168" fontId="18" fillId="41" borderId="0" applyNumberFormat="0" applyBorder="0" applyAlignment="0" applyProtection="0"/>
    <xf numFmtId="168" fontId="18" fillId="40" borderId="0" applyNumberFormat="0" applyBorder="0" applyAlignment="0" applyProtection="0"/>
    <xf numFmtId="168" fontId="18" fillId="33" borderId="0" applyNumberFormat="0" applyBorder="0" applyAlignment="0" applyProtection="0"/>
    <xf numFmtId="168" fontId="18" fillId="36" borderId="0" applyNumberFormat="0" applyBorder="0" applyAlignment="0" applyProtection="0"/>
    <xf numFmtId="168" fontId="18" fillId="42" borderId="0" applyNumberFormat="0" applyBorder="0" applyAlignment="0" applyProtection="0"/>
    <xf numFmtId="168" fontId="18" fillId="39" borderId="0" applyNumberFormat="0" applyBorder="0" applyAlignment="0" applyProtection="0"/>
    <xf numFmtId="168" fontId="18" fillId="33" borderId="0" applyNumberFormat="0" applyBorder="0" applyAlignment="0" applyProtection="0"/>
    <xf numFmtId="168" fontId="18" fillId="43" borderId="0" applyNumberFormat="0" applyBorder="0" applyAlignment="0" applyProtection="0"/>
    <xf numFmtId="168" fontId="87" fillId="44" borderId="0" applyNumberFormat="0" applyBorder="0" applyAlignment="0" applyProtection="0"/>
    <xf numFmtId="168" fontId="87" fillId="36" borderId="0" applyNumberFormat="0" applyBorder="0" applyAlignment="0" applyProtection="0"/>
    <xf numFmtId="168" fontId="87" fillId="42" borderId="0" applyNumberFormat="0" applyBorder="0" applyAlignment="0" applyProtection="0"/>
    <xf numFmtId="168" fontId="87" fillId="46" borderId="0" applyNumberFormat="0" applyBorder="0" applyAlignment="0" applyProtection="0"/>
    <xf numFmtId="168" fontId="87" fillId="47" borderId="0" applyNumberFormat="0" applyBorder="0" applyAlignment="0" applyProtection="0"/>
    <xf numFmtId="168" fontId="87" fillId="8" borderId="0" applyNumberFormat="0" applyBorder="0" applyAlignment="0" applyProtection="0"/>
    <xf numFmtId="168" fontId="87" fillId="45" borderId="0" applyNumberFormat="0" applyBorder="0" applyAlignment="0" applyProtection="0"/>
    <xf numFmtId="168" fontId="87" fillId="47" borderId="0" applyNumberFormat="0" applyBorder="0" applyAlignment="0" applyProtection="0"/>
    <xf numFmtId="168" fontId="87" fillId="46" borderId="0" applyNumberFormat="0" applyBorder="0" applyAlignment="0" applyProtection="0"/>
    <xf numFmtId="168" fontId="87" fillId="58" borderId="0" applyNumberFormat="0" applyBorder="0" applyAlignment="0" applyProtection="0"/>
    <xf numFmtId="168" fontId="157" fillId="13" borderId="131" applyNumberFormat="0" applyAlignment="0" applyProtection="0"/>
    <xf numFmtId="168" fontId="45" fillId="74" borderId="47" applyNumberFormat="0" applyAlignment="0" applyProtection="0"/>
    <xf numFmtId="168" fontId="87" fillId="57" borderId="0" applyNumberFormat="0" applyBorder="0" applyAlignment="0" applyProtection="0"/>
    <xf numFmtId="168" fontId="87" fillId="55" borderId="0" applyNumberFormat="0" applyBorder="0" applyAlignment="0" applyProtection="0"/>
    <xf numFmtId="168" fontId="3" fillId="6" borderId="0" applyNumberFormat="0" applyFont="0" applyFill="0" applyBorder="0" applyProtection="0">
      <alignment horizontal="left"/>
    </xf>
    <xf numFmtId="168" fontId="2" fillId="0" borderId="0" applyNumberFormat="0" applyFont="0" applyFill="0" applyBorder="0" applyAlignment="0" applyProtection="0"/>
    <xf numFmtId="168" fontId="2" fillId="0" borderId="0" applyNumberFormat="0" applyFont="0" applyFill="0" applyBorder="0" applyAlignment="0" applyProtection="0"/>
    <xf numFmtId="168" fontId="2" fillId="0" borderId="0" applyNumberFormat="0" applyFont="0" applyFill="0" applyBorder="0" applyAlignment="0" applyProtection="0"/>
    <xf numFmtId="168" fontId="7" fillId="0" borderId="0" applyNumberFormat="0" applyFont="0" applyFill="0" applyAlignment="0" applyProtection="0"/>
    <xf numFmtId="168" fontId="8" fillId="0" borderId="0" applyNumberFormat="0" applyFont="0" applyFill="0" applyAlignment="0" applyProtection="0"/>
    <xf numFmtId="168" fontId="87" fillId="55" borderId="0" applyNumberFormat="0" applyBorder="0" applyAlignment="0" applyProtection="0"/>
    <xf numFmtId="168" fontId="87" fillId="57" borderId="0" applyNumberFormat="0" applyBorder="0" applyAlignment="0" applyProtection="0"/>
    <xf numFmtId="168" fontId="87" fillId="58" borderId="0" applyNumberFormat="0" applyBorder="0" applyAlignment="0" applyProtection="0"/>
    <xf numFmtId="168" fontId="87" fillId="46" borderId="0" applyNumberFormat="0" applyBorder="0" applyAlignment="0" applyProtection="0"/>
    <xf numFmtId="168" fontId="87" fillId="47" borderId="0" applyNumberFormat="0" applyBorder="0" applyAlignment="0" applyProtection="0"/>
    <xf numFmtId="168" fontId="87" fillId="45" borderId="0" applyNumberFormat="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NumberFormat="0" applyFont="0" applyFill="0" applyBorder="0" applyAlignment="0" applyProtection="0"/>
    <xf numFmtId="168" fontId="142" fillId="38" borderId="0" applyNumberFormat="0" applyBorder="0" applyAlignment="0" applyProtection="0"/>
    <xf numFmtId="9" fontId="2" fillId="0" borderId="0" applyFont="0" applyFill="0" applyBorder="0" applyAlignment="0" applyProtection="0"/>
    <xf numFmtId="168" fontId="11" fillId="0" borderId="0" applyNumberFormat="0" applyFill="0" applyBorder="0" applyAlignment="0" applyProtection="0"/>
    <xf numFmtId="168" fontId="8" fillId="0" borderId="6" applyNumberFormat="0" applyAlignment="0" applyProtection="0">
      <alignment horizontal="left" vertical="center"/>
    </xf>
    <xf numFmtId="168" fontId="8" fillId="0" borderId="63">
      <alignment horizontal="left" vertical="center"/>
    </xf>
    <xf numFmtId="168" fontId="13" fillId="0" borderId="8" applyNumberFormat="0" applyFill="0" applyAlignment="0" applyProtection="0"/>
    <xf numFmtId="168" fontId="336" fillId="35" borderId="0" applyNumberFormat="0" applyBorder="0" applyAlignment="0" applyProtection="0"/>
    <xf numFmtId="168" fontId="14" fillId="0" borderId="0"/>
    <xf numFmtId="168" fontId="15" fillId="7" borderId="0">
      <alignment horizontal="left" wrapText="1" indent="2"/>
    </xf>
    <xf numFmtId="168" fontId="206" fillId="40" borderId="131" applyNumberFormat="0" applyAlignment="0" applyProtection="0"/>
    <xf numFmtId="168" fontId="159" fillId="0" borderId="48" applyNumberFormat="0" applyFill="0" applyAlignment="0" applyProtection="0"/>
    <xf numFmtId="168" fontId="341" fillId="28" borderId="0" applyNumberFormat="0" applyBorder="0" applyAlignment="0" applyProtection="0"/>
    <xf numFmtId="168" fontId="157" fillId="13" borderId="45" applyNumberFormat="0" applyAlignment="0" applyProtection="0"/>
    <xf numFmtId="168" fontId="17" fillId="0" borderId="0"/>
    <xf numFmtId="168" fontId="17" fillId="0" borderId="0"/>
    <xf numFmtId="168" fontId="17" fillId="0" borderId="0"/>
    <xf numFmtId="168" fontId="17" fillId="0" borderId="0"/>
    <xf numFmtId="168" fontId="17" fillId="0" borderId="0"/>
    <xf numFmtId="168" fontId="17" fillId="0" borderId="0"/>
    <xf numFmtId="168" fontId="17" fillId="0" borderId="0"/>
    <xf numFmtId="168" fontId="17" fillId="0" borderId="0"/>
    <xf numFmtId="168" fontId="2" fillId="0" borderId="0"/>
    <xf numFmtId="168" fontId="2" fillId="0" borderId="0"/>
    <xf numFmtId="168" fontId="18" fillId="0" borderId="0"/>
    <xf numFmtId="168" fontId="2" fillId="0" borderId="0"/>
    <xf numFmtId="168" fontId="2" fillId="0" borderId="0"/>
    <xf numFmtId="168" fontId="2" fillId="11" borderId="160" applyNumberFormat="0" applyFont="0" applyAlignment="0" applyProtection="0"/>
    <xf numFmtId="9" fontId="2" fillId="0" borderId="0" applyFont="0" applyFill="0" applyBorder="0" applyAlignment="0" applyProtection="0"/>
    <xf numFmtId="168" fontId="342" fillId="13" borderId="161" applyNumberFormat="0" applyAlignment="0" applyProtection="0"/>
    <xf numFmtId="168" fontId="2" fillId="11" borderId="0" applyNumberFormat="0" applyFont="0" applyBorder="0" applyAlignment="0" applyProtection="0"/>
    <xf numFmtId="168" fontId="2" fillId="12" borderId="0" applyNumberFormat="0" applyFont="0" applyBorder="0" applyAlignment="0" applyProtection="0"/>
    <xf numFmtId="168" fontId="2" fillId="13" borderId="0" applyNumberFormat="0" applyFont="0" applyBorder="0" applyAlignment="0" applyProtection="0"/>
    <xf numFmtId="168" fontId="2" fillId="0" borderId="0" applyNumberFormat="0" applyFont="0" applyFill="0" applyBorder="0" applyAlignment="0" applyProtection="0"/>
    <xf numFmtId="168" fontId="2" fillId="13" borderId="0" applyNumberFormat="0" applyFont="0" applyBorder="0" applyAlignment="0" applyProtection="0"/>
    <xf numFmtId="168" fontId="2" fillId="0" borderId="0" applyNumberFormat="0" applyFont="0" applyFill="0" applyBorder="0" applyAlignment="0" applyProtection="0"/>
    <xf numFmtId="168" fontId="2" fillId="0" borderId="0" applyNumberFormat="0" applyFont="0" applyBorder="0" applyAlignment="0" applyProtection="0"/>
    <xf numFmtId="168" fontId="24" fillId="0" borderId="101" applyProtection="0">
      <alignment horizontal="centerContinuous"/>
    </xf>
    <xf numFmtId="168" fontId="25" fillId="0" borderId="0"/>
    <xf numFmtId="168" fontId="25" fillId="0" borderId="0"/>
    <xf numFmtId="168" fontId="26" fillId="7" borderId="0">
      <alignment wrapText="1"/>
    </xf>
    <xf numFmtId="168" fontId="337" fillId="0" borderId="0" applyNumberFormat="0" applyFill="0" applyBorder="0" applyAlignment="0" applyProtection="0"/>
    <xf numFmtId="168" fontId="27" fillId="0" borderId="0" applyFill="0" applyBorder="0" applyProtection="0">
      <alignment horizontal="left" vertical="top"/>
    </xf>
    <xf numFmtId="168" fontId="344" fillId="0" borderId="0" applyNumberFormat="0" applyFill="0" applyBorder="0" applyAlignment="0" applyProtection="0"/>
    <xf numFmtId="168" fontId="338" fillId="0" borderId="64" applyNumberFormat="0" applyFill="0" applyAlignment="0" applyProtection="0"/>
    <xf numFmtId="168" fontId="339" fillId="0" borderId="67" applyNumberFormat="0" applyFill="0" applyAlignment="0" applyProtection="0"/>
    <xf numFmtId="168" fontId="340" fillId="0" borderId="70" applyNumberFormat="0" applyFill="0" applyAlignment="0" applyProtection="0"/>
    <xf numFmtId="168" fontId="340" fillId="0" borderId="0" applyNumberFormat="0" applyFill="0" applyBorder="0" applyAlignment="0" applyProtection="0"/>
    <xf numFmtId="168" fontId="345" fillId="0" borderId="162" applyNumberFormat="0" applyFill="0" applyAlignment="0" applyProtection="0"/>
    <xf numFmtId="43" fontId="2" fillId="0" borderId="0" applyFont="0" applyFill="0" applyBorder="0" applyAlignment="0" applyProtection="0"/>
    <xf numFmtId="168" fontId="337" fillId="0" borderId="0" applyNumberFormat="0" applyFill="0" applyBorder="0" applyAlignment="0" applyProtection="0"/>
    <xf numFmtId="168" fontId="335" fillId="0" borderId="0"/>
    <xf numFmtId="168" fontId="343" fillId="0" borderId="0" applyNumberFormat="0" applyFill="0" applyBorder="0" applyAlignment="0" applyProtection="0"/>
    <xf numFmtId="168" fontId="2" fillId="0" borderId="0" applyFont="0" applyFill="0" applyBorder="0" applyAlignment="0" applyProtection="0"/>
    <xf numFmtId="168" fontId="8" fillId="0" borderId="7">
      <alignment horizontal="left" vertical="center"/>
    </xf>
    <xf numFmtId="168" fontId="206" fillId="40" borderId="45" applyNumberFormat="0" applyAlignment="0" applyProtection="0"/>
    <xf numFmtId="168" fontId="206" fillId="40" borderId="45" applyNumberFormat="0" applyAlignment="0" applyProtection="0"/>
    <xf numFmtId="168" fontId="2" fillId="0" borderId="0" applyFont="0" applyFill="0" applyBorder="0" applyAlignment="0" applyProtection="0"/>
    <xf numFmtId="168" fontId="87" fillId="45" borderId="0" applyNumberFormat="0" applyBorder="0" applyAlignment="0" applyProtection="0"/>
    <xf numFmtId="168" fontId="87" fillId="47" borderId="0" applyNumberFormat="0" applyBorder="0" applyAlignment="0" applyProtection="0"/>
    <xf numFmtId="168" fontId="87" fillId="46" borderId="0" applyNumberFormat="0" applyBorder="0" applyAlignment="0" applyProtection="0"/>
    <xf numFmtId="168" fontId="87" fillId="57" borderId="0" applyNumberFormat="0" applyBorder="0" applyAlignment="0" applyProtection="0"/>
    <xf numFmtId="168" fontId="87" fillId="55" borderId="0" applyNumberFormat="0" applyBorder="0" applyAlignment="0" applyProtection="0"/>
    <xf numFmtId="9" fontId="2" fillId="0" borderId="0" applyFont="0" applyFill="0" applyBorder="0" applyAlignment="0" applyProtection="0"/>
    <xf numFmtId="168" fontId="87" fillId="58" borderId="0" applyNumberFormat="0" applyBorder="0" applyAlignment="0" applyProtection="0"/>
    <xf numFmtId="168" fontId="157" fillId="13" borderId="45" applyNumberFormat="0" applyAlignment="0" applyProtection="0"/>
    <xf numFmtId="168" fontId="337" fillId="0" borderId="0" applyNumberFormat="0" applyFill="0" applyBorder="0" applyAlignment="0" applyProtection="0"/>
    <xf numFmtId="43" fontId="2" fillId="0" borderId="0" applyFont="0" applyFill="0" applyBorder="0" applyAlignment="0" applyProtection="0"/>
    <xf numFmtId="168" fontId="335" fillId="0" borderId="0"/>
    <xf numFmtId="43" fontId="2" fillId="0" borderId="0" applyFont="0" applyFill="0" applyBorder="0" applyAlignment="0" applyProtection="0"/>
  </cellStyleXfs>
  <cellXfs count="465">
    <xf numFmtId="0" fontId="0" fillId="0" borderId="0" xfId="0"/>
    <xf numFmtId="0" fontId="297" fillId="0" borderId="0" xfId="3" applyFont="1" applyFill="1" applyAlignment="1">
      <alignment vertical="center"/>
    </xf>
    <xf numFmtId="0" fontId="299" fillId="0" borderId="0" xfId="0" applyFont="1"/>
    <xf numFmtId="0" fontId="300" fillId="0" borderId="0" xfId="3" applyFont="1" applyFill="1" applyAlignment="1">
      <alignment vertical="center"/>
    </xf>
    <xf numFmtId="0" fontId="302" fillId="3" borderId="0" xfId="3" applyNumberFormat="1" applyFont="1" applyFill="1" applyBorder="1" applyAlignment="1">
      <alignment horizontal="left" vertical="center"/>
    </xf>
    <xf numFmtId="165" fontId="302" fillId="0" borderId="0" xfId="4" applyNumberFormat="1" applyFont="1" applyFill="1" applyBorder="1" applyAlignment="1">
      <alignment vertical="center"/>
    </xf>
    <xf numFmtId="0" fontId="300" fillId="0" borderId="0" xfId="3" applyFont="1" applyFill="1" applyBorder="1" applyAlignment="1">
      <alignment vertical="center"/>
    </xf>
    <xf numFmtId="165" fontId="298" fillId="0" borderId="0" xfId="4" applyNumberFormat="1" applyFont="1" applyFill="1" applyBorder="1" applyAlignment="1">
      <alignment horizontal="left" indent="1"/>
    </xf>
    <xf numFmtId="165" fontId="298" fillId="0" borderId="0" xfId="4" applyNumberFormat="1" applyFont="1" applyFill="1" applyBorder="1" applyAlignment="1">
      <alignment horizontal="left" indent="2"/>
    </xf>
    <xf numFmtId="0" fontId="300" fillId="0" borderId="0" xfId="3" applyNumberFormat="1" applyFont="1" applyFill="1" applyAlignment="1">
      <alignment vertical="center"/>
    </xf>
    <xf numFmtId="0" fontId="303" fillId="0" borderId="0" xfId="3" applyFont="1" applyFill="1" applyAlignment="1">
      <alignment vertical="center"/>
    </xf>
    <xf numFmtId="165" fontId="305" fillId="0" borderId="0" xfId="4" applyNumberFormat="1" applyFont="1" applyFill="1" applyAlignment="1">
      <alignment vertical="center"/>
    </xf>
    <xf numFmtId="165" fontId="298" fillId="0" borderId="0" xfId="4" applyNumberFormat="1" applyFont="1" applyFill="1" applyAlignment="1">
      <alignment vertical="center"/>
    </xf>
    <xf numFmtId="165" fontId="302" fillId="0" borderId="0" xfId="4" applyNumberFormat="1" applyFont="1" applyFill="1" applyBorder="1" applyAlignment="1">
      <alignment horizontal="right" vertical="center"/>
    </xf>
    <xf numFmtId="165" fontId="305" fillId="0" borderId="0" xfId="4" applyNumberFormat="1" applyFont="1" applyFill="1" applyBorder="1" applyAlignment="1">
      <alignment horizontal="right" vertical="center"/>
    </xf>
    <xf numFmtId="165" fontId="303" fillId="0" borderId="0" xfId="4" applyNumberFormat="1" applyFont="1" applyFill="1" applyAlignment="1">
      <alignment vertical="center"/>
    </xf>
    <xf numFmtId="165" fontId="304" fillId="0" borderId="0" xfId="4" applyNumberFormat="1" applyFont="1" applyFill="1" applyAlignment="1">
      <alignment vertical="center"/>
    </xf>
    <xf numFmtId="165" fontId="303" fillId="0" borderId="0" xfId="4" applyNumberFormat="1" applyFont="1" applyFill="1" applyBorder="1" applyAlignment="1">
      <alignment horizontal="right" vertical="center"/>
    </xf>
    <xf numFmtId="165" fontId="307" fillId="0" borderId="0" xfId="4" applyNumberFormat="1" applyFont="1" applyFill="1" applyBorder="1" applyAlignment="1">
      <alignment horizontal="right" vertical="center"/>
    </xf>
    <xf numFmtId="165" fontId="302" fillId="0" borderId="0" xfId="4" applyNumberFormat="1" applyFont="1" applyFill="1" applyAlignment="1">
      <alignment vertical="center"/>
    </xf>
    <xf numFmtId="165" fontId="298" fillId="0" borderId="0" xfId="4" applyNumberFormat="1" applyFont="1" applyFill="1" applyAlignment="1">
      <alignment horizontal="left" vertical="center"/>
    </xf>
    <xf numFmtId="165" fontId="302" fillId="0" borderId="0" xfId="4" applyNumberFormat="1" applyFont="1" applyFill="1" applyAlignment="1">
      <alignment horizontal="left" vertical="center"/>
    </xf>
    <xf numFmtId="165" fontId="298" fillId="0" borderId="0" xfId="4" applyNumberFormat="1" applyFont="1" applyFill="1" applyBorder="1" applyAlignment="1">
      <alignment horizontal="right" vertical="center"/>
    </xf>
    <xf numFmtId="165" fontId="298" fillId="0" borderId="0" xfId="4" applyNumberFormat="1" applyFont="1" applyFill="1" applyAlignment="1">
      <alignment horizontal="left" vertical="center" indent="1"/>
    </xf>
    <xf numFmtId="165" fontId="302" fillId="0" borderId="0" xfId="4" applyNumberFormat="1" applyFont="1" applyFill="1" applyAlignment="1">
      <alignment horizontal="left" vertical="center" indent="1"/>
    </xf>
    <xf numFmtId="3" fontId="298" fillId="0" borderId="0" xfId="1" applyNumberFormat="1" applyFont="1" applyFill="1" applyBorder="1" applyAlignment="1">
      <alignment horizontal="right" vertical="center"/>
    </xf>
    <xf numFmtId="0" fontId="298" fillId="0" borderId="0" xfId="2" applyFont="1" applyFill="1" applyBorder="1" applyAlignment="1" applyProtection="1">
      <alignment horizontal="left" vertical="center"/>
      <protection locked="0"/>
    </xf>
    <xf numFmtId="0" fontId="302" fillId="0" borderId="0" xfId="2" applyFont="1" applyFill="1" applyBorder="1" applyAlignment="1" applyProtection="1">
      <alignment vertical="center"/>
      <protection locked="0"/>
    </xf>
    <xf numFmtId="0" fontId="298" fillId="0" borderId="0" xfId="3" applyFont="1" applyFill="1" applyAlignment="1">
      <alignment vertical="center"/>
    </xf>
    <xf numFmtId="165" fontId="298" fillId="0" borderId="0" xfId="4" applyNumberFormat="1" applyFont="1" applyFill="1" applyBorder="1" applyAlignment="1">
      <alignment vertical="center"/>
    </xf>
    <xf numFmtId="168" fontId="298" fillId="0" borderId="0" xfId="3" applyNumberFormat="1" applyFont="1" applyFill="1" applyBorder="1" applyAlignment="1">
      <alignment horizontal="left" vertical="center"/>
    </xf>
    <xf numFmtId="0" fontId="299" fillId="0" borderId="0" xfId="0" applyFont="1" applyBorder="1"/>
    <xf numFmtId="0" fontId="301" fillId="2" borderId="0" xfId="3" applyNumberFormat="1" applyFont="1" applyFill="1" applyBorder="1" applyAlignment="1">
      <alignment horizontal="center" vertical="center"/>
    </xf>
    <xf numFmtId="0" fontId="302" fillId="3" borderId="0" xfId="3" applyNumberFormat="1" applyFont="1" applyFill="1" applyBorder="1" applyAlignment="1">
      <alignment horizontal="center" vertical="center"/>
    </xf>
    <xf numFmtId="165" fontId="302" fillId="0" borderId="0" xfId="4" applyNumberFormat="1" applyFont="1" applyFill="1" applyBorder="1" applyAlignment="1">
      <alignment horizontal="center" vertical="center"/>
    </xf>
    <xf numFmtId="165" fontId="298" fillId="0" borderId="0" xfId="4" applyNumberFormat="1" applyFont="1" applyFill="1" applyBorder="1" applyAlignment="1">
      <alignment horizontal="center"/>
    </xf>
    <xf numFmtId="165" fontId="298" fillId="0" borderId="0" xfId="4" applyNumberFormat="1" applyFont="1" applyFill="1" applyAlignment="1">
      <alignment horizontal="center" vertical="center"/>
    </xf>
    <xf numFmtId="165" fontId="298" fillId="0" borderId="0" xfId="4" applyNumberFormat="1" applyFont="1" applyFill="1" applyAlignment="1">
      <alignment horizontal="center"/>
    </xf>
    <xf numFmtId="165" fontId="302" fillId="0" borderId="0" xfId="4" applyNumberFormat="1" applyFont="1" applyFill="1" applyAlignment="1">
      <alignment horizontal="center" vertical="center"/>
    </xf>
    <xf numFmtId="165" fontId="298" fillId="0" borderId="0" xfId="4" applyNumberFormat="1" applyFont="1" applyFill="1" applyBorder="1" applyAlignment="1">
      <alignment horizontal="center" vertical="center"/>
    </xf>
    <xf numFmtId="0" fontId="298" fillId="0" borderId="0" xfId="2" applyFont="1" applyFill="1" applyBorder="1" applyAlignment="1" applyProtection="1">
      <alignment horizontal="center" vertical="center"/>
      <protection locked="0"/>
    </xf>
    <xf numFmtId="0" fontId="298" fillId="0" borderId="0" xfId="2" applyFont="1" applyFill="1" applyBorder="1" applyAlignment="1" applyProtection="1">
      <alignment horizontal="center" vertical="top"/>
      <protection locked="0"/>
    </xf>
    <xf numFmtId="0" fontId="302" fillId="0" borderId="0" xfId="2" applyFont="1" applyFill="1" applyBorder="1" applyAlignment="1" applyProtection="1">
      <alignment horizontal="center" vertical="top"/>
      <protection locked="0"/>
    </xf>
    <xf numFmtId="0" fontId="302" fillId="0" borderId="0" xfId="2" applyFont="1" applyFill="1" applyBorder="1" applyAlignment="1" applyProtection="1">
      <alignment horizontal="center" vertical="center"/>
      <protection locked="0"/>
    </xf>
    <xf numFmtId="0" fontId="298" fillId="0" borderId="0" xfId="3" applyFont="1" applyFill="1" applyAlignment="1">
      <alignment horizontal="center" vertical="center"/>
    </xf>
    <xf numFmtId="168" fontId="298" fillId="0" borderId="0" xfId="3" applyNumberFormat="1" applyFont="1" applyFill="1" applyBorder="1" applyAlignment="1">
      <alignment horizontal="center" vertical="center"/>
    </xf>
    <xf numFmtId="0" fontId="298" fillId="0" borderId="0" xfId="2" quotePrefix="1" applyFont="1" applyFill="1" applyBorder="1" applyAlignment="1" applyProtection="1">
      <alignment horizontal="left" vertical="center"/>
      <protection locked="0"/>
    </xf>
    <xf numFmtId="0" fontId="302" fillId="2" borderId="0" xfId="3" applyNumberFormat="1" applyFont="1" applyFill="1" applyBorder="1" applyAlignment="1">
      <alignment horizontal="left" vertical="center"/>
    </xf>
    <xf numFmtId="0" fontId="302" fillId="0" borderId="0" xfId="3" applyNumberFormat="1" applyFont="1" applyFill="1" applyBorder="1" applyAlignment="1">
      <alignment horizontal="left" vertical="center"/>
    </xf>
    <xf numFmtId="165" fontId="298" fillId="0" borderId="0" xfId="4" applyNumberFormat="1" applyFont="1" applyFill="1" applyAlignment="1">
      <alignment horizontal="left" indent="2"/>
    </xf>
    <xf numFmtId="0" fontId="302" fillId="0" borderId="0" xfId="3" applyNumberFormat="1" applyFont="1" applyFill="1" applyBorder="1" applyAlignment="1">
      <alignment horizontal="center" vertical="center"/>
    </xf>
    <xf numFmtId="165" fontId="302" fillId="0" borderId="0" xfId="4" applyNumberFormat="1" applyFont="1" applyFill="1" applyBorder="1" applyAlignment="1">
      <alignment horizontal="right"/>
    </xf>
    <xf numFmtId="0" fontId="299" fillId="0" borderId="0" xfId="0" applyFont="1" applyFill="1" applyBorder="1"/>
    <xf numFmtId="165" fontId="304" fillId="0" borderId="0" xfId="4" applyNumberFormat="1" applyFont="1" applyFill="1" applyBorder="1" applyAlignment="1">
      <alignment horizontal="right"/>
    </xf>
    <xf numFmtId="165" fontId="302" fillId="0" borderId="138" xfId="4" applyNumberFormat="1" applyFont="1" applyFill="1" applyBorder="1" applyAlignment="1">
      <alignment vertical="center"/>
    </xf>
    <xf numFmtId="165" fontId="302" fillId="0" borderId="138" xfId="4" applyNumberFormat="1" applyFont="1" applyFill="1" applyBorder="1" applyAlignment="1">
      <alignment horizontal="center" vertical="center"/>
    </xf>
    <xf numFmtId="0" fontId="299" fillId="0" borderId="0" xfId="0" applyFont="1" applyFill="1"/>
    <xf numFmtId="165" fontId="302" fillId="0" borderId="33" xfId="4" applyNumberFormat="1" applyFont="1" applyFill="1" applyBorder="1" applyAlignment="1">
      <alignment vertical="center"/>
    </xf>
    <xf numFmtId="165" fontId="302" fillId="0" borderId="33" xfId="4" applyNumberFormat="1" applyFont="1" applyFill="1" applyBorder="1" applyAlignment="1">
      <alignment horizontal="center" vertical="center"/>
    </xf>
    <xf numFmtId="165" fontId="309" fillId="0" borderId="0" xfId="4" applyNumberFormat="1" applyFont="1" applyFill="1" applyBorder="1" applyAlignment="1">
      <alignment vertical="center"/>
    </xf>
    <xf numFmtId="165" fontId="302" fillId="0" borderId="0" xfId="4" applyNumberFormat="1" applyFont="1" applyFill="1" applyAlignment="1">
      <alignment horizontal="left" indent="1"/>
    </xf>
    <xf numFmtId="0" fontId="306" fillId="4" borderId="0" xfId="0" applyFont="1" applyFill="1" applyBorder="1" applyAlignment="1">
      <alignment horizontal="left"/>
    </xf>
    <xf numFmtId="0" fontId="310" fillId="0" borderId="0" xfId="0" applyFont="1"/>
    <xf numFmtId="16" fontId="298" fillId="0" borderId="0" xfId="3" applyNumberFormat="1" applyFont="1" applyFill="1" applyBorder="1" applyAlignment="1">
      <alignment horizontal="right" vertical="center"/>
    </xf>
    <xf numFmtId="49" fontId="301" fillId="0" borderId="0" xfId="3" applyNumberFormat="1" applyFont="1" applyFill="1" applyBorder="1" applyAlignment="1">
      <alignment horizontal="right" vertical="center"/>
    </xf>
    <xf numFmtId="0" fontId="302" fillId="3" borderId="0" xfId="3" applyNumberFormat="1" applyFont="1" applyFill="1" applyBorder="1" applyAlignment="1">
      <alignment horizontal="right" vertical="center"/>
    </xf>
    <xf numFmtId="165" fontId="302" fillId="0" borderId="33" xfId="1" applyNumberFormat="1" applyFont="1" applyFill="1" applyBorder="1" applyAlignment="1">
      <alignment horizontal="right" vertical="center"/>
    </xf>
    <xf numFmtId="166" fontId="302" fillId="0" borderId="33" xfId="1" applyNumberFormat="1" applyFont="1" applyFill="1" applyBorder="1" applyAlignment="1">
      <alignment horizontal="right" vertical="center"/>
    </xf>
    <xf numFmtId="165" fontId="302" fillId="0" borderId="0" xfId="1" applyNumberFormat="1" applyFont="1" applyFill="1" applyBorder="1" applyAlignment="1">
      <alignment horizontal="right" vertical="center"/>
    </xf>
    <xf numFmtId="166" fontId="302" fillId="0" borderId="0" xfId="1" applyNumberFormat="1" applyFont="1" applyFill="1" applyBorder="1" applyAlignment="1">
      <alignment horizontal="right" vertical="center"/>
    </xf>
    <xf numFmtId="165" fontId="302" fillId="0" borderId="138" xfId="1" applyNumberFormat="1" applyFont="1" applyFill="1" applyBorder="1" applyAlignment="1">
      <alignment horizontal="right" vertical="center"/>
    </xf>
    <xf numFmtId="166" fontId="302" fillId="0" borderId="138" xfId="1" applyNumberFormat="1" applyFont="1" applyFill="1" applyBorder="1" applyAlignment="1">
      <alignment horizontal="right" vertical="center"/>
    </xf>
    <xf numFmtId="0" fontId="300" fillId="0" borderId="0" xfId="3" applyFont="1" applyFill="1" applyBorder="1" applyAlignment="1">
      <alignment horizontal="right" vertical="center"/>
    </xf>
    <xf numFmtId="170" fontId="298" fillId="0" borderId="0" xfId="1" applyNumberFormat="1" applyFont="1" applyFill="1" applyBorder="1" applyAlignment="1">
      <alignment horizontal="right" vertical="center"/>
    </xf>
    <xf numFmtId="165" fontId="298" fillId="0" borderId="0" xfId="1" applyNumberFormat="1" applyFont="1" applyFill="1" applyBorder="1" applyAlignment="1">
      <alignment horizontal="right" vertical="center"/>
    </xf>
    <xf numFmtId="165" fontId="300" fillId="0" borderId="0" xfId="1" applyNumberFormat="1" applyFont="1" applyFill="1" applyBorder="1" applyAlignment="1">
      <alignment horizontal="right" vertical="center"/>
    </xf>
    <xf numFmtId="165" fontId="300" fillId="0" borderId="0" xfId="3" applyNumberFormat="1" applyFont="1" applyFill="1" applyBorder="1" applyAlignment="1">
      <alignment horizontal="right" vertical="center"/>
    </xf>
    <xf numFmtId="0" fontId="303" fillId="0" borderId="0" xfId="3" applyFont="1" applyFill="1" applyBorder="1" applyAlignment="1">
      <alignment horizontal="right" vertical="center"/>
    </xf>
    <xf numFmtId="2" fontId="301" fillId="2" borderId="0" xfId="3" applyNumberFormat="1" applyFont="1" applyFill="1" applyBorder="1" applyAlignment="1">
      <alignment horizontal="right" vertical="center"/>
    </xf>
    <xf numFmtId="2" fontId="299" fillId="0" borderId="0" xfId="0" applyNumberFormat="1" applyFont="1"/>
    <xf numFmtId="1" fontId="301" fillId="2" borderId="0" xfId="3" applyNumberFormat="1" applyFont="1" applyFill="1" applyBorder="1" applyAlignment="1">
      <alignment horizontal="right" vertical="center"/>
    </xf>
    <xf numFmtId="165" fontId="308" fillId="0" borderId="0" xfId="4" applyNumberFormat="1" applyFont="1" applyFill="1" applyBorder="1" applyAlignment="1">
      <alignment horizontal="right" vertical="center"/>
    </xf>
    <xf numFmtId="0" fontId="311" fillId="0" borderId="0" xfId="3" applyFont="1" applyFill="1" applyAlignment="1">
      <alignment vertical="center"/>
    </xf>
    <xf numFmtId="165" fontId="312" fillId="0" borderId="0" xfId="4" applyNumberFormat="1" applyFont="1" applyFill="1" applyBorder="1" applyAlignment="1">
      <alignment horizontal="center" vertical="center"/>
    </xf>
    <xf numFmtId="170" fontId="312" fillId="0" borderId="0" xfId="1" applyNumberFormat="1" applyFont="1" applyFill="1" applyBorder="1" applyAlignment="1">
      <alignment horizontal="right" vertical="center"/>
    </xf>
    <xf numFmtId="0" fontId="313" fillId="0" borderId="0" xfId="0" applyFont="1"/>
    <xf numFmtId="166" fontId="312" fillId="0" borderId="0" xfId="1" applyNumberFormat="1" applyFont="1" applyFill="1" applyBorder="1" applyAlignment="1">
      <alignment horizontal="right" vertical="center"/>
    </xf>
    <xf numFmtId="166" fontId="312" fillId="104" borderId="0" xfId="1" applyNumberFormat="1" applyFont="1" applyFill="1" applyBorder="1" applyAlignment="1">
      <alignment horizontal="right" vertical="center"/>
    </xf>
    <xf numFmtId="0" fontId="314" fillId="0" borderId="0" xfId="0" applyFont="1"/>
    <xf numFmtId="0" fontId="314" fillId="0" borderId="0" xfId="0" applyFont="1" applyAlignment="1">
      <alignment horizontal="center"/>
    </xf>
    <xf numFmtId="0" fontId="314" fillId="0" borderId="0" xfId="0" applyFont="1" applyAlignment="1"/>
    <xf numFmtId="0" fontId="315" fillId="0" borderId="0" xfId="0" applyFont="1" applyBorder="1" applyAlignment="1"/>
    <xf numFmtId="0" fontId="314" fillId="0" borderId="0" xfId="0" applyFont="1" applyBorder="1"/>
    <xf numFmtId="0" fontId="298" fillId="0" borderId="0" xfId="0" applyFont="1"/>
    <xf numFmtId="0" fontId="302" fillId="3" borderId="0" xfId="0" applyFont="1" applyFill="1" applyAlignment="1">
      <alignment vertical="center"/>
    </xf>
    <xf numFmtId="0" fontId="302" fillId="3" borderId="0" xfId="0" applyFont="1" applyFill="1" applyAlignment="1">
      <alignment horizontal="center" vertical="center"/>
    </xf>
    <xf numFmtId="0" fontId="298" fillId="0" borderId="0" xfId="0" applyFont="1" applyBorder="1" applyAlignment="1">
      <alignment horizontal="left"/>
    </xf>
    <xf numFmtId="0" fontId="298" fillId="0" borderId="0" xfId="0" applyFont="1" applyBorder="1" applyAlignment="1">
      <alignment horizontal="right"/>
    </xf>
    <xf numFmtId="0" fontId="298" fillId="0" borderId="0" xfId="0" applyFont="1" applyBorder="1"/>
    <xf numFmtId="0" fontId="314" fillId="0" borderId="0" xfId="0" applyFont="1" applyBorder="1" applyAlignment="1">
      <alignment horizontal="center"/>
    </xf>
    <xf numFmtId="166" fontId="304" fillId="0" borderId="0" xfId="4" applyNumberFormat="1" applyFont="1" applyBorder="1" applyAlignment="1">
      <alignment horizontal="right"/>
    </xf>
    <xf numFmtId="166" fontId="298" fillId="104" borderId="0" xfId="4" applyNumberFormat="1" applyFont="1" applyFill="1" applyBorder="1" applyAlignment="1">
      <alignment horizontal="right"/>
    </xf>
    <xf numFmtId="166" fontId="298" fillId="0" borderId="0" xfId="4" applyNumberFormat="1" applyFont="1" applyBorder="1" applyAlignment="1">
      <alignment horizontal="right"/>
    </xf>
    <xf numFmtId="0" fontId="314" fillId="0" borderId="0" xfId="0" applyFont="1" applyBorder="1" applyAlignment="1"/>
    <xf numFmtId="0" fontId="298" fillId="0" borderId="0" xfId="0" applyFont="1" applyBorder="1" applyAlignment="1">
      <alignment horizontal="center"/>
    </xf>
    <xf numFmtId="165" fontId="302" fillId="0" borderId="0" xfId="4" applyNumberFormat="1" applyFont="1" applyFill="1" applyAlignment="1">
      <alignment horizontal="left"/>
    </xf>
    <xf numFmtId="165" fontId="312" fillId="0" borderId="0" xfId="4" applyNumberFormat="1" applyFont="1" applyFill="1" applyBorder="1" applyAlignment="1">
      <alignment horizontal="left" indent="3"/>
    </xf>
    <xf numFmtId="165" fontId="312" fillId="0" borderId="0" xfId="4" applyNumberFormat="1" applyFont="1" applyFill="1" applyBorder="1" applyAlignment="1">
      <alignment horizontal="left" indent="2"/>
    </xf>
    <xf numFmtId="165" fontId="312" fillId="0" borderId="0" xfId="4" applyNumberFormat="1" applyFont="1" applyFill="1" applyBorder="1" applyAlignment="1">
      <alignment horizontal="left" indent="1"/>
    </xf>
    <xf numFmtId="165" fontId="308" fillId="0" borderId="0" xfId="4" applyNumberFormat="1" applyFont="1" applyFill="1" applyAlignment="1">
      <alignment vertical="center"/>
    </xf>
    <xf numFmtId="165" fontId="302" fillId="0" borderId="0" xfId="4" applyNumberFormat="1" applyFont="1" applyFill="1" applyAlignment="1">
      <alignment horizontal="center"/>
    </xf>
    <xf numFmtId="165" fontId="304" fillId="0" borderId="0" xfId="4" applyNumberFormat="1" applyFont="1" applyFill="1" applyBorder="1" applyAlignment="1">
      <alignment vertical="center"/>
    </xf>
    <xf numFmtId="167" fontId="303" fillId="0" borderId="0" xfId="3" applyNumberFormat="1" applyFont="1" applyFill="1" applyBorder="1" applyAlignment="1">
      <alignment horizontal="right" vertical="center"/>
    </xf>
    <xf numFmtId="0" fontId="302" fillId="0" borderId="0" xfId="2" applyFont="1" applyFill="1" applyBorder="1" applyAlignment="1" applyProtection="1">
      <alignment horizontal="left" vertical="top" indent="1"/>
      <protection locked="0"/>
    </xf>
    <xf numFmtId="0" fontId="298" fillId="0" borderId="0" xfId="2" applyFont="1" applyFill="1" applyBorder="1" applyAlignment="1" applyProtection="1">
      <alignment horizontal="left" vertical="top" indent="2"/>
      <protection locked="0"/>
    </xf>
    <xf numFmtId="0" fontId="302" fillId="0" borderId="0" xfId="2" applyFont="1" applyFill="1" applyBorder="1" applyAlignment="1" applyProtection="1">
      <alignment horizontal="left" vertical="center" indent="1"/>
      <protection locked="0"/>
    </xf>
    <xf numFmtId="0" fontId="302" fillId="0" borderId="0" xfId="3" applyNumberFormat="1" applyFont="1" applyFill="1" applyBorder="1" applyAlignment="1">
      <alignment horizontal="right" vertical="center"/>
    </xf>
    <xf numFmtId="0" fontId="302" fillId="0" borderId="0" xfId="0" applyFont="1" applyBorder="1"/>
    <xf numFmtId="0" fontId="302" fillId="4" borderId="0" xfId="0" applyFont="1" applyFill="1" applyBorder="1" applyAlignment="1">
      <alignment horizontal="center"/>
    </xf>
    <xf numFmtId="0" fontId="298" fillId="0" borderId="0" xfId="0" applyFont="1" applyBorder="1" applyAlignment="1">
      <alignment horizontal="left" indent="1"/>
    </xf>
    <xf numFmtId="0" fontId="298" fillId="4" borderId="0" xfId="0" applyFont="1" applyFill="1" applyBorder="1" applyAlignment="1">
      <alignment horizontal="center"/>
    </xf>
    <xf numFmtId="0" fontId="312" fillId="0" borderId="0" xfId="0" applyFont="1" applyBorder="1" applyAlignment="1">
      <alignment horizontal="left" indent="2"/>
    </xf>
    <xf numFmtId="0" fontId="312" fillId="0" borderId="0" xfId="0" applyFont="1" applyBorder="1" applyAlignment="1">
      <alignment horizontal="center"/>
    </xf>
    <xf numFmtId="0" fontId="302" fillId="0" borderId="0" xfId="0" applyFont="1" applyBorder="1" applyAlignment="1">
      <alignment horizontal="center"/>
    </xf>
    <xf numFmtId="0" fontId="312" fillId="0" borderId="0" xfId="0" applyFont="1" applyBorder="1" applyAlignment="1">
      <alignment horizontal="left" indent="1"/>
    </xf>
    <xf numFmtId="0" fontId="298" fillId="4" borderId="0" xfId="0" applyFont="1" applyFill="1" applyBorder="1"/>
    <xf numFmtId="166" fontId="312" fillId="0" borderId="0" xfId="0" applyNumberFormat="1" applyFont="1" applyFill="1" applyBorder="1" applyAlignment="1">
      <alignment horizontal="left" indent="1"/>
    </xf>
    <xf numFmtId="0" fontId="312" fillId="0" borderId="0" xfId="0" applyFont="1" applyFill="1" applyBorder="1" applyAlignment="1">
      <alignment horizontal="center"/>
    </xf>
    <xf numFmtId="0" fontId="298" fillId="0" borderId="138" xfId="0" applyFont="1" applyBorder="1"/>
    <xf numFmtId="0" fontId="298" fillId="0" borderId="138" xfId="0" applyFont="1" applyBorder="1" applyAlignment="1">
      <alignment horizontal="center"/>
    </xf>
    <xf numFmtId="165" fontId="298" fillId="0" borderId="138" xfId="1" applyNumberFormat="1" applyFont="1" applyFill="1" applyBorder="1" applyAlignment="1">
      <alignment horizontal="right" vertical="center"/>
    </xf>
    <xf numFmtId="0" fontId="298" fillId="0" borderId="33" xfId="0" applyFont="1" applyBorder="1"/>
    <xf numFmtId="0" fontId="298" fillId="0" borderId="33" xfId="0" applyFont="1" applyBorder="1" applyAlignment="1">
      <alignment horizontal="center"/>
    </xf>
    <xf numFmtId="165" fontId="298" fillId="0" borderId="33" xfId="1" applyNumberFormat="1" applyFont="1" applyFill="1" applyBorder="1" applyAlignment="1">
      <alignment horizontal="right" vertical="center"/>
    </xf>
    <xf numFmtId="0" fontId="316" fillId="0" borderId="0" xfId="3" applyFont="1" applyFill="1" applyAlignment="1">
      <alignment vertical="center"/>
    </xf>
    <xf numFmtId="165" fontId="312" fillId="0" borderId="0" xfId="1" applyNumberFormat="1" applyFont="1" applyFill="1" applyBorder="1" applyAlignment="1">
      <alignment horizontal="right" vertical="center"/>
    </xf>
    <xf numFmtId="0" fontId="305" fillId="0" borderId="0" xfId="3" applyFont="1" applyFill="1" applyAlignment="1">
      <alignment vertical="center"/>
    </xf>
    <xf numFmtId="0" fontId="317" fillId="0" borderId="0" xfId="0" applyFont="1" applyBorder="1"/>
    <xf numFmtId="0" fontId="317" fillId="0" borderId="0" xfId="0" applyFont="1" applyBorder="1" applyAlignment="1">
      <alignment horizontal="left"/>
    </xf>
    <xf numFmtId="0" fontId="317" fillId="0" borderId="0" xfId="0" applyFont="1" applyBorder="1" applyAlignment="1">
      <alignment horizontal="center"/>
    </xf>
    <xf numFmtId="170" fontId="317" fillId="0" borderId="0" xfId="4" applyNumberFormat="1" applyFont="1" applyFill="1" applyBorder="1"/>
    <xf numFmtId="0" fontId="302" fillId="0" borderId="0" xfId="0" applyFont="1" applyBorder="1" applyAlignment="1">
      <alignment horizontal="left" indent="1"/>
    </xf>
    <xf numFmtId="0" fontId="302" fillId="0" borderId="0" xfId="0" applyFont="1" applyBorder="1" applyAlignment="1">
      <alignment horizontal="left"/>
    </xf>
    <xf numFmtId="166" fontId="312" fillId="0" borderId="0" xfId="4" applyNumberFormat="1" applyFont="1" applyFill="1" applyBorder="1"/>
    <xf numFmtId="166" fontId="312" fillId="104" borderId="0" xfId="4" applyNumberFormat="1" applyFont="1" applyFill="1" applyBorder="1" applyAlignment="1">
      <alignment horizontal="right"/>
    </xf>
    <xf numFmtId="165" fontId="298" fillId="0" borderId="0" xfId="4" applyNumberFormat="1" applyFont="1" applyFill="1" applyAlignment="1">
      <alignment horizontal="left" indent="1"/>
    </xf>
    <xf numFmtId="0" fontId="312" fillId="0" borderId="0" xfId="0" applyFont="1" applyBorder="1" applyAlignment="1">
      <alignment horizontal="left" indent="3"/>
    </xf>
    <xf numFmtId="165" fontId="318" fillId="0" borderId="0" xfId="4" applyNumberFormat="1" applyFont="1" applyFill="1" applyAlignment="1">
      <alignment vertical="center"/>
    </xf>
    <xf numFmtId="165" fontId="312" fillId="0" borderId="0" xfId="4" applyNumberFormat="1" applyFont="1" applyFill="1" applyAlignment="1">
      <alignment horizontal="center"/>
    </xf>
    <xf numFmtId="0" fontId="312" fillId="0" borderId="0" xfId="0" applyFont="1" applyFill="1" applyBorder="1"/>
    <xf numFmtId="166" fontId="312" fillId="0" borderId="0" xfId="4" applyNumberFormat="1" applyFont="1" applyFill="1" applyBorder="1" applyAlignment="1">
      <alignment horizontal="right"/>
    </xf>
    <xf numFmtId="0" fontId="312" fillId="0" borderId="0" xfId="0" applyFont="1" applyBorder="1"/>
    <xf numFmtId="9" fontId="312" fillId="4" borderId="0" xfId="4" applyNumberFormat="1" applyFont="1" applyFill="1" applyBorder="1" applyAlignment="1">
      <alignment horizontal="right"/>
    </xf>
    <xf numFmtId="43" fontId="298" fillId="0" borderId="0" xfId="4" applyNumberFormat="1" applyFont="1" applyFill="1" applyBorder="1" applyAlignment="1">
      <alignment horizontal="right"/>
    </xf>
    <xf numFmtId="166" fontId="312" fillId="0" borderId="0" xfId="0" applyNumberFormat="1" applyFont="1" applyBorder="1"/>
    <xf numFmtId="166" fontId="312" fillId="0" borderId="0" xfId="0" applyNumberFormat="1" applyFont="1" applyBorder="1" applyAlignment="1">
      <alignment horizontal="left" indent="1"/>
    </xf>
    <xf numFmtId="0" fontId="298" fillId="0" borderId="0" xfId="0" applyFont="1" applyFill="1" applyBorder="1" applyAlignment="1">
      <alignment horizontal="center"/>
    </xf>
    <xf numFmtId="170" fontId="302" fillId="0" borderId="0" xfId="4" applyNumberFormat="1" applyFont="1" applyFill="1" applyBorder="1" applyAlignment="1">
      <alignment horizontal="right"/>
    </xf>
    <xf numFmtId="43" fontId="302" fillId="0" borderId="0" xfId="4" applyNumberFormat="1" applyFont="1" applyFill="1" applyBorder="1" applyAlignment="1">
      <alignment horizontal="right"/>
    </xf>
    <xf numFmtId="165" fontId="298" fillId="0" borderId="0" xfId="4" applyNumberFormat="1" applyFont="1" applyFill="1" applyBorder="1" applyAlignment="1">
      <alignment horizontal="right"/>
    </xf>
    <xf numFmtId="165" fontId="304" fillId="0" borderId="0" xfId="4" applyNumberFormat="1" applyFont="1" applyFill="1" applyBorder="1" applyAlignment="1">
      <alignment horizontal="right" vertical="center"/>
    </xf>
    <xf numFmtId="0" fontId="302" fillId="0" borderId="0" xfId="0" applyFont="1" applyBorder="1" applyAlignment="1">
      <alignment horizontal="right"/>
    </xf>
    <xf numFmtId="9" fontId="308" fillId="104" borderId="139" xfId="0" applyNumberFormat="1" applyFont="1" applyFill="1" applyBorder="1" applyAlignment="1">
      <alignment horizontal="center"/>
    </xf>
    <xf numFmtId="0" fontId="302" fillId="4" borderId="6" xfId="0" applyFont="1" applyFill="1" applyBorder="1" applyAlignment="1">
      <alignment horizontal="left" indent="1"/>
    </xf>
    <xf numFmtId="0" fontId="302" fillId="4" borderId="6" xfId="0" applyFont="1" applyFill="1" applyBorder="1" applyAlignment="1">
      <alignment horizontal="right"/>
    </xf>
    <xf numFmtId="9" fontId="302" fillId="4" borderId="6" xfId="0" applyNumberFormat="1" applyFont="1" applyFill="1" applyBorder="1" applyAlignment="1">
      <alignment horizontal="center"/>
    </xf>
    <xf numFmtId="0" fontId="302" fillId="0" borderId="6" xfId="0" applyFont="1" applyBorder="1" applyAlignment="1">
      <alignment horizontal="right"/>
    </xf>
    <xf numFmtId="43" fontId="302" fillId="0" borderId="6" xfId="0" applyNumberFormat="1" applyFont="1" applyBorder="1" applyAlignment="1">
      <alignment horizontal="right"/>
    </xf>
    <xf numFmtId="0" fontId="298" fillId="0" borderId="6" xfId="0" applyFont="1" applyBorder="1" applyAlignment="1">
      <alignment horizontal="left"/>
    </xf>
    <xf numFmtId="0" fontId="298" fillId="0" borderId="6" xfId="0" applyFont="1" applyBorder="1" applyAlignment="1">
      <alignment horizontal="right"/>
    </xf>
    <xf numFmtId="0" fontId="298" fillId="0" borderId="140" xfId="0" applyFont="1" applyBorder="1" applyAlignment="1">
      <alignment horizontal="right"/>
    </xf>
    <xf numFmtId="0" fontId="314" fillId="4" borderId="0" xfId="0" applyFont="1" applyFill="1" applyAlignment="1">
      <alignment horizontal="center"/>
    </xf>
    <xf numFmtId="0" fontId="314" fillId="4" borderId="0" xfId="0" applyFont="1" applyFill="1" applyAlignment="1"/>
    <xf numFmtId="0" fontId="315" fillId="4" borderId="0" xfId="0" applyFont="1" applyFill="1" applyBorder="1" applyAlignment="1"/>
    <xf numFmtId="9" fontId="319" fillId="4" borderId="139" xfId="0" applyNumberFormat="1" applyFont="1" applyFill="1" applyBorder="1" applyAlignment="1">
      <alignment horizontal="left"/>
    </xf>
    <xf numFmtId="0" fontId="298" fillId="4" borderId="6" xfId="0" applyFont="1" applyFill="1" applyBorder="1" applyAlignment="1">
      <alignment horizontal="left" indent="1"/>
    </xf>
    <xf numFmtId="9" fontId="298" fillId="4" borderId="6" xfId="0" applyNumberFormat="1" applyFont="1" applyFill="1" applyBorder="1" applyAlignment="1">
      <alignment horizontal="center"/>
    </xf>
    <xf numFmtId="9" fontId="319" fillId="4" borderId="0" xfId="0" applyNumberFormat="1" applyFont="1" applyFill="1" applyBorder="1" applyAlignment="1">
      <alignment horizontal="left"/>
    </xf>
    <xf numFmtId="0" fontId="298" fillId="4" borderId="0" xfId="0" applyFont="1" applyFill="1" applyBorder="1" applyAlignment="1">
      <alignment horizontal="left" indent="1"/>
    </xf>
    <xf numFmtId="0" fontId="302" fillId="4" borderId="0" xfId="0" applyFont="1" applyFill="1" applyBorder="1" applyAlignment="1">
      <alignment horizontal="right"/>
    </xf>
    <xf numFmtId="9" fontId="298" fillId="4" borderId="0" xfId="0" applyNumberFormat="1" applyFont="1" applyFill="1" applyBorder="1" applyAlignment="1">
      <alignment horizontal="center"/>
    </xf>
    <xf numFmtId="0" fontId="298" fillId="3" borderId="0" xfId="53" applyFont="1" applyFill="1" applyAlignment="1"/>
    <xf numFmtId="0" fontId="320" fillId="2" borderId="0" xfId="53" applyFont="1" applyFill="1" applyAlignment="1">
      <alignment horizontal="left" vertical="center" indent="1"/>
    </xf>
    <xf numFmtId="0" fontId="321" fillId="2" borderId="0" xfId="53" applyFont="1" applyFill="1" applyAlignment="1">
      <alignment horizontal="left" vertical="center" indent="1"/>
    </xf>
    <xf numFmtId="0" fontId="321" fillId="2" borderId="0" xfId="53" applyFont="1" applyFill="1" applyAlignment="1">
      <alignment horizontal="centerContinuous" vertical="center"/>
    </xf>
    <xf numFmtId="0" fontId="322" fillId="0" borderId="0" xfId="53" applyFont="1" applyAlignment="1">
      <alignment horizontal="left" indent="1"/>
    </xf>
    <xf numFmtId="0" fontId="298" fillId="0" borderId="0" xfId="53" applyFont="1" applyAlignment="1">
      <alignment horizontal="left" indent="1"/>
    </xf>
    <xf numFmtId="0" fontId="298" fillId="0" borderId="0" xfId="53" applyFont="1" applyAlignment="1"/>
    <xf numFmtId="0" fontId="298" fillId="0" borderId="0" xfId="53" applyFont="1" applyAlignment="1">
      <alignment horizontal="left" vertical="center"/>
    </xf>
    <xf numFmtId="0" fontId="322" fillId="3" borderId="0" xfId="53" applyFont="1" applyFill="1" applyAlignment="1">
      <alignment vertical="center" wrapText="1"/>
    </xf>
    <xf numFmtId="0" fontId="322" fillId="3" borderId="0" xfId="53" applyFont="1" applyFill="1" applyAlignment="1">
      <alignment horizontal="left" vertical="center"/>
    </xf>
    <xf numFmtId="0" fontId="322" fillId="0" borderId="0" xfId="53" applyFont="1" applyAlignment="1">
      <alignment horizontal="left" vertical="center"/>
    </xf>
    <xf numFmtId="0" fontId="322" fillId="0" borderId="0" xfId="53" applyFont="1" applyAlignment="1"/>
    <xf numFmtId="0" fontId="324" fillId="0" borderId="0" xfId="6703" applyFont="1"/>
    <xf numFmtId="0" fontId="325" fillId="86" borderId="142" xfId="6704" applyFont="1" applyFill="1" applyBorder="1" applyAlignment="1">
      <alignment horizontal="center" vertical="center"/>
    </xf>
    <xf numFmtId="0" fontId="325" fillId="86" borderId="143" xfId="6704" applyFont="1" applyFill="1" applyBorder="1" applyAlignment="1">
      <alignment horizontal="center" vertical="center"/>
    </xf>
    <xf numFmtId="0" fontId="325" fillId="0" borderId="0" xfId="6704" applyFont="1" applyFill="1" applyBorder="1" applyAlignment="1">
      <alignment horizontal="center" vertical="center"/>
    </xf>
    <xf numFmtId="0" fontId="324" fillId="0" borderId="0" xfId="6703" applyFont="1" applyAlignment="1">
      <alignment horizontal="right"/>
    </xf>
    <xf numFmtId="0" fontId="326" fillId="0" borderId="145" xfId="6704" applyFont="1" applyBorder="1" applyAlignment="1">
      <alignment vertical="center"/>
    </xf>
    <xf numFmtId="2" fontId="327" fillId="0" borderId="146" xfId="6704" applyNumberFormat="1" applyFont="1" applyFill="1" applyBorder="1" applyAlignment="1">
      <alignment horizontal="center" vertical="center"/>
    </xf>
    <xf numFmtId="0" fontId="327" fillId="0" borderId="0" xfId="6704" applyFont="1" applyAlignment="1">
      <alignment vertical="center"/>
    </xf>
    <xf numFmtId="43" fontId="327" fillId="0" borderId="0" xfId="6705" applyFont="1" applyAlignment="1">
      <alignment vertical="center"/>
    </xf>
    <xf numFmtId="0" fontId="326" fillId="6" borderId="0" xfId="6704" applyFont="1" applyFill="1" applyAlignment="1">
      <alignment vertical="center"/>
    </xf>
    <xf numFmtId="165" fontId="327" fillId="0" borderId="0" xfId="6705" applyNumberFormat="1" applyFont="1" applyAlignment="1">
      <alignment vertical="center"/>
    </xf>
    <xf numFmtId="171" fontId="327" fillId="0" borderId="0" xfId="6705" applyNumberFormat="1" applyFont="1" applyAlignment="1">
      <alignment vertical="center"/>
    </xf>
    <xf numFmtId="165" fontId="326" fillId="6" borderId="0" xfId="6705" applyNumberFormat="1" applyFont="1" applyFill="1" applyAlignment="1">
      <alignment vertical="center"/>
    </xf>
    <xf numFmtId="166" fontId="327" fillId="0" borderId="0" xfId="6706" applyNumberFormat="1" applyFont="1" applyAlignment="1">
      <alignment vertical="center"/>
    </xf>
    <xf numFmtId="183" fontId="325" fillId="86" borderId="4" xfId="6704" applyNumberFormat="1" applyFont="1" applyFill="1" applyBorder="1" applyAlignment="1">
      <alignment horizontal="right" vertical="center"/>
    </xf>
    <xf numFmtId="183" fontId="325" fillId="86" borderId="0" xfId="6703" applyNumberFormat="1" applyFont="1" applyFill="1" applyAlignment="1">
      <alignment vertical="center"/>
    </xf>
    <xf numFmtId="184" fontId="327" fillId="0" borderId="0" xfId="6705" applyNumberFormat="1" applyFont="1" applyAlignment="1">
      <alignment horizontal="right" vertical="center"/>
    </xf>
    <xf numFmtId="184" fontId="327" fillId="0" borderId="0" xfId="6705" applyNumberFormat="1" applyFont="1" applyFill="1" applyAlignment="1">
      <alignment horizontal="right" vertical="center"/>
    </xf>
    <xf numFmtId="166" fontId="327" fillId="0" borderId="0" xfId="6706" applyNumberFormat="1" applyFont="1" applyFill="1" applyAlignment="1">
      <alignment horizontal="right" vertical="center"/>
    </xf>
    <xf numFmtId="0" fontId="327" fillId="0" borderId="0" xfId="6704" applyFont="1" applyBorder="1" applyAlignment="1">
      <alignment vertical="center"/>
    </xf>
    <xf numFmtId="166" fontId="324" fillId="0" borderId="0" xfId="6703" applyNumberFormat="1" applyFont="1" applyFill="1" applyBorder="1"/>
    <xf numFmtId="0" fontId="327" fillId="0" borderId="4" xfId="6704" applyFont="1" applyBorder="1" applyAlignment="1">
      <alignment vertical="center"/>
    </xf>
    <xf numFmtId="166" fontId="324" fillId="0" borderId="4" xfId="6703" applyNumberFormat="1" applyFont="1" applyFill="1" applyBorder="1"/>
    <xf numFmtId="173" fontId="325" fillId="86" borderId="0" xfId="6703" applyNumberFormat="1" applyFont="1" applyFill="1" applyAlignment="1">
      <alignment vertical="center"/>
    </xf>
    <xf numFmtId="0" fontId="326" fillId="0" borderId="0" xfId="6707" applyFont="1" applyAlignment="1">
      <alignment vertical="center"/>
    </xf>
    <xf numFmtId="165" fontId="328" fillId="0" borderId="0" xfId="6703" applyNumberFormat="1" applyFont="1"/>
    <xf numFmtId="0" fontId="327" fillId="0" borderId="0" xfId="6707" applyFont="1" applyAlignment="1">
      <alignment horizontal="left" vertical="center" indent="1"/>
    </xf>
    <xf numFmtId="165" fontId="324" fillId="0" borderId="0" xfId="6703" applyNumberFormat="1" applyFont="1"/>
    <xf numFmtId="0" fontId="326" fillId="0" borderId="4" xfId="6707" applyFont="1" applyBorder="1" applyAlignment="1">
      <alignment vertical="center"/>
    </xf>
    <xf numFmtId="165" fontId="328" fillId="0" borderId="4" xfId="6703" applyNumberFormat="1" applyFont="1" applyBorder="1"/>
    <xf numFmtId="165" fontId="327" fillId="0" borderId="0" xfId="6704" applyNumberFormat="1" applyFont="1" applyAlignment="1">
      <alignment vertical="center"/>
    </xf>
    <xf numFmtId="173" fontId="327" fillId="0" borderId="0" xfId="6703" applyNumberFormat="1" applyFont="1" applyAlignment="1">
      <alignment vertical="center"/>
    </xf>
    <xf numFmtId="173" fontId="327" fillId="0" borderId="0" xfId="6703" applyNumberFormat="1" applyFont="1" applyFill="1" applyBorder="1" applyAlignment="1">
      <alignment vertical="center"/>
    </xf>
    <xf numFmtId="165" fontId="327" fillId="0" borderId="0" xfId="6705" applyNumberFormat="1" applyFont="1" applyBorder="1" applyAlignment="1">
      <alignment vertical="center"/>
    </xf>
    <xf numFmtId="0" fontId="324" fillId="0" borderId="0" xfId="6703" applyFont="1" applyBorder="1"/>
    <xf numFmtId="173" fontId="327" fillId="0" borderId="14" xfId="6703" applyNumberFormat="1" applyFont="1" applyFill="1" applyBorder="1" applyAlignment="1">
      <alignment vertical="center"/>
    </xf>
    <xf numFmtId="43" fontId="327" fillId="0" borderId="14" xfId="6705" applyNumberFormat="1" applyFont="1" applyBorder="1" applyAlignment="1">
      <alignment vertical="center"/>
    </xf>
    <xf numFmtId="0" fontId="329" fillId="0" borderId="147" xfId="6704" applyFont="1" applyBorder="1" applyAlignment="1">
      <alignment vertical="center"/>
    </xf>
    <xf numFmtId="363" fontId="329" fillId="0" borderId="133" xfId="6704" applyNumberFormat="1" applyFont="1" applyBorder="1" applyAlignment="1">
      <alignment vertical="center"/>
    </xf>
    <xf numFmtId="363" fontId="329" fillId="0" borderId="148" xfId="6704" applyNumberFormat="1" applyFont="1" applyBorder="1" applyAlignment="1">
      <alignment vertical="center"/>
    </xf>
    <xf numFmtId="0" fontId="329" fillId="0" borderId="149" xfId="6704" applyFont="1" applyBorder="1" applyAlignment="1">
      <alignment vertical="center"/>
    </xf>
    <xf numFmtId="43" fontId="329" fillId="0" borderId="4" xfId="6705" applyFont="1" applyBorder="1" applyAlignment="1">
      <alignment vertical="center"/>
    </xf>
    <xf numFmtId="43" fontId="329" fillId="0" borderId="150" xfId="6705" applyFont="1" applyBorder="1" applyAlignment="1">
      <alignment vertical="center"/>
    </xf>
    <xf numFmtId="0" fontId="330" fillId="105" borderId="139" xfId="6703" applyFont="1" applyFill="1" applyBorder="1" applyAlignment="1">
      <alignment horizontal="right"/>
    </xf>
    <xf numFmtId="183" fontId="325" fillId="86" borderId="151" xfId="6703" applyNumberFormat="1" applyFont="1" applyFill="1" applyBorder="1" applyAlignment="1">
      <alignment vertical="center"/>
    </xf>
    <xf numFmtId="0" fontId="330" fillId="105" borderId="6" xfId="6703" applyFont="1" applyFill="1" applyBorder="1" applyAlignment="1">
      <alignment horizontal="right"/>
    </xf>
    <xf numFmtId="0" fontId="325" fillId="106" borderId="152" xfId="6704" applyFont="1" applyFill="1" applyBorder="1" applyAlignment="1">
      <alignment vertical="center"/>
    </xf>
    <xf numFmtId="165" fontId="325" fillId="106" borderId="153" xfId="6705" applyNumberFormat="1" applyFont="1" applyFill="1" applyBorder="1" applyAlignment="1">
      <alignment vertical="center"/>
    </xf>
    <xf numFmtId="0" fontId="325" fillId="106" borderId="154" xfId="6704" applyFont="1" applyFill="1" applyBorder="1" applyAlignment="1">
      <alignment vertical="center"/>
    </xf>
    <xf numFmtId="0" fontId="327" fillId="0" borderId="155" xfId="6704" applyFont="1" applyFill="1" applyBorder="1" applyAlignment="1">
      <alignment vertical="center"/>
    </xf>
    <xf numFmtId="0" fontId="327" fillId="0" borderId="118" xfId="6704" applyFont="1" applyFill="1" applyBorder="1" applyAlignment="1">
      <alignment vertical="center"/>
    </xf>
    <xf numFmtId="0" fontId="324" fillId="0" borderId="118" xfId="6703" applyFont="1" applyFill="1" applyBorder="1"/>
    <xf numFmtId="166" fontId="329" fillId="104" borderId="156" xfId="6704" applyNumberFormat="1" applyFont="1" applyFill="1" applyBorder="1" applyAlignment="1">
      <alignment horizontal="right" vertical="center"/>
    </xf>
    <xf numFmtId="0" fontId="327" fillId="0" borderId="157" xfId="6704" applyFont="1" applyFill="1" applyBorder="1" applyAlignment="1">
      <alignment vertical="center"/>
    </xf>
    <xf numFmtId="166" fontId="329" fillId="0" borderId="76" xfId="6704" applyNumberFormat="1" applyFont="1" applyFill="1" applyBorder="1" applyAlignment="1">
      <alignment horizontal="left" vertical="center"/>
    </xf>
    <xf numFmtId="170" fontId="329" fillId="0" borderId="0" xfId="6705" applyNumberFormat="1" applyFont="1" applyFill="1" applyBorder="1" applyAlignment="1">
      <alignment vertical="center"/>
    </xf>
    <xf numFmtId="165" fontId="329" fillId="0" borderId="158" xfId="6705" applyNumberFormat="1" applyFont="1" applyFill="1" applyBorder="1" applyAlignment="1">
      <alignment vertical="center"/>
    </xf>
    <xf numFmtId="165" fontId="329" fillId="0" borderId="26" xfId="6705" applyNumberFormat="1" applyFont="1" applyFill="1" applyBorder="1" applyAlignment="1">
      <alignment vertical="center"/>
    </xf>
    <xf numFmtId="166" fontId="329" fillId="0" borderId="145" xfId="6704" applyNumberFormat="1" applyFont="1" applyFill="1" applyBorder="1" applyAlignment="1">
      <alignment horizontal="left" vertical="center"/>
    </xf>
    <xf numFmtId="170" fontId="329" fillId="0" borderId="14" xfId="6705" applyNumberFormat="1" applyFont="1" applyFill="1" applyBorder="1" applyAlignment="1">
      <alignment vertical="center"/>
    </xf>
    <xf numFmtId="165" fontId="329" fillId="0" borderId="146" xfId="6705" applyNumberFormat="1" applyFont="1" applyFill="1" applyBorder="1" applyAlignment="1">
      <alignment vertical="center"/>
    </xf>
    <xf numFmtId="165" fontId="329" fillId="0" borderId="144" xfId="6705" applyNumberFormat="1" applyFont="1" applyFill="1" applyBorder="1" applyAlignment="1">
      <alignment vertical="center"/>
    </xf>
    <xf numFmtId="166" fontId="327" fillId="0" borderId="0" xfId="6704" applyNumberFormat="1" applyFont="1" applyAlignment="1">
      <alignment vertical="center"/>
    </xf>
    <xf numFmtId="9" fontId="324" fillId="0" borderId="0" xfId="6703" applyNumberFormat="1" applyFont="1"/>
    <xf numFmtId="166" fontId="329" fillId="0" borderId="0" xfId="6705" applyNumberFormat="1" applyFont="1" applyFill="1" applyBorder="1" applyAlignment="1">
      <alignment vertical="center"/>
    </xf>
    <xf numFmtId="0" fontId="324" fillId="0" borderId="0" xfId="6703" applyFont="1" applyFill="1" applyBorder="1"/>
    <xf numFmtId="0" fontId="327" fillId="0" borderId="0" xfId="6704" applyFont="1" applyFill="1" applyBorder="1" applyAlignment="1">
      <alignment vertical="center"/>
    </xf>
    <xf numFmtId="9" fontId="327" fillId="0" borderId="157" xfId="6704" applyNumberFormat="1" applyFont="1" applyFill="1" applyBorder="1" applyAlignment="1">
      <alignment vertical="center"/>
    </xf>
    <xf numFmtId="9" fontId="329" fillId="0" borderId="26" xfId="6705" applyNumberFormat="1" applyFont="1" applyFill="1" applyBorder="1" applyAlignment="1">
      <alignment vertical="center"/>
    </xf>
    <xf numFmtId="9" fontId="329" fillId="0" borderId="144" xfId="6705" applyNumberFormat="1" applyFont="1" applyFill="1" applyBorder="1" applyAlignment="1">
      <alignment vertical="center"/>
    </xf>
    <xf numFmtId="9" fontId="325" fillId="106" borderId="141" xfId="6704" applyNumberFormat="1" applyFont="1" applyFill="1" applyBorder="1" applyAlignment="1">
      <alignment horizontal="center" vertical="center"/>
    </xf>
    <xf numFmtId="9" fontId="325" fillId="106" borderId="159" xfId="6704" applyNumberFormat="1" applyFont="1" applyFill="1" applyBorder="1" applyAlignment="1">
      <alignment horizontal="center" vertical="center"/>
    </xf>
    <xf numFmtId="165" fontId="331" fillId="0" borderId="0" xfId="4" applyNumberFormat="1" applyFont="1" applyFill="1" applyBorder="1" applyAlignment="1">
      <alignment vertical="center"/>
    </xf>
    <xf numFmtId="165" fontId="302" fillId="4" borderId="0" xfId="0" applyNumberFormat="1" applyFont="1" applyFill="1" applyBorder="1"/>
    <xf numFmtId="165" fontId="303" fillId="0" borderId="0" xfId="3" applyNumberFormat="1" applyFont="1" applyFill="1" applyBorder="1" applyAlignment="1">
      <alignment horizontal="right" vertical="center"/>
    </xf>
    <xf numFmtId="165" fontId="326" fillId="5" borderId="0" xfId="6705" applyNumberFormat="1" applyFont="1" applyFill="1" applyAlignment="1">
      <alignment vertical="center"/>
    </xf>
    <xf numFmtId="49" fontId="346" fillId="108" borderId="98" xfId="6776" applyNumberFormat="1" applyFont="1" applyFill="1" applyBorder="1" applyAlignment="1">
      <alignment horizontal="center" vertical="center"/>
    </xf>
    <xf numFmtId="49" fontId="346" fillId="107" borderId="98" xfId="6776" applyNumberFormat="1" applyFont="1" applyFill="1" applyBorder="1" applyAlignment="1">
      <alignment horizontal="center" vertical="center"/>
    </xf>
    <xf numFmtId="3" fontId="2" fillId="108" borderId="98" xfId="6819" applyNumberFormat="1" applyFont="1" applyFill="1" applyBorder="1" applyAlignment="1">
      <alignment horizontal="center" vertical="center"/>
    </xf>
    <xf numFmtId="165" fontId="2" fillId="108" borderId="98" xfId="6817" applyNumberFormat="1" applyFont="1" applyFill="1" applyBorder="1" applyAlignment="1">
      <alignment horizontal="center" vertical="center"/>
    </xf>
    <xf numFmtId="43" fontId="3" fillId="108" borderId="98" xfId="6817" applyNumberFormat="1" applyFont="1" applyFill="1" applyBorder="1" applyAlignment="1">
      <alignment horizontal="center" vertical="center"/>
    </xf>
    <xf numFmtId="0" fontId="0" fillId="107" borderId="98" xfId="0" applyFill="1" applyBorder="1" applyAlignment="1">
      <alignment horizontal="center" vertical="center"/>
    </xf>
    <xf numFmtId="3" fontId="0" fillId="107" borderId="98" xfId="0" applyNumberFormat="1" applyFill="1" applyBorder="1" applyAlignment="1">
      <alignment horizontal="center" vertical="center"/>
    </xf>
    <xf numFmtId="2" fontId="0" fillId="107" borderId="98" xfId="0" applyNumberFormat="1" applyFill="1" applyBorder="1" applyAlignment="1">
      <alignment horizontal="center" vertical="center"/>
    </xf>
    <xf numFmtId="165" fontId="0" fillId="107" borderId="98" xfId="1" applyNumberFormat="1" applyFont="1" applyFill="1" applyBorder="1" applyAlignment="1">
      <alignment horizontal="center" vertical="center"/>
    </xf>
    <xf numFmtId="9" fontId="0" fillId="108" borderId="98" xfId="6708" applyNumberFormat="1" applyFont="1" applyFill="1" applyBorder="1" applyAlignment="1">
      <alignment horizontal="center" vertical="center"/>
    </xf>
    <xf numFmtId="9" fontId="2" fillId="108" borderId="98" xfId="6708" applyFont="1" applyFill="1" applyBorder="1" applyAlignment="1">
      <alignment horizontal="center" vertical="center"/>
    </xf>
    <xf numFmtId="0" fontId="0" fillId="0" borderId="0" xfId="0"/>
    <xf numFmtId="0" fontId="0" fillId="0" borderId="98" xfId="0" applyBorder="1" applyAlignment="1">
      <alignment horizontal="center"/>
    </xf>
    <xf numFmtId="0" fontId="0" fillId="4" borderId="0" xfId="0" applyFill="1"/>
    <xf numFmtId="0" fontId="0" fillId="4" borderId="0" xfId="0" applyFill="1" applyAlignment="1">
      <alignment horizontal="center"/>
    </xf>
    <xf numFmtId="10" fontId="312" fillId="104" borderId="0" xfId="1" applyNumberFormat="1" applyFont="1" applyFill="1" applyBorder="1" applyAlignment="1">
      <alignment horizontal="right" vertical="center"/>
    </xf>
    <xf numFmtId="165" fontId="350" fillId="0" borderId="98" xfId="4" applyNumberFormat="1" applyFont="1" applyFill="1" applyBorder="1" applyAlignment="1">
      <alignment horizontal="center" vertical="center"/>
    </xf>
    <xf numFmtId="0" fontId="0" fillId="0" borderId="0" xfId="0" applyAlignment="1">
      <alignment horizontal="center" vertical="center"/>
    </xf>
    <xf numFmtId="0" fontId="334" fillId="0" borderId="0" xfId="0" applyFont="1" applyAlignment="1">
      <alignment horizontal="center" vertical="center"/>
    </xf>
    <xf numFmtId="0" fontId="334" fillId="0" borderId="0" xfId="0" applyFont="1"/>
    <xf numFmtId="0" fontId="34" fillId="109" borderId="0" xfId="0" applyFont="1" applyFill="1" applyAlignment="1">
      <alignment horizontal="center" vertical="center"/>
    </xf>
    <xf numFmtId="0" fontId="334" fillId="3" borderId="98" xfId="0" applyFont="1" applyFill="1" applyBorder="1" applyAlignment="1">
      <alignment horizontal="center" vertical="center"/>
    </xf>
    <xf numFmtId="43" fontId="0" fillId="0" borderId="98" xfId="1" applyFont="1" applyBorder="1" applyAlignment="1">
      <alignment horizontal="center" vertical="center"/>
    </xf>
    <xf numFmtId="166" fontId="0" fillId="0" borderId="98" xfId="6708" applyNumberFormat="1" applyFont="1" applyBorder="1" applyAlignment="1">
      <alignment horizontal="center" vertical="center"/>
    </xf>
    <xf numFmtId="0" fontId="352" fillId="110" borderId="98" xfId="0" applyFont="1" applyFill="1" applyBorder="1" applyAlignment="1">
      <alignment horizontal="center" vertical="center"/>
    </xf>
    <xf numFmtId="9" fontId="352" fillId="110" borderId="98" xfId="6708" applyFont="1" applyFill="1" applyBorder="1" applyAlignment="1">
      <alignment horizontal="center" vertical="center"/>
    </xf>
    <xf numFmtId="0" fontId="0" fillId="0" borderId="98" xfId="0" applyBorder="1" applyAlignment="1">
      <alignment horizontal="center" vertical="center"/>
    </xf>
    <xf numFmtId="0" fontId="334" fillId="3" borderId="107" xfId="0" applyFont="1" applyFill="1" applyBorder="1" applyAlignment="1">
      <alignment horizontal="center" vertical="center"/>
    </xf>
    <xf numFmtId="0" fontId="352" fillId="110" borderId="107" xfId="0" applyFont="1" applyFill="1" applyBorder="1" applyAlignment="1">
      <alignment horizontal="center" vertical="center"/>
    </xf>
    <xf numFmtId="9" fontId="352" fillId="110" borderId="107" xfId="6708" applyFont="1" applyFill="1" applyBorder="1" applyAlignment="1">
      <alignment horizontal="center" vertical="center"/>
    </xf>
    <xf numFmtId="0" fontId="334" fillId="3" borderId="21" xfId="0" applyFont="1" applyFill="1" applyBorder="1" applyAlignment="1">
      <alignment horizontal="center" vertical="center"/>
    </xf>
    <xf numFmtId="43" fontId="0" fillId="0" borderId="21" xfId="1" applyFont="1" applyBorder="1" applyAlignment="1">
      <alignment horizontal="center" vertical="center"/>
    </xf>
    <xf numFmtId="0" fontId="334" fillId="4" borderId="101" xfId="0" applyFont="1" applyFill="1" applyBorder="1" applyAlignment="1">
      <alignment horizontal="center" vertical="center"/>
    </xf>
    <xf numFmtId="0" fontId="0" fillId="4" borderId="63" xfId="0" applyFill="1" applyBorder="1" applyAlignment="1">
      <alignment horizontal="center" vertical="center"/>
    </xf>
    <xf numFmtId="0" fontId="0" fillId="4" borderId="63" xfId="0" applyFill="1" applyBorder="1"/>
    <xf numFmtId="0" fontId="334" fillId="4" borderId="0" xfId="0" applyFont="1" applyFill="1" applyAlignment="1">
      <alignment horizontal="center" vertical="center"/>
    </xf>
    <xf numFmtId="0" fontId="34" fillId="4" borderId="0" xfId="0" applyFont="1" applyFill="1" applyAlignment="1">
      <alignment horizontal="center" vertical="center"/>
    </xf>
    <xf numFmtId="0" fontId="334" fillId="4" borderId="0" xfId="0" applyFont="1" applyFill="1"/>
    <xf numFmtId="0" fontId="334" fillId="111" borderId="0" xfId="0" applyFont="1" applyFill="1" applyAlignment="1">
      <alignment horizontal="center" vertical="center"/>
    </xf>
    <xf numFmtId="166" fontId="334" fillId="111" borderId="0" xfId="6708" applyNumberFormat="1" applyFont="1" applyFill="1" applyAlignment="1">
      <alignment horizontal="center" vertical="center"/>
    </xf>
    <xf numFmtId="2" fontId="334" fillId="111" borderId="0" xfId="0" applyNumberFormat="1" applyFont="1" applyFill="1" applyAlignment="1">
      <alignment horizontal="center" vertical="center"/>
    </xf>
    <xf numFmtId="43" fontId="0" fillId="0" borderId="101" xfId="1" applyFont="1" applyBorder="1" applyAlignment="1">
      <alignment horizontal="center" vertical="center"/>
    </xf>
    <xf numFmtId="166" fontId="0" fillId="0" borderId="101" xfId="6708" applyNumberFormat="1" applyFont="1" applyBorder="1" applyAlignment="1">
      <alignment horizontal="center" vertical="center"/>
    </xf>
    <xf numFmtId="9" fontId="352" fillId="110" borderId="163" xfId="6708" applyFont="1" applyFill="1" applyBorder="1" applyAlignment="1">
      <alignment horizontal="center" vertical="center"/>
    </xf>
    <xf numFmtId="43" fontId="0" fillId="0" borderId="149" xfId="1" applyFont="1" applyBorder="1" applyAlignment="1">
      <alignment horizontal="center" vertical="center"/>
    </xf>
    <xf numFmtId="0" fontId="0" fillId="0" borderId="101" xfId="0" applyBorder="1" applyAlignment="1">
      <alignment horizontal="center" vertical="center"/>
    </xf>
    <xf numFmtId="0" fontId="34" fillId="109" borderId="165" xfId="0" applyFont="1" applyFill="1" applyBorder="1" applyAlignment="1">
      <alignment horizontal="center" vertical="center"/>
    </xf>
    <xf numFmtId="2" fontId="334" fillId="111" borderId="165" xfId="0" applyNumberFormat="1" applyFont="1" applyFill="1" applyBorder="1" applyAlignment="1">
      <alignment horizontal="center" vertical="center"/>
    </xf>
    <xf numFmtId="166" fontId="334" fillId="111" borderId="165" xfId="6708" applyNumberFormat="1" applyFont="1" applyFill="1" applyBorder="1" applyAlignment="1">
      <alignment horizontal="center" vertical="center"/>
    </xf>
    <xf numFmtId="0" fontId="34" fillId="4" borderId="165" xfId="0" applyFont="1" applyFill="1" applyBorder="1" applyAlignment="1">
      <alignment horizontal="center" vertical="center"/>
    </xf>
    <xf numFmtId="43" fontId="0" fillId="0" borderId="166" xfId="1" applyFont="1" applyBorder="1" applyAlignment="1">
      <alignment horizontal="center" vertical="center"/>
    </xf>
    <xf numFmtId="166" fontId="0" fillId="0" borderId="166" xfId="6708" applyNumberFormat="1" applyFont="1" applyBorder="1" applyAlignment="1">
      <alignment horizontal="center" vertical="center"/>
    </xf>
    <xf numFmtId="9" fontId="352" fillId="110" borderId="167" xfId="6708" applyFont="1" applyFill="1" applyBorder="1" applyAlignment="1">
      <alignment horizontal="center" vertical="center"/>
    </xf>
    <xf numFmtId="0" fontId="0" fillId="4" borderId="168" xfId="0" applyFill="1" applyBorder="1" applyAlignment="1">
      <alignment horizontal="center" vertical="center"/>
    </xf>
    <xf numFmtId="43" fontId="0" fillId="0" borderId="169" xfId="1" applyFont="1" applyBorder="1" applyAlignment="1">
      <alignment horizontal="center" vertical="center"/>
    </xf>
    <xf numFmtId="0" fontId="0" fillId="0" borderId="166" xfId="0" applyBorder="1" applyAlignment="1">
      <alignment horizontal="center" vertical="center"/>
    </xf>
    <xf numFmtId="43" fontId="352" fillId="110" borderId="98" xfId="0" applyNumberFormat="1" applyFont="1" applyFill="1" applyBorder="1" applyAlignment="1">
      <alignment horizontal="center" vertical="center"/>
    </xf>
    <xf numFmtId="9" fontId="352" fillId="110" borderId="101" xfId="6708" applyFont="1" applyFill="1" applyBorder="1" applyAlignment="1">
      <alignment horizontal="center" vertical="center"/>
    </xf>
    <xf numFmtId="43" fontId="352" fillId="110" borderId="101" xfId="0" applyNumberFormat="1" applyFont="1" applyFill="1" applyBorder="1" applyAlignment="1">
      <alignment horizontal="center" vertical="center"/>
    </xf>
    <xf numFmtId="9" fontId="352" fillId="110" borderId="166" xfId="6708" applyFont="1" applyFill="1" applyBorder="1" applyAlignment="1">
      <alignment horizontal="center" vertical="center"/>
    </xf>
    <xf numFmtId="43" fontId="352" fillId="110" borderId="166" xfId="0" applyNumberFormat="1" applyFont="1" applyFill="1" applyBorder="1" applyAlignment="1">
      <alignment horizontal="center" vertical="center"/>
    </xf>
    <xf numFmtId="10" fontId="0" fillId="108" borderId="98" xfId="6708" applyNumberFormat="1" applyFont="1" applyFill="1" applyBorder="1" applyAlignment="1">
      <alignment horizontal="center" vertical="center"/>
    </xf>
    <xf numFmtId="10" fontId="0" fillId="107" borderId="98" xfId="6708" applyNumberFormat="1" applyFont="1" applyFill="1" applyBorder="1" applyAlignment="1">
      <alignment horizontal="center" vertical="center"/>
    </xf>
    <xf numFmtId="43" fontId="353" fillId="108" borderId="98" xfId="1" applyFont="1" applyFill="1" applyBorder="1" applyAlignment="1">
      <alignment horizontal="center" vertical="center"/>
    </xf>
    <xf numFmtId="43" fontId="353" fillId="107" borderId="98" xfId="1" applyFont="1" applyFill="1" applyBorder="1" applyAlignment="1">
      <alignment horizontal="center" vertical="center"/>
    </xf>
    <xf numFmtId="3" fontId="2" fillId="107" borderId="98" xfId="6819" applyNumberFormat="1" applyFont="1" applyFill="1" applyBorder="1" applyAlignment="1">
      <alignment horizontal="center" vertical="center"/>
    </xf>
    <xf numFmtId="10" fontId="2" fillId="108" borderId="98" xfId="6708" applyNumberFormat="1" applyFont="1" applyFill="1" applyBorder="1" applyAlignment="1">
      <alignment horizontal="center" vertical="center"/>
    </xf>
    <xf numFmtId="166" fontId="2" fillId="107" borderId="98" xfId="6708" applyNumberFormat="1" applyFont="1" applyFill="1" applyBorder="1" applyAlignment="1">
      <alignment horizontal="center" vertical="center"/>
    </xf>
    <xf numFmtId="10" fontId="2" fillId="107" borderId="98" xfId="6708" applyNumberFormat="1" applyFont="1" applyFill="1" applyBorder="1" applyAlignment="1">
      <alignment horizontal="center" vertical="center"/>
    </xf>
    <xf numFmtId="0" fontId="334" fillId="4" borderId="0" xfId="0" applyFont="1" applyFill="1" applyBorder="1"/>
    <xf numFmtId="43" fontId="353" fillId="4" borderId="0" xfId="1" applyFont="1" applyFill="1" applyBorder="1" applyAlignment="1">
      <alignment horizontal="center" vertical="center"/>
    </xf>
    <xf numFmtId="0" fontId="0" fillId="4" borderId="0" xfId="0" applyFill="1" applyBorder="1"/>
    <xf numFmtId="49" fontId="347" fillId="4" borderId="0" xfId="6776" applyNumberFormat="1" applyFont="1" applyFill="1" applyBorder="1" applyAlignment="1">
      <alignment horizontal="left" vertical="center"/>
    </xf>
    <xf numFmtId="3" fontId="2" fillId="4" borderId="0" xfId="6819" applyNumberFormat="1" applyFont="1" applyFill="1" applyBorder="1" applyAlignment="1">
      <alignment horizontal="center" vertical="center"/>
    </xf>
    <xf numFmtId="10" fontId="2" fillId="4" borderId="0" xfId="6708" applyNumberFormat="1" applyFont="1" applyFill="1" applyBorder="1" applyAlignment="1">
      <alignment horizontal="center" vertical="center"/>
    </xf>
    <xf numFmtId="10" fontId="0" fillId="113" borderId="98" xfId="6708" applyNumberFormat="1" applyFont="1" applyFill="1" applyBorder="1" applyAlignment="1">
      <alignment horizontal="center" vertical="center"/>
    </xf>
    <xf numFmtId="0" fontId="0" fillId="113" borderId="98" xfId="0" applyFill="1" applyBorder="1" applyAlignment="1">
      <alignment horizontal="center" vertical="center"/>
    </xf>
    <xf numFmtId="170" fontId="312" fillId="0" borderId="98" xfId="1" applyNumberFormat="1" applyFont="1" applyFill="1" applyBorder="1" applyAlignment="1">
      <alignment horizontal="center" vertical="center"/>
    </xf>
    <xf numFmtId="166" fontId="312" fillId="0" borderId="98" xfId="1" applyNumberFormat="1" applyFont="1" applyFill="1" applyBorder="1" applyAlignment="1">
      <alignment horizontal="center" vertical="center"/>
    </xf>
    <xf numFmtId="0" fontId="0" fillId="4" borderId="0" xfId="0" applyFill="1" applyBorder="1" applyAlignment="1">
      <alignment horizontal="center" vertical="center"/>
    </xf>
    <xf numFmtId="0" fontId="0" fillId="4" borderId="0" xfId="0" applyFill="1" applyAlignment="1">
      <alignment horizontal="center" vertical="center"/>
    </xf>
    <xf numFmtId="0" fontId="334" fillId="0" borderId="98" xfId="0" applyFont="1" applyBorder="1" applyAlignment="1">
      <alignment horizontal="center" vertical="center"/>
    </xf>
    <xf numFmtId="10" fontId="0" fillId="0" borderId="98" xfId="6708" applyNumberFormat="1" applyFont="1" applyBorder="1" applyAlignment="1">
      <alignment horizontal="center" vertical="center"/>
    </xf>
    <xf numFmtId="0" fontId="334" fillId="0" borderId="98" xfId="0" applyFont="1" applyBorder="1" applyAlignment="1">
      <alignment horizontal="center" vertical="center"/>
    </xf>
    <xf numFmtId="10" fontId="334" fillId="0" borderId="98" xfId="0" applyNumberFormat="1" applyFont="1" applyBorder="1" applyAlignment="1">
      <alignment horizontal="center" vertical="center"/>
    </xf>
    <xf numFmtId="0" fontId="351" fillId="4" borderId="98" xfId="0" applyFont="1" applyFill="1" applyBorder="1" applyAlignment="1">
      <alignment horizontal="center" vertical="center"/>
    </xf>
    <xf numFmtId="165" fontId="298" fillId="0" borderId="98" xfId="4" applyNumberFormat="1" applyFont="1" applyFill="1" applyBorder="1" applyAlignment="1">
      <alignment horizontal="center" vertical="center"/>
    </xf>
    <xf numFmtId="0" fontId="0" fillId="0" borderId="0" xfId="0" applyFill="1" applyBorder="1" applyAlignment="1">
      <alignment horizontal="center" vertical="center"/>
    </xf>
    <xf numFmtId="2" fontId="0" fillId="114" borderId="98" xfId="0" applyNumberFormat="1" applyFill="1" applyBorder="1" applyAlignment="1">
      <alignment horizontal="center" vertical="center"/>
    </xf>
    <xf numFmtId="10" fontId="0" fillId="114" borderId="98" xfId="6708" applyNumberFormat="1" applyFont="1" applyFill="1" applyBorder="1" applyAlignment="1">
      <alignment horizontal="center" vertical="center"/>
    </xf>
    <xf numFmtId="165" fontId="304" fillId="4" borderId="0" xfId="4" applyNumberFormat="1" applyFont="1" applyFill="1" applyBorder="1" applyAlignment="1">
      <alignment horizontal="center" vertical="center"/>
    </xf>
    <xf numFmtId="166" fontId="312" fillId="4" borderId="0" xfId="1" applyNumberFormat="1" applyFont="1" applyFill="1" applyBorder="1" applyAlignment="1">
      <alignment horizontal="center" vertical="center"/>
    </xf>
    <xf numFmtId="166" fontId="353" fillId="108" borderId="98" xfId="6708" applyNumberFormat="1" applyFont="1" applyFill="1" applyBorder="1" applyAlignment="1">
      <alignment horizontal="center" vertical="center"/>
    </xf>
    <xf numFmtId="49" fontId="354" fillId="0" borderId="98" xfId="6776" applyNumberFormat="1" applyFont="1" applyFill="1" applyBorder="1" applyAlignment="1">
      <alignment horizontal="right" vertical="center"/>
    </xf>
    <xf numFmtId="166" fontId="353" fillId="107" borderId="98" xfId="6708" applyNumberFormat="1" applyFont="1" applyFill="1" applyBorder="1" applyAlignment="1">
      <alignment horizontal="center" vertical="center"/>
    </xf>
    <xf numFmtId="9" fontId="354" fillId="0" borderId="98" xfId="6708" applyFont="1" applyFill="1" applyBorder="1" applyAlignment="1">
      <alignment horizontal="center" vertical="center"/>
    </xf>
    <xf numFmtId="0" fontId="349" fillId="4" borderId="0" xfId="0" applyFont="1" applyFill="1" applyBorder="1"/>
    <xf numFmtId="165" fontId="302" fillId="0" borderId="98" xfId="4" applyNumberFormat="1" applyFont="1" applyFill="1" applyBorder="1" applyAlignment="1">
      <alignment horizontal="center" vertical="center" wrapText="1"/>
    </xf>
    <xf numFmtId="165" fontId="298" fillId="112" borderId="0" xfId="1" applyNumberFormat="1" applyFont="1" applyFill="1" applyBorder="1" applyAlignment="1">
      <alignment horizontal="right" vertical="center"/>
    </xf>
    <xf numFmtId="166" fontId="312" fillId="112" borderId="0" xfId="1" applyNumberFormat="1" applyFont="1" applyFill="1" applyBorder="1" applyAlignment="1">
      <alignment horizontal="right" vertical="center"/>
    </xf>
    <xf numFmtId="165" fontId="312" fillId="112" borderId="0" xfId="1" applyNumberFormat="1" applyFont="1" applyFill="1" applyBorder="1" applyAlignment="1">
      <alignment horizontal="right" vertical="center"/>
    </xf>
    <xf numFmtId="166" fontId="312" fillId="112" borderId="0" xfId="4" applyNumberFormat="1" applyFont="1" applyFill="1" applyBorder="1" applyAlignment="1">
      <alignment horizontal="right"/>
    </xf>
    <xf numFmtId="165" fontId="298" fillId="112" borderId="0" xfId="4" applyNumberFormat="1" applyFont="1" applyFill="1" applyBorder="1" applyAlignment="1">
      <alignment horizontal="right"/>
    </xf>
    <xf numFmtId="0" fontId="334" fillId="0" borderId="98" xfId="0" applyFont="1" applyBorder="1"/>
    <xf numFmtId="170" fontId="0" fillId="112" borderId="98" xfId="0" applyNumberFormat="1" applyFill="1" applyBorder="1" applyAlignment="1">
      <alignment horizontal="center" vertical="center"/>
    </xf>
    <xf numFmtId="165" fontId="0" fillId="107" borderId="98" xfId="0" applyNumberFormat="1" applyFill="1" applyBorder="1" applyAlignment="1">
      <alignment horizontal="center" vertical="center"/>
    </xf>
    <xf numFmtId="165" fontId="0" fillId="0" borderId="98" xfId="0" applyNumberFormat="1" applyBorder="1" applyAlignment="1">
      <alignment horizontal="center" vertical="center"/>
    </xf>
    <xf numFmtId="10" fontId="0" fillId="115" borderId="98" xfId="6708" applyNumberFormat="1" applyFont="1" applyFill="1" applyBorder="1" applyAlignment="1">
      <alignment horizontal="center" vertical="center"/>
    </xf>
    <xf numFmtId="170" fontId="0" fillId="115" borderId="98" xfId="0" applyNumberFormat="1" applyFill="1" applyBorder="1" applyAlignment="1">
      <alignment horizontal="center" vertical="center"/>
    </xf>
    <xf numFmtId="165" fontId="0" fillId="108" borderId="98" xfId="0" applyNumberFormat="1" applyFill="1" applyBorder="1" applyAlignment="1">
      <alignment horizontal="center" vertical="center"/>
    </xf>
    <xf numFmtId="170" fontId="0" fillId="108" borderId="98" xfId="0" applyNumberFormat="1" applyFill="1" applyBorder="1" applyAlignment="1">
      <alignment horizontal="center" vertical="center"/>
    </xf>
    <xf numFmtId="166" fontId="312" fillId="116" borderId="0" xfId="1" applyNumberFormat="1" applyFont="1" applyFill="1" applyBorder="1" applyAlignment="1">
      <alignment horizontal="right" vertical="center"/>
    </xf>
    <xf numFmtId="9" fontId="312" fillId="117" borderId="0" xfId="4" applyNumberFormat="1" applyFont="1" applyFill="1" applyBorder="1" applyAlignment="1">
      <alignment horizontal="right"/>
    </xf>
    <xf numFmtId="0" fontId="334" fillId="0" borderId="98" xfId="0" applyFont="1" applyBorder="1" applyAlignment="1">
      <alignment horizontal="center" vertical="center"/>
    </xf>
    <xf numFmtId="0" fontId="334" fillId="0" borderId="0" xfId="0" applyFont="1" applyFill="1" applyBorder="1"/>
    <xf numFmtId="43" fontId="0" fillId="0" borderId="0" xfId="1" applyFont="1" applyAlignment="1">
      <alignment horizontal="center" vertical="center"/>
    </xf>
    <xf numFmtId="43" fontId="0" fillId="0" borderId="0" xfId="1" applyFont="1"/>
    <xf numFmtId="10" fontId="0" fillId="0" borderId="0" xfId="6708" applyNumberFormat="1" applyFont="1" applyAlignment="1">
      <alignment horizontal="center" vertical="center"/>
    </xf>
    <xf numFmtId="10" fontId="304" fillId="0" borderId="0" xfId="6708" applyNumberFormat="1" applyFont="1" applyFill="1" applyBorder="1" applyAlignment="1">
      <alignment horizontal="right" vertical="center"/>
    </xf>
    <xf numFmtId="165" fontId="298" fillId="111" borderId="0" xfId="1" applyNumberFormat="1" applyFont="1" applyFill="1" applyBorder="1" applyAlignment="1">
      <alignment horizontal="right" vertical="center"/>
    </xf>
    <xf numFmtId="0" fontId="334" fillId="3" borderId="163" xfId="0" applyFont="1" applyFill="1" applyBorder="1" applyAlignment="1">
      <alignment horizontal="center" vertical="center"/>
    </xf>
    <xf numFmtId="0" fontId="352" fillId="110" borderId="133" xfId="0" applyFont="1" applyFill="1" applyBorder="1" applyAlignment="1">
      <alignment horizontal="center" vertical="center"/>
    </xf>
    <xf numFmtId="9" fontId="352" fillId="110" borderId="133" xfId="6708" applyFont="1" applyFill="1" applyBorder="1" applyAlignment="1">
      <alignment horizontal="center" vertical="center"/>
    </xf>
    <xf numFmtId="44" fontId="352" fillId="110" borderId="170" xfId="6708" applyNumberFormat="1" applyFont="1" applyFill="1" applyBorder="1" applyAlignment="1">
      <alignment horizontal="center" vertical="center"/>
    </xf>
    <xf numFmtId="44" fontId="352" fillId="110" borderId="133" xfId="6708" applyNumberFormat="1" applyFont="1" applyFill="1" applyBorder="1" applyAlignment="1">
      <alignment horizontal="center" vertical="center"/>
    </xf>
    <xf numFmtId="10" fontId="352" fillId="110" borderId="170" xfId="6708" applyNumberFormat="1" applyFont="1" applyFill="1" applyBorder="1" applyAlignment="1">
      <alignment horizontal="center" vertical="center"/>
    </xf>
    <xf numFmtId="0" fontId="334" fillId="3" borderId="101" xfId="0" applyFont="1" applyFill="1" applyBorder="1" applyAlignment="1">
      <alignment horizontal="center" vertical="center"/>
    </xf>
    <xf numFmtId="0" fontId="352" fillId="110" borderId="63" xfId="0" applyFont="1" applyFill="1" applyBorder="1" applyAlignment="1">
      <alignment horizontal="center" vertical="center"/>
    </xf>
    <xf numFmtId="9" fontId="352" fillId="110" borderId="63" xfId="6708" applyFont="1" applyFill="1" applyBorder="1" applyAlignment="1">
      <alignment horizontal="center" vertical="center"/>
    </xf>
    <xf numFmtId="44" fontId="352" fillId="110" borderId="63" xfId="6708" applyNumberFormat="1" applyFont="1" applyFill="1" applyBorder="1" applyAlignment="1">
      <alignment horizontal="center" vertical="center"/>
    </xf>
    <xf numFmtId="166" fontId="0" fillId="4" borderId="0" xfId="6708" applyNumberFormat="1" applyFont="1" applyFill="1" applyAlignment="1">
      <alignment horizontal="center" vertical="center"/>
    </xf>
    <xf numFmtId="0" fontId="352" fillId="110" borderId="102" xfId="0" applyFont="1" applyFill="1" applyBorder="1" applyAlignment="1">
      <alignment horizontal="center" vertical="center"/>
    </xf>
    <xf numFmtId="9" fontId="352" fillId="110" borderId="102" xfId="6708" applyFont="1" applyFill="1" applyBorder="1" applyAlignment="1">
      <alignment horizontal="center" vertical="center"/>
    </xf>
    <xf numFmtId="10" fontId="352" fillId="110" borderId="102" xfId="6708" applyNumberFormat="1" applyFont="1" applyFill="1" applyBorder="1" applyAlignment="1">
      <alignment horizontal="center" vertical="center"/>
    </xf>
    <xf numFmtId="0" fontId="352" fillId="110" borderId="63" xfId="6708" applyNumberFormat="1" applyFont="1" applyFill="1" applyBorder="1" applyAlignment="1">
      <alignment horizontal="center" vertical="center"/>
    </xf>
    <xf numFmtId="2" fontId="352" fillId="110" borderId="63" xfId="6708" applyNumberFormat="1" applyFont="1" applyFill="1" applyBorder="1" applyAlignment="1">
      <alignment horizontal="center" vertical="center"/>
    </xf>
    <xf numFmtId="0" fontId="352" fillId="110" borderId="102" xfId="6708" applyNumberFormat="1" applyFont="1" applyFill="1" applyBorder="1" applyAlignment="1">
      <alignment horizontal="center" vertical="center"/>
    </xf>
    <xf numFmtId="43" fontId="352" fillId="110" borderId="102" xfId="1" applyFont="1" applyFill="1" applyBorder="1" applyAlignment="1">
      <alignment horizontal="center" vertical="center"/>
    </xf>
    <xf numFmtId="43" fontId="352" fillId="110" borderId="63" xfId="6708" applyNumberFormat="1" applyFont="1" applyFill="1" applyBorder="1" applyAlignment="1">
      <alignment horizontal="center" vertical="center"/>
    </xf>
    <xf numFmtId="0" fontId="352" fillId="110" borderId="133" xfId="6708" applyNumberFormat="1" applyFont="1" applyFill="1" applyBorder="1" applyAlignment="1">
      <alignment horizontal="center" vertical="center"/>
    </xf>
    <xf numFmtId="0" fontId="352" fillId="110" borderId="170" xfId="6708" applyNumberFormat="1" applyFont="1" applyFill="1" applyBorder="1" applyAlignment="1">
      <alignment horizontal="center" vertical="center"/>
    </xf>
    <xf numFmtId="0" fontId="0" fillId="4" borderId="98" xfId="0" applyFill="1" applyBorder="1" applyAlignment="1">
      <alignment horizontal="center"/>
    </xf>
    <xf numFmtId="49" fontId="347" fillId="0" borderId="101" xfId="6776" applyNumberFormat="1" applyFont="1" applyFill="1" applyBorder="1" applyAlignment="1">
      <alignment horizontal="left" vertical="center"/>
    </xf>
    <xf numFmtId="49" fontId="347" fillId="0" borderId="58" xfId="6776" applyNumberFormat="1" applyFont="1" applyFill="1" applyBorder="1" applyAlignment="1">
      <alignment horizontal="left" vertical="center"/>
    </xf>
    <xf numFmtId="0" fontId="355" fillId="0" borderId="0" xfId="0" applyFont="1" applyAlignment="1">
      <alignment horizontal="left" vertical="center" readingOrder="1"/>
    </xf>
    <xf numFmtId="49" fontId="347" fillId="0" borderId="0" xfId="6776" applyNumberFormat="1" applyFont="1" applyFill="1" applyBorder="1" applyAlignment="1">
      <alignment horizontal="left" vertical="center"/>
    </xf>
    <xf numFmtId="3" fontId="2" fillId="108" borderId="0" xfId="6819" applyNumberFormat="1" applyFont="1" applyFill="1" applyBorder="1" applyAlignment="1">
      <alignment horizontal="center" vertical="center"/>
    </xf>
    <xf numFmtId="10" fontId="2" fillId="107" borderId="0" xfId="6708" applyNumberFormat="1" applyFont="1" applyFill="1" applyBorder="1" applyAlignment="1">
      <alignment horizontal="center" vertical="center"/>
    </xf>
    <xf numFmtId="4" fontId="2" fillId="108" borderId="0" xfId="6819" applyNumberFormat="1" applyFont="1" applyFill="1" applyBorder="1" applyAlignment="1">
      <alignment horizontal="center" vertical="center"/>
    </xf>
    <xf numFmtId="43" fontId="2" fillId="107" borderId="0" xfId="1" applyFont="1" applyFill="1" applyBorder="1" applyAlignment="1">
      <alignment horizontal="center" vertical="center"/>
    </xf>
    <xf numFmtId="0" fontId="0" fillId="108" borderId="98" xfId="6708" applyNumberFormat="1" applyFont="1" applyFill="1" applyBorder="1" applyAlignment="1">
      <alignment horizontal="center" vertical="center"/>
    </xf>
    <xf numFmtId="0" fontId="0" fillId="113" borderId="98" xfId="6708" applyNumberFormat="1" applyFont="1" applyFill="1" applyBorder="1" applyAlignment="1">
      <alignment horizontal="center" vertical="center"/>
    </xf>
    <xf numFmtId="43" fontId="0" fillId="113" borderId="98" xfId="1" applyFont="1" applyFill="1" applyBorder="1" applyAlignment="1">
      <alignment horizontal="center" vertical="center"/>
    </xf>
    <xf numFmtId="0" fontId="0" fillId="107" borderId="0" xfId="0" applyFill="1"/>
    <xf numFmtId="43" fontId="352" fillId="110" borderId="63" xfId="1" applyFont="1" applyFill="1" applyBorder="1" applyAlignment="1">
      <alignment horizontal="center" vertical="center"/>
    </xf>
    <xf numFmtId="165" fontId="302" fillId="118" borderId="0" xfId="1" applyNumberFormat="1" applyFont="1" applyFill="1" applyBorder="1" applyAlignment="1">
      <alignment horizontal="right" vertical="center"/>
    </xf>
    <xf numFmtId="3" fontId="0" fillId="4" borderId="0" xfId="0" applyNumberFormat="1" applyFill="1" applyAlignment="1">
      <alignment horizontal="center" vertical="center"/>
    </xf>
    <xf numFmtId="171" fontId="357" fillId="118" borderId="0" xfId="6705" applyNumberFormat="1" applyFont="1" applyFill="1" applyAlignment="1">
      <alignment vertical="center"/>
    </xf>
    <xf numFmtId="241" fontId="356" fillId="118" borderId="0" xfId="6705" applyNumberFormat="1" applyFont="1" applyFill="1" applyAlignment="1">
      <alignment vertical="center"/>
    </xf>
    <xf numFmtId="165" fontId="298" fillId="104" borderId="0" xfId="1" applyNumberFormat="1" applyFont="1" applyFill="1" applyBorder="1" applyAlignment="1">
      <alignment horizontal="right" vertical="center"/>
    </xf>
    <xf numFmtId="9" fontId="327" fillId="0" borderId="0" xfId="6708" applyFont="1" applyAlignment="1">
      <alignment vertical="center"/>
    </xf>
    <xf numFmtId="9" fontId="327" fillId="0" borderId="0" xfId="6708" applyFont="1" applyFill="1" applyAlignment="1">
      <alignment horizontal="right" vertical="center"/>
    </xf>
    <xf numFmtId="0" fontId="322" fillId="3" borderId="0" xfId="53" applyFont="1" applyFill="1" applyAlignment="1">
      <alignment horizontal="left" vertical="center" wrapText="1"/>
    </xf>
    <xf numFmtId="0" fontId="325" fillId="86" borderId="141" xfId="6704" applyFont="1" applyFill="1" applyBorder="1" applyAlignment="1">
      <alignment horizontal="center" vertical="center"/>
    </xf>
    <xf numFmtId="0" fontId="325" fillId="86" borderId="144" xfId="6704" applyFont="1" applyFill="1" applyBorder="1" applyAlignment="1">
      <alignment horizontal="center" vertical="center"/>
    </xf>
    <xf numFmtId="10" fontId="0" fillId="0" borderId="0" xfId="6708" applyNumberFormat="1" applyFont="1" applyAlignment="1">
      <alignment horizontal="center" vertical="center"/>
    </xf>
    <xf numFmtId="0" fontId="334" fillId="0" borderId="101" xfId="0" applyFont="1" applyBorder="1" applyAlignment="1">
      <alignment horizontal="center"/>
    </xf>
    <xf numFmtId="0" fontId="334" fillId="0" borderId="58" xfId="0" applyFont="1" applyBorder="1" applyAlignment="1">
      <alignment horizontal="center"/>
    </xf>
    <xf numFmtId="0" fontId="334" fillId="0" borderId="98" xfId="0" applyFont="1" applyBorder="1" applyAlignment="1">
      <alignment horizontal="center" vertical="center"/>
    </xf>
    <xf numFmtId="49" fontId="348" fillId="0" borderId="98" xfId="6776" applyNumberFormat="1" applyFont="1" applyFill="1" applyBorder="1" applyAlignment="1">
      <alignment horizontal="center" vertical="center"/>
    </xf>
    <xf numFmtId="166" fontId="298" fillId="0" borderId="98" xfId="6708" applyNumberFormat="1" applyFont="1" applyFill="1" applyBorder="1" applyAlignment="1">
      <alignment horizontal="center" vertical="center"/>
    </xf>
    <xf numFmtId="49" fontId="348" fillId="0" borderId="101" xfId="6776" applyNumberFormat="1" applyFont="1" applyFill="1" applyBorder="1" applyAlignment="1">
      <alignment horizontal="center" vertical="center"/>
    </xf>
    <xf numFmtId="49" fontId="348" fillId="0" borderId="63" xfId="6776" applyNumberFormat="1" applyFont="1" applyFill="1" applyBorder="1" applyAlignment="1">
      <alignment horizontal="center" vertical="center"/>
    </xf>
    <xf numFmtId="49" fontId="348" fillId="0" borderId="58" xfId="6776" applyNumberFormat="1" applyFont="1" applyFill="1" applyBorder="1" applyAlignment="1">
      <alignment horizontal="center" vertical="center"/>
    </xf>
    <xf numFmtId="0" fontId="0" fillId="4" borderId="98" xfId="0" applyFill="1" applyBorder="1" applyAlignment="1">
      <alignment horizontal="center"/>
    </xf>
    <xf numFmtId="10" fontId="0" fillId="108" borderId="98" xfId="6708" applyNumberFormat="1" applyFont="1" applyFill="1" applyBorder="1" applyAlignment="1">
      <alignment horizontal="center" vertical="center"/>
    </xf>
    <xf numFmtId="49" fontId="348" fillId="0" borderId="107" xfId="6776" applyNumberFormat="1" applyFont="1" applyFill="1" applyBorder="1" applyAlignment="1">
      <alignment horizontal="center" vertical="center"/>
    </xf>
    <xf numFmtId="0" fontId="0" fillId="4" borderId="133" xfId="0" applyFill="1" applyBorder="1" applyAlignment="1">
      <alignment horizontal="center"/>
    </xf>
    <xf numFmtId="0" fontId="0" fillId="4" borderId="163" xfId="0" applyFill="1" applyBorder="1" applyAlignment="1">
      <alignment horizontal="center" wrapText="1"/>
    </xf>
    <xf numFmtId="0" fontId="0" fillId="4" borderId="97" xfId="0" applyFill="1" applyBorder="1" applyAlignment="1">
      <alignment horizontal="center" wrapText="1"/>
    </xf>
    <xf numFmtId="0" fontId="0" fillId="4" borderId="164" xfId="0" applyFill="1" applyBorder="1" applyAlignment="1">
      <alignment horizontal="center" wrapText="1"/>
    </xf>
    <xf numFmtId="0" fontId="0" fillId="4" borderId="149" xfId="0" applyFill="1" applyBorder="1" applyAlignment="1">
      <alignment horizontal="center" wrapText="1"/>
    </xf>
    <xf numFmtId="0" fontId="0" fillId="4" borderId="4" xfId="0" applyFill="1" applyBorder="1" applyAlignment="1">
      <alignment horizontal="center" wrapText="1"/>
    </xf>
    <xf numFmtId="0" fontId="0" fillId="4" borderId="150" xfId="0" applyFill="1" applyBorder="1" applyAlignment="1">
      <alignment horizontal="center" wrapText="1"/>
    </xf>
    <xf numFmtId="0" fontId="0" fillId="4" borderId="2" xfId="0" applyFill="1" applyBorder="1" applyAlignment="1">
      <alignment horizontal="center" wrapText="1"/>
    </xf>
    <xf numFmtId="0" fontId="0" fillId="4" borderId="0" xfId="0" applyFill="1" applyBorder="1" applyAlignment="1">
      <alignment horizontal="center" wrapText="1"/>
    </xf>
    <xf numFmtId="0" fontId="0" fillId="4" borderId="3" xfId="0" applyFill="1" applyBorder="1" applyAlignment="1">
      <alignment horizontal="center" wrapText="1"/>
    </xf>
    <xf numFmtId="49" fontId="347" fillId="0" borderId="101" xfId="6776" applyNumberFormat="1" applyFont="1" applyFill="1" applyBorder="1" applyAlignment="1">
      <alignment horizontal="left" vertical="center"/>
    </xf>
    <xf numFmtId="49" fontId="347" fillId="0" borderId="58" xfId="6776" applyNumberFormat="1" applyFont="1" applyFill="1" applyBorder="1" applyAlignment="1">
      <alignment horizontal="left" vertical="center"/>
    </xf>
    <xf numFmtId="0" fontId="0" fillId="4" borderId="101" xfId="0" applyFill="1" applyBorder="1" applyAlignment="1">
      <alignment horizontal="center"/>
    </xf>
    <xf numFmtId="0" fontId="0" fillId="4" borderId="58" xfId="0" applyFill="1" applyBorder="1" applyAlignment="1">
      <alignment horizontal="center"/>
    </xf>
    <xf numFmtId="0" fontId="334" fillId="4" borderId="101" xfId="0" applyFont="1" applyFill="1" applyBorder="1" applyAlignment="1">
      <alignment horizontal="left"/>
    </xf>
    <xf numFmtId="0" fontId="334" fillId="4" borderId="58" xfId="0" applyFont="1" applyFill="1" applyBorder="1" applyAlignment="1">
      <alignment horizontal="left"/>
    </xf>
    <xf numFmtId="0" fontId="351" fillId="4" borderId="101" xfId="0" applyFont="1" applyFill="1" applyBorder="1" applyAlignment="1">
      <alignment horizontal="center"/>
    </xf>
    <xf numFmtId="0" fontId="351" fillId="4" borderId="58" xfId="0" applyFont="1" applyFill="1" applyBorder="1" applyAlignment="1">
      <alignment horizontal="center"/>
    </xf>
    <xf numFmtId="0" fontId="351" fillId="4" borderId="98" xfId="0" applyFont="1" applyFill="1" applyBorder="1" applyAlignment="1">
      <alignment horizontal="center"/>
    </xf>
  </cellXfs>
  <cellStyles count="6820">
    <cellStyle name="_x0002_" xfId="5037"/>
    <cellStyle name="_x0013_" xfId="98"/>
    <cellStyle name="-" xfId="99"/>
    <cellStyle name="          _x000d__x000a_386grabber=vga.3gr_x000d__x000a_" xfId="100"/>
    <cellStyle name=" 1" xfId="101"/>
    <cellStyle name="_x0002_ 2" xfId="5038"/>
    <cellStyle name="_x000a_386grabber=M" xfId="102"/>
    <cellStyle name="_x000a_386grabber=M 2" xfId="103"/>
    <cellStyle name="_x000a_bidires=100_x000d_" xfId="5039"/>
    <cellStyle name="#,##-" xfId="5040"/>
    <cellStyle name="#,##0" xfId="5041"/>
    <cellStyle name="#,##0%" xfId="5042"/>
    <cellStyle name="#,##0.0%" xfId="5043"/>
    <cellStyle name="#,##0_),(#,##0)" xfId="5044"/>
    <cellStyle name="$" xfId="104"/>
    <cellStyle name="$ 1 decimal" xfId="105"/>
    <cellStyle name="$_Alsea LBO Model V.11" xfId="106"/>
    <cellStyle name="$_Alsea LBO Model V.11_Vespa Model v7" xfId="107"/>
    <cellStyle name="$_Alsea LBO Model V.11_Vespa_Model_v20 (PA Consulting)-erase" xfId="108"/>
    <cellStyle name="$_BP MTV 2003-03-29" xfId="109"/>
    <cellStyle name="$_BP MTV 2003-03-29_Vespa Model v7" xfId="110"/>
    <cellStyle name="$_BP MTV 2003-03-29_Vespa_Model_v20 (PA Consulting)-erase" xfId="111"/>
    <cellStyle name="$_Coppel_model_v.9" xfId="112"/>
    <cellStyle name="$_Coppel_model_v.9_Vespa Model v7" xfId="113"/>
    <cellStyle name="$_Coppel_model_v.9_Vespa_Model_v20 (PA Consulting)-erase" xfId="114"/>
    <cellStyle name="$_Cost" xfId="115"/>
    <cellStyle name="$_Cost_Vespa Model v7" xfId="116"/>
    <cellStyle name="$_Cost_Vespa_Model_v20 (PA Consulting)-erase" xfId="117"/>
    <cellStyle name="$_Dividend recap 14feb07_Mgmt CASE_V2" xfId="118"/>
    <cellStyle name="$_Dividend recap 14feb07_Mgmt CASE_V2_Vespa Model v7" xfId="119"/>
    <cellStyle name="$_Dividend recap 14feb07_Mgmt CASE_V2_Vespa_Model_v20 (PA Consulting)-erase" xfId="120"/>
    <cellStyle name="$_LBO analysis_30jan07" xfId="121"/>
    <cellStyle name="$_LBO analysis_30jan07_Vespa Model v7" xfId="122"/>
    <cellStyle name="$_LBO analysis_30jan07_Vespa_Model_v20 (PA Consulting)-erase" xfId="123"/>
    <cellStyle name="$_Vespa Model v7" xfId="124"/>
    <cellStyle name="$_Vespa_Model_v20 (PA Consulting)-erase" xfId="125"/>
    <cellStyle name="$0,000" xfId="126"/>
    <cellStyle name="$0." xfId="127"/>
    <cellStyle name="$0.00" xfId="128"/>
    <cellStyle name="$currency" xfId="129"/>
    <cellStyle name="%" xfId="130"/>
    <cellStyle name="% [2]" xfId="131"/>
    <cellStyle name="% change/margin" xfId="132"/>
    <cellStyle name="% equity" xfId="133"/>
    <cellStyle name="% Presentation" xfId="134"/>
    <cellStyle name="%_2009 Plan Presentation Support File_TBG" xfId="135"/>
    <cellStyle name="%_AEI Budget Template_ v6.0 REV2" xfId="136"/>
    <cellStyle name="%_Assets Value Analysis - Plan 2009-2013 101208v2" xfId="137"/>
    <cellStyle name="%_Assets Value Analysis - Plan 2009-2013 BMG(Consolidation) Dividend 20081217" xfId="138"/>
    <cellStyle name="%_Assets Value Analysis - Plan 2009-2013 Tongda v3 20081223" xfId="139"/>
    <cellStyle name="%_Assets Value Analysis - Plan 2009-2013_Luoyang_Submission_FINAL" xfId="140"/>
    <cellStyle name="%_Assets Value Analysis - Plan 2009-2013v3plano" xfId="141"/>
    <cellStyle name="%_Coppel_model_v.9" xfId="142"/>
    <cellStyle name="%_Coppel_model_v.9_2009 Plan Presentation Support File_TBG" xfId="143"/>
    <cellStyle name="%_Coppel_model_v.9_Assets Value Analysis - Plan 2009-2013_Luoyang_Submission_FINAL" xfId="144"/>
    <cellStyle name="%_Coppel_model_v.9_Financial Statements and Valuation_values_only" xfId="145"/>
    <cellStyle name="%_Financial Statements and Valuation_values_only" xfId="146"/>
    <cellStyle name="%_GTB_Assets Value Analysis - Plan 2009-2013 Correct" xfId="147"/>
    <cellStyle name="%_Promigas  Consolidated Assets Value Analysis - Plan 2009-2013 II" xfId="148"/>
    <cellStyle name="%0" xfId="149"/>
    <cellStyle name="%0.0" xfId="150"/>
    <cellStyle name="%1" xfId="151"/>
    <cellStyle name="******************************************" xfId="152"/>
    <cellStyle name=";;;" xfId="153"/>
    <cellStyle name="?" xfId="154"/>
    <cellStyle name="??_1951_0006" xfId="5045"/>
    <cellStyle name="?_peers&amp;brokers TOTVS" xfId="155"/>
    <cellStyle name="?W3sμ2" xfId="156"/>
    <cellStyle name="]_x000d__x000a_Zoomed=1_x000d__x000a_Row=0_x000d__x000a_Column=0_x000d__x000a_Height=0_x000d__x000a_Width=0_x000d__x000a_FontName=FoxFont_x000d__x000a_FontStyle=0_x000d__x000a_FontSize=9_x000d__x000a_PrtFontName=FoxPrin" xfId="157"/>
    <cellStyle name="_%(SignOnly)" xfId="158"/>
    <cellStyle name="_%(SignOnly) 2" xfId="5046"/>
    <cellStyle name="_%(SignOnly) 3" xfId="5047"/>
    <cellStyle name="_%(SignSpaceOnly)" xfId="159"/>
    <cellStyle name="_%(SignSpaceOnly) 2" xfId="5048"/>
    <cellStyle name="_%(SignSpaceOnly) 3" xfId="5049"/>
    <cellStyle name="_~0910772" xfId="160"/>
    <cellStyle name="_~0910772_2009 Plan Presentation Support File_TBG" xfId="161"/>
    <cellStyle name="_~0910772_AEI Budget Template_ v6.0 REV2" xfId="162"/>
    <cellStyle name="_~0910772_Assets Value Analysis - Plan 2009-2013 101208v2" xfId="163"/>
    <cellStyle name="_~0910772_Assets Value Analysis - Plan 2009-2013 BMG(Consolidation) Dividend 20081217" xfId="164"/>
    <cellStyle name="_~0910772_Assets Value Analysis - Plan 2009-2013 Tongda v3 20081223" xfId="165"/>
    <cellStyle name="_~0910772_Assets Value Analysis - Plan 2009-2013_Luoyang_Submission_FINAL" xfId="166"/>
    <cellStyle name="_~0910772_Assets Value Analysis - Plan 2009-2013v3plano" xfId="167"/>
    <cellStyle name="_~0910772_Financial Statements and Valuation_values_only" xfId="168"/>
    <cellStyle name="_~0910772_GTB_Assets Value Analysis - Plan 2009-2013 Correct" xfId="169"/>
    <cellStyle name="_~0910772_Promigas  Consolidated Assets Value Analysis - Plan 2009-2013 II" xfId="170"/>
    <cellStyle name="_~1072145" xfId="171"/>
    <cellStyle name="_~1072145_2009 Plan Presentation Support File_TBG" xfId="172"/>
    <cellStyle name="_~1072145_AEI Budget Template_ v6.0 REV2" xfId="173"/>
    <cellStyle name="_~1072145_Assets Value Analysis - Plan 2009-2013 101208v2" xfId="174"/>
    <cellStyle name="_~1072145_Assets Value Analysis - Plan 2009-2013_Luoyang_Submission_FINAL" xfId="175"/>
    <cellStyle name="_~1072145_Assets Value Analysis - Plan 2009-2013v3plano" xfId="176"/>
    <cellStyle name="_~1072145_Financial Statements and Valuation_values_only" xfId="177"/>
    <cellStyle name="_~1072145_GTB_Assets Value Analysis - Plan 2009-2013 Correct" xfId="178"/>
    <cellStyle name="_~1072145_Promigas  Consolidated Assets Value Analysis - Plan 2009-2013 II" xfId="179"/>
    <cellStyle name="_~6192826" xfId="180"/>
    <cellStyle name="_~7037329" xfId="181"/>
    <cellStyle name="_~7037329_Vespa Model v7" xfId="182"/>
    <cellStyle name="_~7037329_Vespa_Model_v20 (PA Consulting)-erase" xfId="183"/>
    <cellStyle name="_01.06.09_Stockguide Sell Side e nosso_link Megatrader" xfId="5050"/>
    <cellStyle name="_15.05_JPSRegulatory_Dec62006" xfId="184"/>
    <cellStyle name="_2.05.09.10.00013_0906" xfId="5051"/>
    <cellStyle name="_x0013__2009 Plan Presentation Support File_TBG" xfId="185"/>
    <cellStyle name="_265948" xfId="186"/>
    <cellStyle name="_3Q06" xfId="187"/>
    <cellStyle name="_3Q06_2009 Plan Presentation Support File_TBG" xfId="188"/>
    <cellStyle name="_3Q06_Assets Value Analysis - Plan 2009-2013_Luoyang_Submission_FINAL" xfId="189"/>
    <cellStyle name="_3Q06_Financial Statements and Valuation_values_only" xfId="190"/>
    <cellStyle name="_Acquisitions" xfId="191"/>
    <cellStyle name="_ADM- IRR Analysis" xfId="192"/>
    <cellStyle name="_AEI Master Model v1.18" xfId="193"/>
    <cellStyle name="_Aep 050906" xfId="194"/>
    <cellStyle name="_Aeromexico 010906" xfId="195"/>
    <cellStyle name="_Airlines Stockguide2 (version 1)" xfId="196"/>
    <cellStyle name="_APV template" xfId="197"/>
    <cellStyle name="_Arcamodnew" xfId="198"/>
    <cellStyle name="_Arcamodnew_Globex Oficial ITAU" xfId="5052"/>
    <cellStyle name="_Arcamodnew_Globex Oficial ITAU 2" xfId="5053"/>
    <cellStyle name="_Arcamodnew_New Globex Oficial ITAU updating Fran" xfId="5054"/>
    <cellStyle name="_Arcamodnew_New Globex Oficial ITAU updating Fran 2" xfId="5055"/>
    <cellStyle name="_Arcelor_Br_Model_Oficial" xfId="5056"/>
    <cellStyle name="_Ativos" xfId="5057"/>
    <cellStyle name="_Ativos 2" xfId="5058"/>
    <cellStyle name="_Book2" xfId="199"/>
    <cellStyle name="_Buyers Page" xfId="200"/>
    <cellStyle name="_Câmbio" xfId="5059"/>
    <cellStyle name="_Câmbio 2" xfId="5060"/>
    <cellStyle name="_Campo_valuation model_v32" xfId="201"/>
    <cellStyle name="_Cash Flow" xfId="202"/>
    <cellStyle name="_Cavalcante Zerada" xfId="203"/>
    <cellStyle name="_CBD DIxe Oct6" xfId="204"/>
    <cellStyle name="_CBD DIxe Oct6_Globex Oficial ITAU" xfId="5061"/>
    <cellStyle name="_CBD DIxe Oct6_Globex Oficial ITAU 2" xfId="5062"/>
    <cellStyle name="_CBD DIxe Oct6_New Globex Oficial ITAU updating Fran" xfId="5063"/>
    <cellStyle name="_CBD DIxe Oct6_New Globex Oficial ITAU updating Fran 2" xfId="5064"/>
    <cellStyle name="_CBD valuation" xfId="205"/>
    <cellStyle name="_CD and content manuf" xfId="206"/>
    <cellStyle name="_Chilquinta &amp; subs- proyección" xfId="207"/>
    <cellStyle name="_Chilquinta model v37" xfId="208"/>
    <cellStyle name="_Chilquinta_Summary Projections MJC" xfId="209"/>
    <cellStyle name="_CLQ PA CAPEX - OPEX" xfId="210"/>
    <cellStyle name="_CMPC_Irevna Update" xfId="5065"/>
    <cellStyle name="_Column1" xfId="211"/>
    <cellStyle name="_Column1_Vespa Model v7" xfId="212"/>
    <cellStyle name="_Column1_Vespa_Model_v20 (PA Consulting)-erase" xfId="213"/>
    <cellStyle name="_Column2" xfId="214"/>
    <cellStyle name="_Column3" xfId="215"/>
    <cellStyle name="_Column4" xfId="216"/>
    <cellStyle name="_Column5" xfId="217"/>
    <cellStyle name="_Column6" xfId="218"/>
    <cellStyle name="_Column6_Vespa Model v7" xfId="219"/>
    <cellStyle name="_Column6_Vespa_Model_v20 (PA Consulting)-erase" xfId="220"/>
    <cellStyle name="_Column7" xfId="221"/>
    <cellStyle name="_Column7_Vespa Model v7" xfId="222"/>
    <cellStyle name="_Column7_Vespa_Model_v20 (PA Consulting)-erase" xfId="223"/>
    <cellStyle name="_Comma" xfId="224"/>
    <cellStyle name="_Comma 2" xfId="225"/>
    <cellStyle name="_Comma 3" xfId="5066"/>
    <cellStyle name="_Comma_~0899137" xfId="226"/>
    <cellStyle name="_Comma_270 Venus II v25" xfId="227"/>
    <cellStyle name="_Comma_9" xfId="228"/>
    <cellStyle name="_Comma_All Prices 2" xfId="229"/>
    <cellStyle name="_Comma_Cantv DCF Scenarios by Avi" xfId="230"/>
    <cellStyle name="_Comma_Converted Market Structure Template" xfId="231"/>
    <cellStyle name="_Comma_Courtleight 270 Model V.1" xfId="232"/>
    <cellStyle name="_Comma_DCF" xfId="233"/>
    <cellStyle name="_Comma_Exchanges" xfId="234"/>
    <cellStyle name="_Comma_Sheet1" xfId="235"/>
    <cellStyle name="_Comma_template suggestion" xfId="236"/>
    <cellStyle name="_x0013__Conolidated Finanacial Statements_v03" xfId="237"/>
    <cellStyle name="_x0013__Conolidated Finanacial Statements_v04 Altamira" xfId="238"/>
    <cellStyle name="_x0013__Conolidated Finanacial Statements_v04 GDR" xfId="239"/>
    <cellStyle name="_x0013__Conolidated Finanacial Statements_v04 RBII" xfId="240"/>
    <cellStyle name="_x0013__Conolidated Finanacial Statements_v04 RBIII" xfId="241"/>
    <cellStyle name="_x0013__Conolidated Finanacial Statements_v04 RBIV" xfId="242"/>
    <cellStyle name="_x0013__Conolidated Finanacial Statements_v04 Saltillo" xfId="243"/>
    <cellStyle name="_x0013__Cons_Fins_v02 All Plants" xfId="244"/>
    <cellStyle name="_x0002__Cremer - PIPE Model v10" xfId="5067"/>
    <cellStyle name="_CSN_Model_Oficial" xfId="5068"/>
    <cellStyle name="_Currency" xfId="245"/>
    <cellStyle name="_Currency 2" xfId="246"/>
    <cellStyle name="_Currency 3" xfId="5069"/>
    <cellStyle name="_Currency_~0899137" xfId="247"/>
    <cellStyle name="_Currency_18_DCF Standard Model with Calc page" xfId="5070"/>
    <cellStyle name="_Currency_270 Venus II v25" xfId="248"/>
    <cellStyle name="_Currency_All Prices 2" xfId="249"/>
    <cellStyle name="_Currency_Cantv DCF Scenarios by Avi" xfId="250"/>
    <cellStyle name="_Currency_Cash Flow" xfId="251"/>
    <cellStyle name="_Currency_Courtleight 270 Model V.1" xfId="252"/>
    <cellStyle name="_Currency_DCF" xfId="253"/>
    <cellStyle name="_Currency_Financials" xfId="254"/>
    <cellStyle name="_Currency_Gafisa Model 2007-07-08 (Updating wit 2Q07)" xfId="255"/>
    <cellStyle name="_Currency_Gafisa Model Oct-31" xfId="256"/>
    <cellStyle name="_Currency_Lazard model" xfId="257"/>
    <cellStyle name="_Currency_Merchant banking new" xfId="258"/>
    <cellStyle name="_Currency_Operations" xfId="259"/>
    <cellStyle name="_Currency_QP_XXX" xfId="260"/>
    <cellStyle name="_Currency_Sept 07 issuance -  67.8  - with overview" xfId="261"/>
    <cellStyle name="_Currency_template suggestion" xfId="262"/>
    <cellStyle name="_CurrencySpace" xfId="263"/>
    <cellStyle name="_CurrencySpace 2" xfId="264"/>
    <cellStyle name="_CurrencySpace 3" xfId="5071"/>
    <cellStyle name="_CurrencySpace_All Prices 2" xfId="265"/>
    <cellStyle name="_CurrencySpace_APV template" xfId="266"/>
    <cellStyle name="_CurrencySpace_Cantv DCF Scenarios by Avi" xfId="267"/>
    <cellStyle name="_CurrencySpace_DCF" xfId="268"/>
    <cellStyle name="_CurrencySpace_Lazard model" xfId="269"/>
    <cellStyle name="_CurrencySpace_Merchant banking new" xfId="270"/>
    <cellStyle name="_CurrencySpace_template suggestion" xfId="271"/>
    <cellStyle name="_CVRD_Model_Oficial_USGAAP" xfId="5072"/>
    <cellStyle name="_CVRD_Model_Oficial_USGAAP 2" xfId="5073"/>
    <cellStyle name="_CVRD_Model_Oficial_USGAAP_2" xfId="5074"/>
    <cellStyle name="_CVRD_Model_Oficial_USGAAP_2 2" xfId="5075"/>
    <cellStyle name="_CVRD_Model_Oficial_USGAAP_2_AMIL 1Q08 v3" xfId="5076"/>
    <cellStyle name="_CVRD_Model_Oficial_USGAAP_2_AMIL 1Q08 v3 2" xfId="5077"/>
    <cellStyle name="_CVRD_Model_Oficial_USGAAP_2_AMIL 3Q07" xfId="5078"/>
    <cellStyle name="_CVRD_Model_Oficial_USGAAP_2_AMIL 3Q07 2" xfId="5079"/>
    <cellStyle name="_CVRD_Model_Oficial_USGAAP_2_Earnings preview" xfId="5080"/>
    <cellStyle name="_CVRD_Model_Oficial_USGAAP_2_Earnings preview 2" xfId="5081"/>
    <cellStyle name="_CVRD_Model_Oficial_USGAAP_2_MMX - Initiating Coverage 5.xls" xfId="5082"/>
    <cellStyle name="_CVRD_Model_Oficial_USGAAP_2_MMX - Initiating Coverage 5.xls 2" xfId="5083"/>
    <cellStyle name="_CVRD_Model_Oficial_USGAAP_2_MMX - Initiating Coverage 6.xls" xfId="5084"/>
    <cellStyle name="_CVRD_Model_Oficial_USGAAP_2_MMX - Initiating Coverage 6.xls 2" xfId="5085"/>
    <cellStyle name="_CVRD_Model_Oficial_USGAAP_2_Model" xfId="5086"/>
    <cellStyle name="_CVRD_Model_Oficial_USGAAP_2_Model 2" xfId="5087"/>
    <cellStyle name="_CVRD_Model_Oficial_USGAAP_2_ODPV live new (base)" xfId="5088"/>
    <cellStyle name="_CVRD_Model_Oficial_USGAAP_2_ODPV live new (base) 2" xfId="5089"/>
    <cellStyle name="_CVRD_Model_Oficial_USGAAP_2_Overview" xfId="5090"/>
    <cellStyle name="_CVRD_Model_Oficial_USGAAP_2_Overview 2" xfId="5091"/>
    <cellStyle name="_CVRD_Model_Oficial_USGAAP_AMIL 1Q08 v3" xfId="5092"/>
    <cellStyle name="_CVRD_Model_Oficial_USGAAP_AMIL 1Q08 v3 2" xfId="5093"/>
    <cellStyle name="_CVRD_Model_Oficial_USGAAP_AMIL 3Q07" xfId="5094"/>
    <cellStyle name="_CVRD_Model_Oficial_USGAAP_AMIL 3Q07 2" xfId="5095"/>
    <cellStyle name="_CVRD_Model_Oficial_USGAAP_Earnings preview" xfId="5096"/>
    <cellStyle name="_CVRD_Model_Oficial_USGAAP_Earnings preview 2" xfId="5097"/>
    <cellStyle name="_CVRD_Model_Oficial_USGAAP_MMX - Initiating Coverage 5.xls" xfId="5098"/>
    <cellStyle name="_CVRD_Model_Oficial_USGAAP_MMX - Initiating Coverage 5.xls 2" xfId="5099"/>
    <cellStyle name="_CVRD_Model_Oficial_USGAAP_MMX - Initiating Coverage 6.xls" xfId="5100"/>
    <cellStyle name="_CVRD_Model_Oficial_USGAAP_MMX - Initiating Coverage 6.xls 2" xfId="5101"/>
    <cellStyle name="_CVRD_Model_Oficial_USGAAP_Model" xfId="5102"/>
    <cellStyle name="_CVRD_Model_Oficial_USGAAP_Model 2" xfId="5103"/>
    <cellStyle name="_CVRD_Model_Oficial_USGAAP_ODPV live new (base)" xfId="5104"/>
    <cellStyle name="_CVRD_Model_Oficial_USGAAP_ODPV live new (base) 2" xfId="5105"/>
    <cellStyle name="_CVRD_Model_Oficial_USGAAP_Overview" xfId="5106"/>
    <cellStyle name="_CVRD_Model_Oficial_USGAAP_Overview 2" xfId="5107"/>
    <cellStyle name="_Data" xfId="272"/>
    <cellStyle name="_Data_Vespa Model v7" xfId="273"/>
    <cellStyle name="_Data_Vespa_Model_v20 (PA Consulting)-erase" xfId="274"/>
    <cellStyle name="_DCF" xfId="275"/>
    <cellStyle name="_Denver_021205_v04 FINAL" xfId="276"/>
    <cellStyle name="_Denver_021205_v04 FINAL_Vespa Model v7" xfId="277"/>
    <cellStyle name="_Denver_021205_v04 FINAL_Vespa_Model_v20 (PA Consulting)-erase" xfId="278"/>
    <cellStyle name="_Digicel DCF 01-12-07 v4" xfId="279"/>
    <cellStyle name="_Digicel DCF 01-12-07 v4_Vespa Model v7" xfId="280"/>
    <cellStyle name="_Digicel DCF 01-12-07 v4_Vespa_Model_v20 (PA Consulting)-erase" xfId="281"/>
    <cellStyle name="_Div Externa" xfId="5108"/>
    <cellStyle name="_Div Externa 2" xfId="5109"/>
    <cellStyle name="_Dlya_analitik_ov Eng original" xfId="282"/>
    <cellStyle name="_Dollar" xfId="283"/>
    <cellStyle name="_drog_normal" xfId="5110"/>
    <cellStyle name="_Drogasil_Texto" xfId="5111"/>
    <cellStyle name="_Drogasil_Texto 2" xfId="5112"/>
    <cellStyle name="_Embraer_proj2006_oficial" xfId="284"/>
    <cellStyle name="_Endesa_smartcom calcsv5" xfId="285"/>
    <cellStyle name="_Euro" xfId="286"/>
    <cellStyle name="_Euro 2" xfId="5113"/>
    <cellStyle name="_Euro 3" xfId="5114"/>
    <cellStyle name="_Exchange ratio" xfId="287"/>
    <cellStyle name="_Exchange ratio_Vespa Model v7" xfId="288"/>
    <cellStyle name="_Exchange ratio_Vespa_Model_v20 (PA Consulting)-erase" xfId="289"/>
    <cellStyle name="_FCP 405B and 406A_v52" xfId="290"/>
    <cellStyle name="_FGV-100" xfId="5115"/>
    <cellStyle name="_FGV-100 2" xfId="5116"/>
    <cellStyle name="_Financials" xfId="291"/>
    <cellStyle name="_Gafisa Model 2007-07-08 (Updating wit 2Q07)" xfId="292"/>
    <cellStyle name="_Gafisa Model Oct-31" xfId="293"/>
    <cellStyle name="_Gerdau_Model_Oficial" xfId="5117"/>
    <cellStyle name="_Global Comps - Full Service - 12 Jan  2001" xfId="5118"/>
    <cellStyle name="_Global Comps - Full Service - 18 June 2001" xfId="5119"/>
    <cellStyle name="_Global Comps - Full Service - 20 June 2001" xfId="5120"/>
    <cellStyle name="_GOL_2Q05" xfId="294"/>
    <cellStyle name="_GOL_PJ2007_rev" xfId="295"/>
    <cellStyle name="_Header" xfId="296"/>
    <cellStyle name="_Heading" xfId="297"/>
    <cellStyle name="_Heading 2" xfId="5121"/>
    <cellStyle name="_Heading 3" xfId="5122"/>
    <cellStyle name="_Heading 4" xfId="5123"/>
    <cellStyle name="_Heading 5" xfId="5124"/>
    <cellStyle name="_Heading_16 Detail of Key Metrics_mario marco" xfId="298"/>
    <cellStyle name="_Heading_Cantv DCF Scenarios by Avi" xfId="299"/>
    <cellStyle name="_Heading_Cash Flow" xfId="300"/>
    <cellStyle name="_Heading_Financials" xfId="301"/>
    <cellStyle name="_Heading_Gafisa Model 2007-07-08 (Updating wit 2Q07)" xfId="302"/>
    <cellStyle name="_Heading_Gafisa Model Oct-31" xfId="303"/>
    <cellStyle name="_Heading_Olimpia_Model_v110" xfId="304"/>
    <cellStyle name="_Heading_Operations" xfId="305"/>
    <cellStyle name="_Heading_QP_XXX" xfId="306"/>
    <cellStyle name="_Highlight" xfId="307"/>
    <cellStyle name="_Highlight 2" xfId="5125"/>
    <cellStyle name="_Highlight 3" xfId="5126"/>
    <cellStyle name="_ILEC Comps_Q32004_TechTemplate_WIP_v24" xfId="308"/>
    <cellStyle name="_ILEC Comps_Q32004_TechTemplate_WIP_v24_Vespa Model v7" xfId="309"/>
    <cellStyle name="_ILEC Comps_Q32004_TechTemplate_WIP_v24_Vespa_Model_v20 (PA Consulting)-erase" xfId="310"/>
    <cellStyle name="_ILEC Comps_Q42004_WIP_v8" xfId="311"/>
    <cellStyle name="_ILEC Comps_Q42004_WIP_v8_Vespa Model v7" xfId="312"/>
    <cellStyle name="_ILEC Comps_Q42004_WIP_v8_Vespa_Model_v20 (PA Consulting)-erase" xfId="313"/>
    <cellStyle name="_Industrials Factsheet Jun09" xfId="314"/>
    <cellStyle name="_Inflação" xfId="5127"/>
    <cellStyle name="_Inflação 2" xfId="5128"/>
    <cellStyle name="-_INFOTRIM032001" xfId="315"/>
    <cellStyle name="_INPUT" xfId="316"/>
    <cellStyle name="_INPUT PCS" xfId="317"/>
    <cellStyle name="_INPUT PCS_Vespa Model v7" xfId="318"/>
    <cellStyle name="_INPUT PCS_Vespa_Model_v20 (PA Consulting)-erase" xfId="319"/>
    <cellStyle name="_Integrated comps 4-18-03 (2002 FYE)" xfId="320"/>
    <cellStyle name="_Ipstar DrKW consol-v58-21Feb05" xfId="321"/>
    <cellStyle name="_JPC Revenues Calculation v 011607 V 10.0" xfId="322"/>
    <cellStyle name="_JPM Asur v1.2" xfId="323"/>
    <cellStyle name="_JPM_GBPC 0729_v2.0" xfId="324"/>
    <cellStyle name="_JPM_GBPC 0729b_v5.0" xfId="325"/>
    <cellStyle name="_Juros" xfId="5129"/>
    <cellStyle name="_Juros 2" xfId="5130"/>
    <cellStyle name="_Kazakhstan rec to WM_051104" xfId="326"/>
    <cellStyle name="_Kazakhstan_v14_2004 WoodMac" xfId="327"/>
    <cellStyle name="_KazMunaiTeniz v58" xfId="328"/>
    <cellStyle name="_LAN Airlines 040906" xfId="329"/>
    <cellStyle name="_Lojas Americanas Oficial em revisao DIxe" xfId="330"/>
    <cellStyle name="_Lojas Americanas Oficial em revisao DIxe_Globex Oficial ITAU" xfId="5131"/>
    <cellStyle name="_Lojas Americanas Oficial em revisao DIxe_Globex Oficial ITAU 2" xfId="5132"/>
    <cellStyle name="_Lojas Americanas Oficial em revisao DIxe_New Globex Oficial ITAU updating Fran" xfId="5133"/>
    <cellStyle name="_Lojas Americanas Oficial em revisao DIxe_New Globex Oficial ITAU updating Fran 2" xfId="5134"/>
    <cellStyle name="_Lojas Americanas Valuation 2" xfId="331"/>
    <cellStyle name="_M&amp;Aanalysis_Brazil_03.15.07_MI" xfId="332"/>
    <cellStyle name="_Main Source for Pres_Temasek" xfId="333"/>
    <cellStyle name="_Máscara da Beth" xfId="5135"/>
    <cellStyle name="_MASCARAsuza" xfId="5136"/>
    <cellStyle name="-_MATR_covenants" xfId="334"/>
    <cellStyle name="_MCIT" xfId="5137"/>
    <cellStyle name="_MDiasBranco" xfId="335"/>
    <cellStyle name="_Meduse Valuation_v41 (status quo)" xfId="336"/>
    <cellStyle name="_Meduse Valuation_v42 (Refinance)" xfId="337"/>
    <cellStyle name="_MIR.ProjectSammy.PlantList.v01" xfId="338"/>
    <cellStyle name="_Mirant - caribbean asset Val 102506" xfId="339"/>
    <cellStyle name="_Mirant Caribbean Summary _111306" xfId="340"/>
    <cellStyle name="_Mirant Disc Rate Analysis 0205071" xfId="341"/>
    <cellStyle name="_MMX - Initiating Coverage 5.xls" xfId="5138"/>
    <cellStyle name="_MMX - Initiating Coverage 5.xls 2" xfId="5139"/>
    <cellStyle name="_MMX - Initiating Coverage 6.xls" xfId="5140"/>
    <cellStyle name="_MMX - Initiating Coverage 6.xls 2" xfId="5141"/>
    <cellStyle name="_Model MEDI (jun-09) official" xfId="342"/>
    <cellStyle name="_Model RAPT (apr-09) official" xfId="343"/>
    <cellStyle name="-_Model30" xfId="344"/>
    <cellStyle name="_Modelo CCR" xfId="345"/>
    <cellStyle name="_Modelo Duratex2" xfId="346"/>
    <cellStyle name="_x0002__Modelo Hering v16000" xfId="5142"/>
    <cellStyle name="_Modelo Iochpe_Oficial" xfId="347"/>
    <cellStyle name="_modelo renata faberDuratex_1Q06-2" xfId="348"/>
    <cellStyle name="_Modelo_CARD3" xfId="5143"/>
    <cellStyle name="_Modelo_DAG_4T09" xfId="5144"/>
    <cellStyle name="_Modelo_Minas_v50000_Merger" xfId="5145"/>
    <cellStyle name="_Modelo_Minas_v50000_Merger_vGP" xfId="5146"/>
    <cellStyle name="_Movie theater comps - 5.7.04a" xfId="349"/>
    <cellStyle name="_Mozart benchmarking 2.2.05" xfId="350"/>
    <cellStyle name="_Mozart DCF v1.3" xfId="351"/>
    <cellStyle name="_Mozart DCF v3.0" xfId="352"/>
    <cellStyle name="_Multiple" xfId="353"/>
    <cellStyle name="_Multiple 2" xfId="5147"/>
    <cellStyle name="_Multiple 3" xfId="5148"/>
    <cellStyle name="_Multiple_~0899137" xfId="354"/>
    <cellStyle name="_Multiple_270 Venus II v25" xfId="355"/>
    <cellStyle name="_Multiple_9" xfId="356"/>
    <cellStyle name="_Multiple_All Prices 2" xfId="357"/>
    <cellStyle name="_Multiple_APV template" xfId="358"/>
    <cellStyle name="_Multiple_Cantv DCF Scenarios by Avi" xfId="359"/>
    <cellStyle name="_Multiple_Converted Market Structure Template" xfId="360"/>
    <cellStyle name="_Multiple_Courtleight 270 Model V.1" xfId="361"/>
    <cellStyle name="_Multiple_DCF" xfId="362"/>
    <cellStyle name="_Multiple_Exchanges" xfId="363"/>
    <cellStyle name="_Multiple_Sept 07 issuance -  67.8  - with overview" xfId="364"/>
    <cellStyle name="_Multiple_Sheet1" xfId="365"/>
    <cellStyle name="_Multiple_template suggestion" xfId="366"/>
    <cellStyle name="_MultipleSpace" xfId="367"/>
    <cellStyle name="_MultipleSpace 2" xfId="5149"/>
    <cellStyle name="_MultipleSpace 3" xfId="5150"/>
    <cellStyle name="_MultipleSpace_9" xfId="368"/>
    <cellStyle name="_MultipleSpace_All Prices 2" xfId="369"/>
    <cellStyle name="_MultipleSpace_APV template" xfId="370"/>
    <cellStyle name="_MultipleSpace_Cantv DCF Scenarios by Avi" xfId="371"/>
    <cellStyle name="_MultipleSpace_Converted Market Structure Template" xfId="372"/>
    <cellStyle name="_MultipleSpace_DCF" xfId="373"/>
    <cellStyle name="_MultipleSpace_Exchanges" xfId="374"/>
    <cellStyle name="_MultipleSpace_Sept 07 issuance -  67.8  - with overview" xfId="375"/>
    <cellStyle name="_MultipleSpace_Sheet1" xfId="376"/>
    <cellStyle name="_MultipleSpace_template suggestion" xfId="377"/>
    <cellStyle name="_MÚLTIPLOS BROKERS" xfId="378"/>
    <cellStyle name="_MZW Model v22-15Mar05 (sent to PwC)" xfId="379"/>
    <cellStyle name="_NDD Model Final 6.13" xfId="380"/>
    <cellStyle name="_New WCOM" xfId="5151"/>
    <cellStyle name="_NIHD vs NXTP valuation_1.14.05" xfId="381"/>
    <cellStyle name="_NIHD vs NXTP valuation_1.14.05_Vespa Model v7" xfId="382"/>
    <cellStyle name="_NIHD vs NXTP valuation_1.14.05_Vespa_Model_v20 (PA Consulting)-erase" xfId="383"/>
    <cellStyle name="_NIHD vs NXTP valuation_2.4.05_v5" xfId="384"/>
    <cellStyle name="_NIHD vs NXTP valuation_2.4.05_v5_Vespa Model v7" xfId="385"/>
    <cellStyle name="_NIHD vs NXTP valuation_2.4.05_v5_Vespa_Model_v20 (PA Consulting)-erase" xfId="386"/>
    <cellStyle name="_Operating assumptions" xfId="387"/>
    <cellStyle name="_Operations" xfId="388"/>
    <cellStyle name="_Palm_Valuation v30" xfId="389"/>
    <cellStyle name="_Parent level detailed G&amp;A" xfId="390"/>
    <cellStyle name="_PCS comps v11 4.18.05" xfId="391"/>
    <cellStyle name="_PCS comps v11 4.18.05_Vespa Model v7" xfId="392"/>
    <cellStyle name="_PCS comps v11 4.18.05_Vespa_Model_v20 (PA Consulting)-erase" xfId="393"/>
    <cellStyle name="_PE SP" xfId="5152"/>
    <cellStyle name="_PE SP 2" xfId="5153"/>
    <cellStyle name="_PE_RJ" xfId="5154"/>
    <cellStyle name="_PE_RJ 2" xfId="5155"/>
    <cellStyle name="_Percent" xfId="394"/>
    <cellStyle name="_Percent_All Prices 2" xfId="395"/>
    <cellStyle name="_Percent_APV template" xfId="396"/>
    <cellStyle name="_Percent_Sept 07 issuance -  67.8  - with overview" xfId="397"/>
    <cellStyle name="_PercentSpace" xfId="398"/>
    <cellStyle name="_PercentSpace_All Prices 2" xfId="399"/>
    <cellStyle name="_PercentSpace_APV template" xfId="400"/>
    <cellStyle name="_PercentSpace_Sept 07 issuance -  67.8  - with overview" xfId="401"/>
    <cellStyle name="_PetroCanada Syria_Sept 05 v63" xfId="402"/>
    <cellStyle name="_Planet Full Benchmarking 120304d" xfId="403"/>
    <cellStyle name="_Power Coms_02-03-07_3" xfId="404"/>
    <cellStyle name="_Powergen Model 020107" xfId="405"/>
    <cellStyle name="_PPL_Delsur_v5" xfId="406"/>
    <cellStyle name="_PPLG Emel Cons" xfId="407"/>
    <cellStyle name="_PREVIEWreport" xfId="5156"/>
    <cellStyle name="_Proj2006_TAM2" xfId="408"/>
    <cellStyle name="_ProjecaoTAM_Final" xfId="409"/>
    <cellStyle name="_Project Caesar_v66" xfId="410"/>
    <cellStyle name="_Project Caesar_v68" xfId="411"/>
    <cellStyle name="_Project Coda model v24 03.18.05" xfId="412"/>
    <cellStyle name="_Project Sophie Valuation V72" xfId="413"/>
    <cellStyle name="_PROJECTION" xfId="5157"/>
    <cellStyle name="_Projects CODA Comps 021205 v03" xfId="414"/>
    <cellStyle name="_Projects CODA Comps 021205 v03_Vespa Model v7" xfId="415"/>
    <cellStyle name="_Projects CODA Comps 021205 v03_Vespa_Model_v20 (PA Consulting)-erase" xfId="416"/>
    <cellStyle name="_Projects CODA Comps 032005 v Public" xfId="417"/>
    <cellStyle name="_Projects CODA Comps 032005 v Public_Vespa Model v7" xfId="418"/>
    <cellStyle name="_Projects CODA Comps 032005 v Public_Vespa_Model_v20 (PA Consulting)-erase" xfId="419"/>
    <cellStyle name="_projpronto" xfId="420"/>
    <cellStyle name="_Proportionate Info 2007 Plan _ Lian3" xfId="421"/>
    <cellStyle name="_Pulpo 01.30.07 v.2" xfId="422"/>
    <cellStyle name="_QP_XXX" xfId="423"/>
    <cellStyle name="_Retail Barometer Template_010705" xfId="424"/>
    <cellStyle name="_Revised Comps Template" xfId="5158"/>
    <cellStyle name="_Row1" xfId="425"/>
    <cellStyle name="_Row1_Vespa Model v7" xfId="426"/>
    <cellStyle name="_Row1_Vespa_Model_v20 (PA Consulting)-erase" xfId="427"/>
    <cellStyle name="_Row2" xfId="428"/>
    <cellStyle name="_Row3" xfId="429"/>
    <cellStyle name="_Row4" xfId="430"/>
    <cellStyle name="_Row5" xfId="431"/>
    <cellStyle name="_Row6" xfId="432"/>
    <cellStyle name="_Row6_Vespa Model v7" xfId="433"/>
    <cellStyle name="_Row6_Vespa_Model_v20 (PA Consulting)-erase" xfId="434"/>
    <cellStyle name="_Row7" xfId="435"/>
    <cellStyle name="_Row7_Vespa Model v7" xfId="436"/>
    <cellStyle name="_Row7_Vespa_Model_v20 (PA Consulting)-erase" xfId="437"/>
    <cellStyle name="_russ market caps 0310" xfId="438"/>
    <cellStyle name="_Setor Externo" xfId="5159"/>
    <cellStyle name="_Setor Externo 2" xfId="5160"/>
    <cellStyle name="_Sheet2" xfId="439"/>
    <cellStyle name="_Sheet6" xfId="440"/>
    <cellStyle name="_Small Caps Master" xfId="441"/>
    <cellStyle name="_SubHeading" xfId="442"/>
    <cellStyle name="_SubHeading 2" xfId="5161"/>
    <cellStyle name="_SubHeading 3" xfId="5162"/>
    <cellStyle name="_SubHeading 4" xfId="5163"/>
    <cellStyle name="_SubHeading 5" xfId="5164"/>
    <cellStyle name="_SubHeading_~0899137" xfId="443"/>
    <cellStyle name="_SubHeading_16 Detail of Key Metrics_mario marco" xfId="444"/>
    <cellStyle name="_SubHeading_270 Venus II v25" xfId="445"/>
    <cellStyle name="_SubHeading_All Prices 2" xfId="446"/>
    <cellStyle name="_SubHeading_Cantv DCF Scenarios by Avi" xfId="447"/>
    <cellStyle name="_SubHeading_Cash Flow" xfId="448"/>
    <cellStyle name="_SubHeading_Courtleight 270 Model V.1" xfId="449"/>
    <cellStyle name="_SubHeading_Financials" xfId="450"/>
    <cellStyle name="_SubHeading_Gafisa Model 2007-07-08 (Updating wit 2Q07)" xfId="451"/>
    <cellStyle name="_SubHeading_Gafisa Model Oct-31" xfId="452"/>
    <cellStyle name="_SubHeading_Olimpia_Model_v110" xfId="453"/>
    <cellStyle name="_SubHeading_Operations" xfId="454"/>
    <cellStyle name="_SubHeading_prestemp" xfId="455"/>
    <cellStyle name="_SubHeading_QP_XXX" xfId="456"/>
    <cellStyle name="_SubHeading_Sept 07 issuance -  67.8  - with overview" xfId="457"/>
    <cellStyle name="_SubHeading_template suggestion" xfId="458"/>
    <cellStyle name="_Table" xfId="459"/>
    <cellStyle name="_Table 2" xfId="460"/>
    <cellStyle name="_Table 2 2" xfId="4598"/>
    <cellStyle name="_Table 2 2 2" xfId="4762"/>
    <cellStyle name="_Table 2 2 2 2" xfId="4937"/>
    <cellStyle name="_Table 2 3" xfId="5165"/>
    <cellStyle name="_Table 3" xfId="4597"/>
    <cellStyle name="_Table 3 2" xfId="4761"/>
    <cellStyle name="_Table 3 2 2" xfId="4936"/>
    <cellStyle name="_Table 3 3" xfId="5166"/>
    <cellStyle name="_Table_46 Queiroz Galvão Oil and Gas" xfId="461"/>
    <cellStyle name="_Table_Cantv DCF Scenarios by Avi" xfId="462"/>
    <cellStyle name="_Table_Cash Flow" xfId="463"/>
    <cellStyle name="_Table_Financials" xfId="464"/>
    <cellStyle name="_Table_Gafisa Model 2007-07-08 (Updating wit 2Q07)" xfId="465"/>
    <cellStyle name="_Table_Gafisa Model Oct-31" xfId="466"/>
    <cellStyle name="_Table_GVTmodII" xfId="467"/>
    <cellStyle name="_Table_Operations" xfId="468"/>
    <cellStyle name="_Table_QP_XXX" xfId="469"/>
    <cellStyle name="_Table_template suggestion" xfId="470"/>
    <cellStyle name="_TableHead" xfId="471"/>
    <cellStyle name="_TableHead 2" xfId="5167"/>
    <cellStyle name="_TableHead 3" xfId="5168"/>
    <cellStyle name="_TableHead 4" xfId="5169"/>
    <cellStyle name="_TableHead 5" xfId="5170"/>
    <cellStyle name="_TableHead_16 Detail of Key Metrics_mario marco" xfId="472"/>
    <cellStyle name="_TableHead_9" xfId="473"/>
    <cellStyle name="_TableHead_Cantv DCF Scenarios by Avi" xfId="474"/>
    <cellStyle name="_TableHead_Cash Flow" xfId="475"/>
    <cellStyle name="_TableHead_Converted Market Structure Template" xfId="476"/>
    <cellStyle name="_TableHead_Exchanges" xfId="477"/>
    <cellStyle name="_TableHead_Financials" xfId="478"/>
    <cellStyle name="_TableHead_Gafisa Model 2007-07-08 (Updating wit 2Q07)" xfId="479"/>
    <cellStyle name="_TableHead_Gafisa Model Oct-31" xfId="480"/>
    <cellStyle name="_TableHead_GVTmodII" xfId="481"/>
    <cellStyle name="_TableHead_KIARA Valuation Model" xfId="5171"/>
    <cellStyle name="_TableHead_Operations" xfId="482"/>
    <cellStyle name="_TableHead_QP_XXX" xfId="483"/>
    <cellStyle name="_TableHead_Sheet1" xfId="484"/>
    <cellStyle name="_TableRowHead" xfId="485"/>
    <cellStyle name="_TableRowHead 2" xfId="5172"/>
    <cellStyle name="_TableRowHead 3" xfId="5173"/>
    <cellStyle name="_TableRowHead 4" xfId="5174"/>
    <cellStyle name="_TableRowHead 5" xfId="5175"/>
    <cellStyle name="_TableRowHead_9" xfId="486"/>
    <cellStyle name="_TableRowHead_Cantv DCF Scenarios by Avi" xfId="487"/>
    <cellStyle name="_TableRowHead_Cash Flow" xfId="488"/>
    <cellStyle name="_TableRowHead_Converted Market Structure Template" xfId="489"/>
    <cellStyle name="_TableRowHead_Exchanges" xfId="490"/>
    <cellStyle name="_TableRowHead_Financials" xfId="491"/>
    <cellStyle name="_TableRowHead_Gafisa Model 2007-07-08 (Updating wit 2Q07)" xfId="492"/>
    <cellStyle name="_TableRowHead_Gafisa Model Oct-31" xfId="493"/>
    <cellStyle name="_TableRowHead_Operations" xfId="494"/>
    <cellStyle name="_TableRowHead_QP_XXX" xfId="495"/>
    <cellStyle name="_TableRowHead_Sheet1" xfId="496"/>
    <cellStyle name="_TableSuperHead" xfId="497"/>
    <cellStyle name="_TableSuperHead 2" xfId="5176"/>
    <cellStyle name="_TableSuperHead 3" xfId="5177"/>
    <cellStyle name="_TableSuperHead 4" xfId="5178"/>
    <cellStyle name="_TableSuperHead 5" xfId="5179"/>
    <cellStyle name="_TableSuperHead_Cantv DCF Scenarios by Avi" xfId="498"/>
    <cellStyle name="_TableSuperHead_Cash Flow" xfId="499"/>
    <cellStyle name="_TableSuperHead_Financials" xfId="500"/>
    <cellStyle name="_TableSuperHead_Gafisa Model 2007-07-08 (Updating wit 2Q07)" xfId="501"/>
    <cellStyle name="_TableSuperHead_Gafisa Model Oct-31" xfId="502"/>
    <cellStyle name="_TableSuperHead_Operations" xfId="503"/>
    <cellStyle name="_TableSuperHead_QP_XXX" xfId="504"/>
    <cellStyle name="_TableSuperHead_template suggestion" xfId="505"/>
    <cellStyle name="_TableSuperHead_Tiburon backup v10" xfId="506"/>
    <cellStyle name="_TAM_PJ2006Newfleet_rev" xfId="507"/>
    <cellStyle name="_Tecnisa valuation2" xfId="508"/>
    <cellStyle name="_Terna Final" xfId="5180"/>
    <cellStyle name="_Tiburon backup v10" xfId="509"/>
    <cellStyle name="_Trading comps V110" xfId="510"/>
    <cellStyle name="_UPCS Model_v4" xfId="511"/>
    <cellStyle name="_UPCS Model_v4_Vespa Model v7" xfId="512"/>
    <cellStyle name="_UPCS Model_v4_Vespa_Model_v20 (PA Consulting)-erase" xfId="513"/>
    <cellStyle name="-_Usgaap1" xfId="514"/>
    <cellStyle name="_Usiminas_Model_Consolidado_New" xfId="5181"/>
    <cellStyle name="_Usiminas_Model_Consolidado_New 2" xfId="5182"/>
    <cellStyle name="_Val_Sum021307a1" xfId="515"/>
    <cellStyle name="_Verizon DCF v2.0" xfId="516"/>
    <cellStyle name="_VNTModellastestimates" xfId="5183"/>
    <cellStyle name="_w VZ bmrk" xfId="517"/>
    <cellStyle name="_w VZ bmrk_Vespa Model v7" xfId="518"/>
    <cellStyle name="_w VZ bmrk_Vespa_Model_v20 (PA Consulting)-erase" xfId="519"/>
    <cellStyle name="_WACC" xfId="520"/>
    <cellStyle name="_WACC_Vespa Model v7" xfId="521"/>
    <cellStyle name="_WACC_Vespa_Model_v20 (PA Consulting)-erase" xfId="522"/>
    <cellStyle name="_WatchTower Introducing 2006YE Target Prices" xfId="5184"/>
    <cellStyle name="_WatchTower Introducing 2006YE Target Prices 2" xfId="5185"/>
    <cellStyle name="_Wave threshold v6.1" xfId="523"/>
    <cellStyle name="_Wireless Multiples" xfId="524"/>
    <cellStyle name="_Wireline comps_3Q06_v1" xfId="525"/>
    <cellStyle name="_Wireline comps_3Q06_v1_Vespa Model v7" xfId="526"/>
    <cellStyle name="_Wireline comps_3Q06_v1_Vespa_Model_v20 (PA Consulting)-erase" xfId="527"/>
    <cellStyle name="’Ê‰Ý [0.00]_GE 3 MINIMUM" xfId="528"/>
    <cellStyle name="’Ê‰Ý_GE 3 MINIMUM" xfId="529"/>
    <cellStyle name="–¢’è‹`" xfId="530"/>
    <cellStyle name="£ BP" xfId="531"/>
    <cellStyle name="£/GJ" xfId="532"/>
    <cellStyle name="£/t" xfId="533"/>
    <cellStyle name="¥ JY" xfId="534"/>
    <cellStyle name="=C:\WINNT\SYSTEM32\COMMAND.COM" xfId="535"/>
    <cellStyle name="=C:\WINNT\SYSTEM32\COMMAND.COM 2" xfId="5186"/>
    <cellStyle name="=C:\WINNT\SYSTEM32\COMMAND.COM 3" xfId="5187"/>
    <cellStyle name="=C:\WINNT\SYSTEM32\COMMAND.COM 4" xfId="5188"/>
    <cellStyle name="=C:\WINNT\SYSTEM32\COMMAND.COM 5" xfId="5189"/>
    <cellStyle name="=C:\WINNT\SYSTEM32\COMMAND.COM 6" xfId="5190"/>
    <cellStyle name="=C:\WINNT\SYSTEM32\COMMAND.COM 7" xfId="5191"/>
    <cellStyle name="=C:\WINNT35\SYSTEM32\COMMAND.COM" xfId="536"/>
    <cellStyle name="§Q\?1@" xfId="537"/>
    <cellStyle name="°" xfId="538"/>
    <cellStyle name="°_Ass" xfId="539"/>
    <cellStyle name="°_Curves" xfId="540"/>
    <cellStyle name="°_ENS Economic Model 070802 v4" xfId="541"/>
    <cellStyle name="°_ENS EGAS Plan2002-07 061202 Final" xfId="542"/>
    <cellStyle name="°_ENS model052704_Internal with RRA 30112004" xfId="543"/>
    <cellStyle name="°_Plant" xfId="544"/>
    <cellStyle name="°_Tax" xfId="545"/>
    <cellStyle name="°_Template_111504c" xfId="546"/>
    <cellStyle name="•W€_GE 3 MINIMUM" xfId="547"/>
    <cellStyle name="•W_GE 3 MINIMUM" xfId="548"/>
    <cellStyle name="0" xfId="549"/>
    <cellStyle name="0  + -" xfId="550"/>
    <cellStyle name="0%" xfId="551"/>
    <cellStyle name="0,0_x000d__x000a_NA_x000d__x000a_" xfId="5192"/>
    <cellStyle name="0.0" xfId="552"/>
    <cellStyle name="0.0 NORMAL" xfId="553"/>
    <cellStyle name="0.0 PERCENT" xfId="554"/>
    <cellStyle name="0.0 x" xfId="555"/>
    <cellStyle name="0.0%" xfId="556"/>
    <cellStyle name="0.0_~0636239" xfId="557"/>
    <cellStyle name="0.00" xfId="558"/>
    <cellStyle name="0.00%" xfId="559"/>
    <cellStyle name="0.00_Sept 07 issuance -  67.8  - with overview" xfId="560"/>
    <cellStyle name="0.0x" xfId="5193"/>
    <cellStyle name="0_~0636239" xfId="561"/>
    <cellStyle name="0_~0636239_Vespa Model v7" xfId="562"/>
    <cellStyle name="0_~0636239_Vespa_Model_v20 (PA Consulting)-erase" xfId="563"/>
    <cellStyle name="0_Book1" xfId="564"/>
    <cellStyle name="0_Book1_AMC recap LBO - 6.02.04a" xfId="565"/>
    <cellStyle name="0_Book1_AMC recap LBO - 6.02.04a_Vespa Model v7" xfId="566"/>
    <cellStyle name="0_Book1_AMC recap LBO - 6.02.04a_Vespa_Model_v20 (PA Consulting)-erase" xfId="567"/>
    <cellStyle name="0_Book1_TVL LBO" xfId="568"/>
    <cellStyle name="0_Book1_TVL LBO_Vespa Model v7" xfId="569"/>
    <cellStyle name="0_Book1_TVL LBO_Vespa_Model_v20 (PA Consulting)-erase" xfId="570"/>
    <cellStyle name="0_Denver_021205_v04 FINAL" xfId="571"/>
    <cellStyle name="0_Financials Backup 10-16-03" xfId="572"/>
    <cellStyle name="0_Financials Backup 10-16-03_AMC recap LBO - 6.02.04a" xfId="573"/>
    <cellStyle name="0_Financials Backup 10-16-03_AMC recap LBO - 6.02.04a_Vespa Model v7" xfId="574"/>
    <cellStyle name="0_Financials Backup 10-16-03_AMC recap LBO - 6.02.04a_Vespa_Model_v20 (PA Consulting)-erase" xfId="575"/>
    <cellStyle name="0_Financials Backup 10-16-03_TVL LBO" xfId="576"/>
    <cellStyle name="0_Financials Backup 10-16-03_TVL LBO_Vespa Model v7" xfId="577"/>
    <cellStyle name="0_Financials Backup 10-16-03_TVL LBO_Vespa_Model_v20 (PA Consulting)-erase" xfId="578"/>
    <cellStyle name="0_LBO" xfId="579"/>
    <cellStyle name="0_Sept 07 issuance -  67.8  - with overview" xfId="580"/>
    <cellStyle name="0_Vespa Model v7" xfId="581"/>
    <cellStyle name="0_Vespa_Model_v20 (PA Consulting)-erase" xfId="582"/>
    <cellStyle name="0+ -" xfId="583"/>
    <cellStyle name="0+   -" xfId="584"/>
    <cellStyle name="0000" xfId="585"/>
    <cellStyle name="000000" xfId="586"/>
    <cellStyle name="01/01/83" xfId="587"/>
    <cellStyle name="0IsBlank" xfId="588"/>
    <cellStyle name="1 dp" xfId="5194"/>
    <cellStyle name="1.0 TITLE" xfId="589"/>
    <cellStyle name="1.1 TITLE" xfId="590"/>
    <cellStyle name="10Q" xfId="591"/>
    <cellStyle name="1Decimal" xfId="592"/>
    <cellStyle name="1Normal" xfId="593"/>
    <cellStyle name="1o.nível" xfId="594"/>
    <cellStyle name="2 Decimal Places" xfId="595"/>
    <cellStyle name="20% - Accent1 10" xfId="596"/>
    <cellStyle name="20% - Accent1 11" xfId="6710"/>
    <cellStyle name="20% - Accent1 2" xfId="597"/>
    <cellStyle name="20% - Accent1 2 10" xfId="598"/>
    <cellStyle name="20% - Accent1 2 11" xfId="599"/>
    <cellStyle name="20% - Accent1 2 12" xfId="600"/>
    <cellStyle name="20% - Accent1 2 13" xfId="5195"/>
    <cellStyle name="20% - Accent1 2 14" xfId="5196"/>
    <cellStyle name="20% - Accent1 2 15" xfId="5197"/>
    <cellStyle name="20% - Accent1 2 16" xfId="5198"/>
    <cellStyle name="20% - Accent1 2 17" xfId="5199"/>
    <cellStyle name="20% - Accent1 2 2" xfId="601"/>
    <cellStyle name="20% - Accent1 2 2 2" xfId="5200"/>
    <cellStyle name="20% - Accent1 2 2 3" xfId="5201"/>
    <cellStyle name="20% - Accent1 2 3" xfId="602"/>
    <cellStyle name="20% - Accent1 2 3 2" xfId="5202"/>
    <cellStyle name="20% - Accent1 2 3 3" xfId="5203"/>
    <cellStyle name="20% - Accent1 2 4" xfId="603"/>
    <cellStyle name="20% - Accent1 2 4 2" xfId="5204"/>
    <cellStyle name="20% - Accent1 2 4 3" xfId="5205"/>
    <cellStyle name="20% - Accent1 2 5" xfId="604"/>
    <cellStyle name="20% - Accent1 2 5 2" xfId="5206"/>
    <cellStyle name="20% - Accent1 2 5 3" xfId="5207"/>
    <cellStyle name="20% - Accent1 2 6" xfId="605"/>
    <cellStyle name="20% - Accent1 2 6 2" xfId="5208"/>
    <cellStyle name="20% - Accent1 2 6 3" xfId="5209"/>
    <cellStyle name="20% - Accent1 2 7" xfId="606"/>
    <cellStyle name="20% - Accent1 2 7 2" xfId="5210"/>
    <cellStyle name="20% - Accent1 2 7 3" xfId="5211"/>
    <cellStyle name="20% - Accent1 2 8" xfId="607"/>
    <cellStyle name="20% - Accent1 2 9" xfId="608"/>
    <cellStyle name="20% - Accent1 2_ContasExternas" xfId="609"/>
    <cellStyle name="20% - Accent1 3" xfId="610"/>
    <cellStyle name="20% - Accent1 3 10" xfId="611"/>
    <cellStyle name="20% - Accent1 3 11" xfId="612"/>
    <cellStyle name="20% - Accent1 3 12" xfId="613"/>
    <cellStyle name="20% - Accent1 3 13" xfId="5212"/>
    <cellStyle name="20% - Accent1 3 14" xfId="5213"/>
    <cellStyle name="20% - Accent1 3 2" xfId="614"/>
    <cellStyle name="20% - Accent1 3 2 2" xfId="5214"/>
    <cellStyle name="20% - Accent1 3 2 3" xfId="5215"/>
    <cellStyle name="20% - Accent1 3 3" xfId="615"/>
    <cellStyle name="20% - Accent1 3 3 2" xfId="5216"/>
    <cellStyle name="20% - Accent1 3 3 3" xfId="5217"/>
    <cellStyle name="20% - Accent1 3 4" xfId="616"/>
    <cellStyle name="20% - Accent1 3 4 2" xfId="5218"/>
    <cellStyle name="20% - Accent1 3 4 3" xfId="5219"/>
    <cellStyle name="20% - Accent1 3 5" xfId="617"/>
    <cellStyle name="20% - Accent1 3 5 2" xfId="5220"/>
    <cellStyle name="20% - Accent1 3 5 3" xfId="5221"/>
    <cellStyle name="20% - Accent1 3 6" xfId="618"/>
    <cellStyle name="20% - Accent1 3 6 2" xfId="5222"/>
    <cellStyle name="20% - Accent1 3 6 3" xfId="5223"/>
    <cellStyle name="20% - Accent1 3 7" xfId="619"/>
    <cellStyle name="20% - Accent1 3 7 2" xfId="5224"/>
    <cellStyle name="20% - Accent1 3 7 3" xfId="5225"/>
    <cellStyle name="20% - Accent1 3 8" xfId="620"/>
    <cellStyle name="20% - Accent1 3 9" xfId="621"/>
    <cellStyle name="20% - Accent1 3_ContasExternas" xfId="622"/>
    <cellStyle name="20% - Accent1 4" xfId="623"/>
    <cellStyle name="20% - Accent1 4 10" xfId="624"/>
    <cellStyle name="20% - Accent1 4 11" xfId="625"/>
    <cellStyle name="20% - Accent1 4 12" xfId="626"/>
    <cellStyle name="20% - Accent1 4 13" xfId="5226"/>
    <cellStyle name="20% - Accent1 4 14" xfId="5227"/>
    <cellStyle name="20% - Accent1 4 2" xfId="627"/>
    <cellStyle name="20% - Accent1 4 2 2" xfId="5228"/>
    <cellStyle name="20% - Accent1 4 2 3" xfId="5229"/>
    <cellStyle name="20% - Accent1 4 3" xfId="628"/>
    <cellStyle name="20% - Accent1 4 3 2" xfId="5230"/>
    <cellStyle name="20% - Accent1 4 3 3" xfId="5231"/>
    <cellStyle name="20% - Accent1 4 4" xfId="629"/>
    <cellStyle name="20% - Accent1 4 4 2" xfId="5232"/>
    <cellStyle name="20% - Accent1 4 4 3" xfId="5233"/>
    <cellStyle name="20% - Accent1 4 5" xfId="630"/>
    <cellStyle name="20% - Accent1 4 5 2" xfId="5234"/>
    <cellStyle name="20% - Accent1 4 5 3" xfId="5235"/>
    <cellStyle name="20% - Accent1 4 6" xfId="631"/>
    <cellStyle name="20% - Accent1 4 6 2" xfId="5236"/>
    <cellStyle name="20% - Accent1 4 6 3" xfId="5237"/>
    <cellStyle name="20% - Accent1 4 7" xfId="632"/>
    <cellStyle name="20% - Accent1 4 7 2" xfId="5238"/>
    <cellStyle name="20% - Accent1 4 7 3" xfId="5239"/>
    <cellStyle name="20% - Accent1 4 8" xfId="633"/>
    <cellStyle name="20% - Accent1 4 9" xfId="634"/>
    <cellStyle name="20% - Accent1 4_ContasExternas" xfId="635"/>
    <cellStyle name="20% - Accent1 5" xfId="636"/>
    <cellStyle name="20% - Accent1 5 10" xfId="637"/>
    <cellStyle name="20% - Accent1 5 11" xfId="638"/>
    <cellStyle name="20% - Accent1 5 12" xfId="639"/>
    <cellStyle name="20% - Accent1 5 13" xfId="5240"/>
    <cellStyle name="20% - Accent1 5 14" xfId="5241"/>
    <cellStyle name="20% - Accent1 5 2" xfId="640"/>
    <cellStyle name="20% - Accent1 5 2 2" xfId="5242"/>
    <cellStyle name="20% - Accent1 5 2 3" xfId="5243"/>
    <cellStyle name="20% - Accent1 5 3" xfId="641"/>
    <cellStyle name="20% - Accent1 5 3 2" xfId="5244"/>
    <cellStyle name="20% - Accent1 5 3 3" xfId="5245"/>
    <cellStyle name="20% - Accent1 5 4" xfId="642"/>
    <cellStyle name="20% - Accent1 5 4 2" xfId="5246"/>
    <cellStyle name="20% - Accent1 5 4 3" xfId="5247"/>
    <cellStyle name="20% - Accent1 5 5" xfId="643"/>
    <cellStyle name="20% - Accent1 5 5 2" xfId="5248"/>
    <cellStyle name="20% - Accent1 5 5 3" xfId="5249"/>
    <cellStyle name="20% - Accent1 5 6" xfId="644"/>
    <cellStyle name="20% - Accent1 5 6 2" xfId="5250"/>
    <cellStyle name="20% - Accent1 5 6 3" xfId="5251"/>
    <cellStyle name="20% - Accent1 5 7" xfId="645"/>
    <cellStyle name="20% - Accent1 5 7 2" xfId="5252"/>
    <cellStyle name="20% - Accent1 5 7 3" xfId="5253"/>
    <cellStyle name="20% - Accent1 5 8" xfId="646"/>
    <cellStyle name="20% - Accent1 5 9" xfId="647"/>
    <cellStyle name="20% - Accent1 5_ContasExternas" xfId="648"/>
    <cellStyle name="20% - Accent1 6" xfId="649"/>
    <cellStyle name="20% - Accent1 6 10" xfId="650"/>
    <cellStyle name="20% - Accent1 6 11" xfId="651"/>
    <cellStyle name="20% - Accent1 6 12" xfId="652"/>
    <cellStyle name="20% - Accent1 6 13" xfId="5254"/>
    <cellStyle name="20% - Accent1 6 14" xfId="5255"/>
    <cellStyle name="20% - Accent1 6 2" xfId="653"/>
    <cellStyle name="20% - Accent1 6 2 2" xfId="5256"/>
    <cellStyle name="20% - Accent1 6 2 3" xfId="5257"/>
    <cellStyle name="20% - Accent1 6 3" xfId="654"/>
    <cellStyle name="20% - Accent1 6 3 2" xfId="5258"/>
    <cellStyle name="20% - Accent1 6 3 3" xfId="5259"/>
    <cellStyle name="20% - Accent1 6 4" xfId="655"/>
    <cellStyle name="20% - Accent1 6 4 2" xfId="5260"/>
    <cellStyle name="20% - Accent1 6 4 3" xfId="5261"/>
    <cellStyle name="20% - Accent1 6 5" xfId="656"/>
    <cellStyle name="20% - Accent1 6 5 2" xfId="5262"/>
    <cellStyle name="20% - Accent1 6 5 3" xfId="5263"/>
    <cellStyle name="20% - Accent1 6 6" xfId="657"/>
    <cellStyle name="20% - Accent1 6 6 2" xfId="5264"/>
    <cellStyle name="20% - Accent1 6 6 3" xfId="5265"/>
    <cellStyle name="20% - Accent1 6 7" xfId="658"/>
    <cellStyle name="20% - Accent1 6 7 2" xfId="5266"/>
    <cellStyle name="20% - Accent1 6 7 3" xfId="5267"/>
    <cellStyle name="20% - Accent1 6 8" xfId="659"/>
    <cellStyle name="20% - Accent1 6 9" xfId="660"/>
    <cellStyle name="20% - Accent1 6_ContasExternas" xfId="661"/>
    <cellStyle name="20% - Accent1 7" xfId="662"/>
    <cellStyle name="20% - Accent1 7 10" xfId="663"/>
    <cellStyle name="20% - Accent1 7 11" xfId="664"/>
    <cellStyle name="20% - Accent1 7 12" xfId="665"/>
    <cellStyle name="20% - Accent1 7 13" xfId="5268"/>
    <cellStyle name="20% - Accent1 7 14" xfId="5269"/>
    <cellStyle name="20% - Accent1 7 2" xfId="666"/>
    <cellStyle name="20% - Accent1 7 2 2" xfId="5270"/>
    <cellStyle name="20% - Accent1 7 2 3" xfId="5271"/>
    <cellStyle name="20% - Accent1 7 3" xfId="667"/>
    <cellStyle name="20% - Accent1 7 3 2" xfId="5272"/>
    <cellStyle name="20% - Accent1 7 3 3" xfId="5273"/>
    <cellStyle name="20% - Accent1 7 4" xfId="668"/>
    <cellStyle name="20% - Accent1 7 4 2" xfId="5274"/>
    <cellStyle name="20% - Accent1 7 4 3" xfId="5275"/>
    <cellStyle name="20% - Accent1 7 5" xfId="669"/>
    <cellStyle name="20% - Accent1 7 5 2" xfId="5276"/>
    <cellStyle name="20% - Accent1 7 5 3" xfId="5277"/>
    <cellStyle name="20% - Accent1 7 6" xfId="670"/>
    <cellStyle name="20% - Accent1 7 6 2" xfId="5278"/>
    <cellStyle name="20% - Accent1 7 6 3" xfId="5279"/>
    <cellStyle name="20% - Accent1 7 7" xfId="671"/>
    <cellStyle name="20% - Accent1 7 7 2" xfId="5280"/>
    <cellStyle name="20% - Accent1 7 7 3" xfId="5281"/>
    <cellStyle name="20% - Accent1 7 8" xfId="672"/>
    <cellStyle name="20% - Accent1 7 9" xfId="673"/>
    <cellStyle name="20% - Accent1 7_ContasExternas" xfId="674"/>
    <cellStyle name="20% - Accent1 8" xfId="675"/>
    <cellStyle name="20% - Accent1 8 10" xfId="676"/>
    <cellStyle name="20% - Accent1 8 11" xfId="677"/>
    <cellStyle name="20% - Accent1 8 12" xfId="678"/>
    <cellStyle name="20% - Accent1 8 13" xfId="5282"/>
    <cellStyle name="20% - Accent1 8 14" xfId="5283"/>
    <cellStyle name="20% - Accent1 8 2" xfId="679"/>
    <cellStyle name="20% - Accent1 8 2 2" xfId="5284"/>
    <cellStyle name="20% - Accent1 8 2 3" xfId="5285"/>
    <cellStyle name="20% - Accent1 8 3" xfId="680"/>
    <cellStyle name="20% - Accent1 8 3 2" xfId="5286"/>
    <cellStyle name="20% - Accent1 8 3 3" xfId="5287"/>
    <cellStyle name="20% - Accent1 8 4" xfId="681"/>
    <cellStyle name="20% - Accent1 8 4 2" xfId="5288"/>
    <cellStyle name="20% - Accent1 8 4 3" xfId="5289"/>
    <cellStyle name="20% - Accent1 8 5" xfId="682"/>
    <cellStyle name="20% - Accent1 8 5 2" xfId="5290"/>
    <cellStyle name="20% - Accent1 8 5 3" xfId="5291"/>
    <cellStyle name="20% - Accent1 8 6" xfId="683"/>
    <cellStyle name="20% - Accent1 8 6 2" xfId="5292"/>
    <cellStyle name="20% - Accent1 8 6 3" xfId="5293"/>
    <cellStyle name="20% - Accent1 8 7" xfId="684"/>
    <cellStyle name="20% - Accent1 8 7 2" xfId="5294"/>
    <cellStyle name="20% - Accent1 8 7 3" xfId="5295"/>
    <cellStyle name="20% - Accent1 8 8" xfId="685"/>
    <cellStyle name="20% - Accent1 8 9" xfId="686"/>
    <cellStyle name="20% - Accent1 8_ContasExternas" xfId="687"/>
    <cellStyle name="20% - Accent1 9" xfId="688"/>
    <cellStyle name="20% - Accent2 10" xfId="689"/>
    <cellStyle name="20% - Accent2 11" xfId="6711"/>
    <cellStyle name="20% - Accent2 2" xfId="690"/>
    <cellStyle name="20% - Accent2 2 10" xfId="691"/>
    <cellStyle name="20% - Accent2 2 11" xfId="692"/>
    <cellStyle name="20% - Accent2 2 12" xfId="693"/>
    <cellStyle name="20% - Accent2 2 13" xfId="5296"/>
    <cellStyle name="20% - Accent2 2 14" xfId="5297"/>
    <cellStyle name="20% - Accent2 2 15" xfId="5298"/>
    <cellStyle name="20% - Accent2 2 16" xfId="5299"/>
    <cellStyle name="20% - Accent2 2 17" xfId="5300"/>
    <cellStyle name="20% - Accent2 2 2" xfId="694"/>
    <cellStyle name="20% - Accent2 2 2 2" xfId="5301"/>
    <cellStyle name="20% - Accent2 2 2 3" xfId="5302"/>
    <cellStyle name="20% - Accent2 2 3" xfId="695"/>
    <cellStyle name="20% - Accent2 2 3 2" xfId="5303"/>
    <cellStyle name="20% - Accent2 2 3 3" xfId="5304"/>
    <cellStyle name="20% - Accent2 2 4" xfId="696"/>
    <cellStyle name="20% - Accent2 2 4 2" xfId="5305"/>
    <cellStyle name="20% - Accent2 2 4 3" xfId="5306"/>
    <cellStyle name="20% - Accent2 2 5" xfId="697"/>
    <cellStyle name="20% - Accent2 2 5 2" xfId="5307"/>
    <cellStyle name="20% - Accent2 2 5 3" xfId="5308"/>
    <cellStyle name="20% - Accent2 2 6" xfId="698"/>
    <cellStyle name="20% - Accent2 2 6 2" xfId="5309"/>
    <cellStyle name="20% - Accent2 2 6 3" xfId="5310"/>
    <cellStyle name="20% - Accent2 2 7" xfId="699"/>
    <cellStyle name="20% - Accent2 2 7 2" xfId="5311"/>
    <cellStyle name="20% - Accent2 2 7 3" xfId="5312"/>
    <cellStyle name="20% - Accent2 2 8" xfId="700"/>
    <cellStyle name="20% - Accent2 2 9" xfId="701"/>
    <cellStyle name="20% - Accent2 2_ContasExternas" xfId="702"/>
    <cellStyle name="20% - Accent2 3" xfId="703"/>
    <cellStyle name="20% - Accent2 3 10" xfId="704"/>
    <cellStyle name="20% - Accent2 3 11" xfId="705"/>
    <cellStyle name="20% - Accent2 3 12" xfId="706"/>
    <cellStyle name="20% - Accent2 3 13" xfId="5313"/>
    <cellStyle name="20% - Accent2 3 14" xfId="5314"/>
    <cellStyle name="20% - Accent2 3 2" xfId="707"/>
    <cellStyle name="20% - Accent2 3 2 2" xfId="5315"/>
    <cellStyle name="20% - Accent2 3 2 3" xfId="5316"/>
    <cellStyle name="20% - Accent2 3 3" xfId="708"/>
    <cellStyle name="20% - Accent2 3 3 2" xfId="5317"/>
    <cellStyle name="20% - Accent2 3 3 3" xfId="5318"/>
    <cellStyle name="20% - Accent2 3 4" xfId="709"/>
    <cellStyle name="20% - Accent2 3 4 2" xfId="5319"/>
    <cellStyle name="20% - Accent2 3 4 3" xfId="5320"/>
    <cellStyle name="20% - Accent2 3 5" xfId="710"/>
    <cellStyle name="20% - Accent2 3 5 2" xfId="5321"/>
    <cellStyle name="20% - Accent2 3 5 3" xfId="5322"/>
    <cellStyle name="20% - Accent2 3 6" xfId="711"/>
    <cellStyle name="20% - Accent2 3 6 2" xfId="5323"/>
    <cellStyle name="20% - Accent2 3 6 3" xfId="5324"/>
    <cellStyle name="20% - Accent2 3 7" xfId="712"/>
    <cellStyle name="20% - Accent2 3 7 2" xfId="5325"/>
    <cellStyle name="20% - Accent2 3 7 3" xfId="5326"/>
    <cellStyle name="20% - Accent2 3 8" xfId="713"/>
    <cellStyle name="20% - Accent2 3 9" xfId="714"/>
    <cellStyle name="20% - Accent2 3_ContasExternas" xfId="715"/>
    <cellStyle name="20% - Accent2 4" xfId="716"/>
    <cellStyle name="20% - Accent2 4 10" xfId="717"/>
    <cellStyle name="20% - Accent2 4 11" xfId="718"/>
    <cellStyle name="20% - Accent2 4 12" xfId="719"/>
    <cellStyle name="20% - Accent2 4 13" xfId="5327"/>
    <cellStyle name="20% - Accent2 4 14" xfId="5328"/>
    <cellStyle name="20% - Accent2 4 2" xfId="720"/>
    <cellStyle name="20% - Accent2 4 2 2" xfId="5329"/>
    <cellStyle name="20% - Accent2 4 2 3" xfId="5330"/>
    <cellStyle name="20% - Accent2 4 3" xfId="721"/>
    <cellStyle name="20% - Accent2 4 3 2" xfId="5331"/>
    <cellStyle name="20% - Accent2 4 3 3" xfId="5332"/>
    <cellStyle name="20% - Accent2 4 4" xfId="722"/>
    <cellStyle name="20% - Accent2 4 4 2" xfId="5333"/>
    <cellStyle name="20% - Accent2 4 4 3" xfId="5334"/>
    <cellStyle name="20% - Accent2 4 5" xfId="723"/>
    <cellStyle name="20% - Accent2 4 5 2" xfId="5335"/>
    <cellStyle name="20% - Accent2 4 5 3" xfId="5336"/>
    <cellStyle name="20% - Accent2 4 6" xfId="724"/>
    <cellStyle name="20% - Accent2 4 6 2" xfId="5337"/>
    <cellStyle name="20% - Accent2 4 6 3" xfId="5338"/>
    <cellStyle name="20% - Accent2 4 7" xfId="725"/>
    <cellStyle name="20% - Accent2 4 7 2" xfId="5339"/>
    <cellStyle name="20% - Accent2 4 7 3" xfId="5340"/>
    <cellStyle name="20% - Accent2 4 8" xfId="726"/>
    <cellStyle name="20% - Accent2 4 9" xfId="727"/>
    <cellStyle name="20% - Accent2 4_ContasExternas" xfId="728"/>
    <cellStyle name="20% - Accent2 5" xfId="729"/>
    <cellStyle name="20% - Accent2 5 10" xfId="730"/>
    <cellStyle name="20% - Accent2 5 11" xfId="731"/>
    <cellStyle name="20% - Accent2 5 12" xfId="732"/>
    <cellStyle name="20% - Accent2 5 13" xfId="5341"/>
    <cellStyle name="20% - Accent2 5 14" xfId="5342"/>
    <cellStyle name="20% - Accent2 5 2" xfId="733"/>
    <cellStyle name="20% - Accent2 5 2 2" xfId="5343"/>
    <cellStyle name="20% - Accent2 5 2 3" xfId="5344"/>
    <cellStyle name="20% - Accent2 5 3" xfId="734"/>
    <cellStyle name="20% - Accent2 5 3 2" xfId="5345"/>
    <cellStyle name="20% - Accent2 5 3 3" xfId="5346"/>
    <cellStyle name="20% - Accent2 5 4" xfId="735"/>
    <cellStyle name="20% - Accent2 5 4 2" xfId="5347"/>
    <cellStyle name="20% - Accent2 5 4 3" xfId="5348"/>
    <cellStyle name="20% - Accent2 5 5" xfId="736"/>
    <cellStyle name="20% - Accent2 5 5 2" xfId="5349"/>
    <cellStyle name="20% - Accent2 5 5 3" xfId="5350"/>
    <cellStyle name="20% - Accent2 5 6" xfId="737"/>
    <cellStyle name="20% - Accent2 5 6 2" xfId="5351"/>
    <cellStyle name="20% - Accent2 5 6 3" xfId="5352"/>
    <cellStyle name="20% - Accent2 5 7" xfId="738"/>
    <cellStyle name="20% - Accent2 5 7 2" xfId="5353"/>
    <cellStyle name="20% - Accent2 5 7 3" xfId="5354"/>
    <cellStyle name="20% - Accent2 5 8" xfId="739"/>
    <cellStyle name="20% - Accent2 5 9" xfId="740"/>
    <cellStyle name="20% - Accent2 5_ContasExternas" xfId="741"/>
    <cellStyle name="20% - Accent2 6" xfId="742"/>
    <cellStyle name="20% - Accent2 6 10" xfId="743"/>
    <cellStyle name="20% - Accent2 6 11" xfId="744"/>
    <cellStyle name="20% - Accent2 6 12" xfId="745"/>
    <cellStyle name="20% - Accent2 6 13" xfId="5355"/>
    <cellStyle name="20% - Accent2 6 14" xfId="5356"/>
    <cellStyle name="20% - Accent2 6 2" xfId="746"/>
    <cellStyle name="20% - Accent2 6 2 2" xfId="5357"/>
    <cellStyle name="20% - Accent2 6 2 3" xfId="5358"/>
    <cellStyle name="20% - Accent2 6 3" xfId="747"/>
    <cellStyle name="20% - Accent2 6 3 2" xfId="5359"/>
    <cellStyle name="20% - Accent2 6 3 3" xfId="5360"/>
    <cellStyle name="20% - Accent2 6 4" xfId="748"/>
    <cellStyle name="20% - Accent2 6 4 2" xfId="5361"/>
    <cellStyle name="20% - Accent2 6 4 3" xfId="5362"/>
    <cellStyle name="20% - Accent2 6 5" xfId="749"/>
    <cellStyle name="20% - Accent2 6 5 2" xfId="5363"/>
    <cellStyle name="20% - Accent2 6 5 3" xfId="5364"/>
    <cellStyle name="20% - Accent2 6 6" xfId="750"/>
    <cellStyle name="20% - Accent2 6 6 2" xfId="5365"/>
    <cellStyle name="20% - Accent2 6 6 3" xfId="5366"/>
    <cellStyle name="20% - Accent2 6 7" xfId="751"/>
    <cellStyle name="20% - Accent2 6 7 2" xfId="5367"/>
    <cellStyle name="20% - Accent2 6 7 3" xfId="5368"/>
    <cellStyle name="20% - Accent2 6 8" xfId="752"/>
    <cellStyle name="20% - Accent2 6 9" xfId="753"/>
    <cellStyle name="20% - Accent2 6_ContasExternas" xfId="754"/>
    <cellStyle name="20% - Accent2 7" xfId="755"/>
    <cellStyle name="20% - Accent2 7 10" xfId="756"/>
    <cellStyle name="20% - Accent2 7 11" xfId="757"/>
    <cellStyle name="20% - Accent2 7 12" xfId="758"/>
    <cellStyle name="20% - Accent2 7 13" xfId="5369"/>
    <cellStyle name="20% - Accent2 7 14" xfId="5370"/>
    <cellStyle name="20% - Accent2 7 2" xfId="759"/>
    <cellStyle name="20% - Accent2 7 2 2" xfId="5371"/>
    <cellStyle name="20% - Accent2 7 2 3" xfId="5372"/>
    <cellStyle name="20% - Accent2 7 3" xfId="760"/>
    <cellStyle name="20% - Accent2 7 3 2" xfId="5373"/>
    <cellStyle name="20% - Accent2 7 3 3" xfId="5374"/>
    <cellStyle name="20% - Accent2 7 4" xfId="761"/>
    <cellStyle name="20% - Accent2 7 4 2" xfId="5375"/>
    <cellStyle name="20% - Accent2 7 4 3" xfId="5376"/>
    <cellStyle name="20% - Accent2 7 5" xfId="762"/>
    <cellStyle name="20% - Accent2 7 5 2" xfId="5377"/>
    <cellStyle name="20% - Accent2 7 5 3" xfId="5378"/>
    <cellStyle name="20% - Accent2 7 6" xfId="763"/>
    <cellStyle name="20% - Accent2 7 6 2" xfId="5379"/>
    <cellStyle name="20% - Accent2 7 6 3" xfId="5380"/>
    <cellStyle name="20% - Accent2 7 7" xfId="764"/>
    <cellStyle name="20% - Accent2 7 7 2" xfId="5381"/>
    <cellStyle name="20% - Accent2 7 7 3" xfId="5382"/>
    <cellStyle name="20% - Accent2 7 8" xfId="765"/>
    <cellStyle name="20% - Accent2 7 9" xfId="766"/>
    <cellStyle name="20% - Accent2 7_ContasExternas" xfId="767"/>
    <cellStyle name="20% - Accent2 8" xfId="768"/>
    <cellStyle name="20% - Accent2 8 10" xfId="769"/>
    <cellStyle name="20% - Accent2 8 11" xfId="770"/>
    <cellStyle name="20% - Accent2 8 12" xfId="771"/>
    <cellStyle name="20% - Accent2 8 13" xfId="5383"/>
    <cellStyle name="20% - Accent2 8 14" xfId="5384"/>
    <cellStyle name="20% - Accent2 8 2" xfId="772"/>
    <cellStyle name="20% - Accent2 8 2 2" xfId="5385"/>
    <cellStyle name="20% - Accent2 8 2 3" xfId="5386"/>
    <cellStyle name="20% - Accent2 8 3" xfId="773"/>
    <cellStyle name="20% - Accent2 8 3 2" xfId="5387"/>
    <cellStyle name="20% - Accent2 8 3 3" xfId="5388"/>
    <cellStyle name="20% - Accent2 8 4" xfId="774"/>
    <cellStyle name="20% - Accent2 8 4 2" xfId="5389"/>
    <cellStyle name="20% - Accent2 8 4 3" xfId="5390"/>
    <cellStyle name="20% - Accent2 8 5" xfId="775"/>
    <cellStyle name="20% - Accent2 8 5 2" xfId="5391"/>
    <cellStyle name="20% - Accent2 8 5 3" xfId="5392"/>
    <cellStyle name="20% - Accent2 8 6" xfId="776"/>
    <cellStyle name="20% - Accent2 8 6 2" xfId="5393"/>
    <cellStyle name="20% - Accent2 8 6 3" xfId="5394"/>
    <cellStyle name="20% - Accent2 8 7" xfId="777"/>
    <cellStyle name="20% - Accent2 8 7 2" xfId="5395"/>
    <cellStyle name="20% - Accent2 8 7 3" xfId="5396"/>
    <cellStyle name="20% - Accent2 8 8" xfId="778"/>
    <cellStyle name="20% - Accent2 8 9" xfId="779"/>
    <cellStyle name="20% - Accent2 8_ContasExternas" xfId="780"/>
    <cellStyle name="20% - Accent2 9" xfId="781"/>
    <cellStyle name="20% - Accent3 10" xfId="782"/>
    <cellStyle name="20% - Accent3 11" xfId="6712"/>
    <cellStyle name="20% - Accent3 2" xfId="783"/>
    <cellStyle name="20% - Accent3 2 10" xfId="784"/>
    <cellStyle name="20% - Accent3 2 11" xfId="785"/>
    <cellStyle name="20% - Accent3 2 12" xfId="786"/>
    <cellStyle name="20% - Accent3 2 13" xfId="5397"/>
    <cellStyle name="20% - Accent3 2 14" xfId="5398"/>
    <cellStyle name="20% - Accent3 2 15" xfId="5399"/>
    <cellStyle name="20% - Accent3 2 16" xfId="5400"/>
    <cellStyle name="20% - Accent3 2 17" xfId="5401"/>
    <cellStyle name="20% - Accent3 2 2" xfId="787"/>
    <cellStyle name="20% - Accent3 2 2 2" xfId="5402"/>
    <cellStyle name="20% - Accent3 2 2 3" xfId="5403"/>
    <cellStyle name="20% - Accent3 2 3" xfId="788"/>
    <cellStyle name="20% - Accent3 2 3 2" xfId="5404"/>
    <cellStyle name="20% - Accent3 2 3 3" xfId="5405"/>
    <cellStyle name="20% - Accent3 2 4" xfId="789"/>
    <cellStyle name="20% - Accent3 2 4 2" xfId="5406"/>
    <cellStyle name="20% - Accent3 2 4 3" xfId="5407"/>
    <cellStyle name="20% - Accent3 2 5" xfId="790"/>
    <cellStyle name="20% - Accent3 2 5 2" xfId="5408"/>
    <cellStyle name="20% - Accent3 2 5 3" xfId="5409"/>
    <cellStyle name="20% - Accent3 2 6" xfId="791"/>
    <cellStyle name="20% - Accent3 2 6 2" xfId="5410"/>
    <cellStyle name="20% - Accent3 2 6 3" xfId="5411"/>
    <cellStyle name="20% - Accent3 2 7" xfId="792"/>
    <cellStyle name="20% - Accent3 2 7 2" xfId="5412"/>
    <cellStyle name="20% - Accent3 2 7 3" xfId="5413"/>
    <cellStyle name="20% - Accent3 2 8" xfId="793"/>
    <cellStyle name="20% - Accent3 2 9" xfId="794"/>
    <cellStyle name="20% - Accent3 2_ContasExternas" xfId="795"/>
    <cellStyle name="20% - Accent3 3" xfId="796"/>
    <cellStyle name="20% - Accent3 3 10" xfId="797"/>
    <cellStyle name="20% - Accent3 3 11" xfId="798"/>
    <cellStyle name="20% - Accent3 3 12" xfId="799"/>
    <cellStyle name="20% - Accent3 3 13" xfId="5414"/>
    <cellStyle name="20% - Accent3 3 14" xfId="5415"/>
    <cellStyle name="20% - Accent3 3 2" xfId="800"/>
    <cellStyle name="20% - Accent3 3 2 2" xfId="5416"/>
    <cellStyle name="20% - Accent3 3 2 3" xfId="5417"/>
    <cellStyle name="20% - Accent3 3 3" xfId="801"/>
    <cellStyle name="20% - Accent3 3 3 2" xfId="5418"/>
    <cellStyle name="20% - Accent3 3 3 3" xfId="5419"/>
    <cellStyle name="20% - Accent3 3 4" xfId="802"/>
    <cellStyle name="20% - Accent3 3 4 2" xfId="5420"/>
    <cellStyle name="20% - Accent3 3 4 3" xfId="5421"/>
    <cellStyle name="20% - Accent3 3 5" xfId="803"/>
    <cellStyle name="20% - Accent3 3 5 2" xfId="5422"/>
    <cellStyle name="20% - Accent3 3 5 3" xfId="5423"/>
    <cellStyle name="20% - Accent3 3 6" xfId="804"/>
    <cellStyle name="20% - Accent3 3 6 2" xfId="5424"/>
    <cellStyle name="20% - Accent3 3 6 3" xfId="5425"/>
    <cellStyle name="20% - Accent3 3 7" xfId="805"/>
    <cellStyle name="20% - Accent3 3 7 2" xfId="5426"/>
    <cellStyle name="20% - Accent3 3 7 3" xfId="5427"/>
    <cellStyle name="20% - Accent3 3 8" xfId="806"/>
    <cellStyle name="20% - Accent3 3 9" xfId="807"/>
    <cellStyle name="20% - Accent3 3_ContasExternas" xfId="808"/>
    <cellStyle name="20% - Accent3 4" xfId="809"/>
    <cellStyle name="20% - Accent3 4 10" xfId="810"/>
    <cellStyle name="20% - Accent3 4 11" xfId="811"/>
    <cellStyle name="20% - Accent3 4 12" xfId="812"/>
    <cellStyle name="20% - Accent3 4 13" xfId="5428"/>
    <cellStyle name="20% - Accent3 4 14" xfId="5429"/>
    <cellStyle name="20% - Accent3 4 2" xfId="813"/>
    <cellStyle name="20% - Accent3 4 2 2" xfId="5430"/>
    <cellStyle name="20% - Accent3 4 2 3" xfId="5431"/>
    <cellStyle name="20% - Accent3 4 3" xfId="814"/>
    <cellStyle name="20% - Accent3 4 3 2" xfId="5432"/>
    <cellStyle name="20% - Accent3 4 3 3" xfId="5433"/>
    <cellStyle name="20% - Accent3 4 4" xfId="815"/>
    <cellStyle name="20% - Accent3 4 4 2" xfId="5434"/>
    <cellStyle name="20% - Accent3 4 4 3" xfId="5435"/>
    <cellStyle name="20% - Accent3 4 5" xfId="816"/>
    <cellStyle name="20% - Accent3 4 5 2" xfId="5436"/>
    <cellStyle name="20% - Accent3 4 5 3" xfId="5437"/>
    <cellStyle name="20% - Accent3 4 6" xfId="817"/>
    <cellStyle name="20% - Accent3 4 6 2" xfId="5438"/>
    <cellStyle name="20% - Accent3 4 6 3" xfId="5439"/>
    <cellStyle name="20% - Accent3 4 7" xfId="818"/>
    <cellStyle name="20% - Accent3 4 7 2" xfId="5440"/>
    <cellStyle name="20% - Accent3 4 7 3" xfId="5441"/>
    <cellStyle name="20% - Accent3 4 8" xfId="819"/>
    <cellStyle name="20% - Accent3 4 9" xfId="820"/>
    <cellStyle name="20% - Accent3 4_ContasExternas" xfId="821"/>
    <cellStyle name="20% - Accent3 5" xfId="822"/>
    <cellStyle name="20% - Accent3 5 10" xfId="823"/>
    <cellStyle name="20% - Accent3 5 11" xfId="824"/>
    <cellStyle name="20% - Accent3 5 12" xfId="825"/>
    <cellStyle name="20% - Accent3 5 13" xfId="5442"/>
    <cellStyle name="20% - Accent3 5 14" xfId="5443"/>
    <cellStyle name="20% - Accent3 5 2" xfId="826"/>
    <cellStyle name="20% - Accent3 5 2 2" xfId="5444"/>
    <cellStyle name="20% - Accent3 5 2 3" xfId="5445"/>
    <cellStyle name="20% - Accent3 5 3" xfId="827"/>
    <cellStyle name="20% - Accent3 5 3 2" xfId="5446"/>
    <cellStyle name="20% - Accent3 5 3 3" xfId="5447"/>
    <cellStyle name="20% - Accent3 5 4" xfId="828"/>
    <cellStyle name="20% - Accent3 5 4 2" xfId="5448"/>
    <cellStyle name="20% - Accent3 5 4 3" xfId="5449"/>
    <cellStyle name="20% - Accent3 5 5" xfId="829"/>
    <cellStyle name="20% - Accent3 5 5 2" xfId="5450"/>
    <cellStyle name="20% - Accent3 5 5 3" xfId="5451"/>
    <cellStyle name="20% - Accent3 5 6" xfId="830"/>
    <cellStyle name="20% - Accent3 5 6 2" xfId="5452"/>
    <cellStyle name="20% - Accent3 5 6 3" xfId="5453"/>
    <cellStyle name="20% - Accent3 5 7" xfId="831"/>
    <cellStyle name="20% - Accent3 5 7 2" xfId="5454"/>
    <cellStyle name="20% - Accent3 5 7 3" xfId="5455"/>
    <cellStyle name="20% - Accent3 5 8" xfId="832"/>
    <cellStyle name="20% - Accent3 5 9" xfId="833"/>
    <cellStyle name="20% - Accent3 5_ContasExternas" xfId="834"/>
    <cellStyle name="20% - Accent3 6" xfId="835"/>
    <cellStyle name="20% - Accent3 6 10" xfId="836"/>
    <cellStyle name="20% - Accent3 6 11" xfId="837"/>
    <cellStyle name="20% - Accent3 6 12" xfId="838"/>
    <cellStyle name="20% - Accent3 6 13" xfId="5456"/>
    <cellStyle name="20% - Accent3 6 14" xfId="5457"/>
    <cellStyle name="20% - Accent3 6 2" xfId="839"/>
    <cellStyle name="20% - Accent3 6 2 2" xfId="5458"/>
    <cellStyle name="20% - Accent3 6 2 3" xfId="5459"/>
    <cellStyle name="20% - Accent3 6 3" xfId="840"/>
    <cellStyle name="20% - Accent3 6 3 2" xfId="5460"/>
    <cellStyle name="20% - Accent3 6 3 3" xfId="5461"/>
    <cellStyle name="20% - Accent3 6 4" xfId="841"/>
    <cellStyle name="20% - Accent3 6 4 2" xfId="5462"/>
    <cellStyle name="20% - Accent3 6 4 3" xfId="5463"/>
    <cellStyle name="20% - Accent3 6 5" xfId="842"/>
    <cellStyle name="20% - Accent3 6 5 2" xfId="5464"/>
    <cellStyle name="20% - Accent3 6 5 3" xfId="5465"/>
    <cellStyle name="20% - Accent3 6 6" xfId="843"/>
    <cellStyle name="20% - Accent3 6 6 2" xfId="5466"/>
    <cellStyle name="20% - Accent3 6 6 3" xfId="5467"/>
    <cellStyle name="20% - Accent3 6 7" xfId="844"/>
    <cellStyle name="20% - Accent3 6 7 2" xfId="5468"/>
    <cellStyle name="20% - Accent3 6 7 3" xfId="5469"/>
    <cellStyle name="20% - Accent3 6 8" xfId="845"/>
    <cellStyle name="20% - Accent3 6 9" xfId="846"/>
    <cellStyle name="20% - Accent3 6_ContasExternas" xfId="847"/>
    <cellStyle name="20% - Accent3 7" xfId="848"/>
    <cellStyle name="20% - Accent3 7 10" xfId="849"/>
    <cellStyle name="20% - Accent3 7 11" xfId="850"/>
    <cellStyle name="20% - Accent3 7 12" xfId="851"/>
    <cellStyle name="20% - Accent3 7 13" xfId="5470"/>
    <cellStyle name="20% - Accent3 7 14" xfId="5471"/>
    <cellStyle name="20% - Accent3 7 2" xfId="852"/>
    <cellStyle name="20% - Accent3 7 2 2" xfId="5472"/>
    <cellStyle name="20% - Accent3 7 2 3" xfId="5473"/>
    <cellStyle name="20% - Accent3 7 3" xfId="853"/>
    <cellStyle name="20% - Accent3 7 3 2" xfId="5474"/>
    <cellStyle name="20% - Accent3 7 3 3" xfId="5475"/>
    <cellStyle name="20% - Accent3 7 4" xfId="854"/>
    <cellStyle name="20% - Accent3 7 4 2" xfId="5476"/>
    <cellStyle name="20% - Accent3 7 4 3" xfId="5477"/>
    <cellStyle name="20% - Accent3 7 5" xfId="855"/>
    <cellStyle name="20% - Accent3 7 5 2" xfId="5478"/>
    <cellStyle name="20% - Accent3 7 5 3" xfId="5479"/>
    <cellStyle name="20% - Accent3 7 6" xfId="856"/>
    <cellStyle name="20% - Accent3 7 6 2" xfId="5480"/>
    <cellStyle name="20% - Accent3 7 6 3" xfId="5481"/>
    <cellStyle name="20% - Accent3 7 7" xfId="857"/>
    <cellStyle name="20% - Accent3 7 7 2" xfId="5482"/>
    <cellStyle name="20% - Accent3 7 7 3" xfId="5483"/>
    <cellStyle name="20% - Accent3 7 8" xfId="858"/>
    <cellStyle name="20% - Accent3 7 9" xfId="859"/>
    <cellStyle name="20% - Accent3 7_ContasExternas" xfId="860"/>
    <cellStyle name="20% - Accent3 8" xfId="861"/>
    <cellStyle name="20% - Accent3 8 10" xfId="862"/>
    <cellStyle name="20% - Accent3 8 11" xfId="863"/>
    <cellStyle name="20% - Accent3 8 12" xfId="864"/>
    <cellStyle name="20% - Accent3 8 13" xfId="5484"/>
    <cellStyle name="20% - Accent3 8 14" xfId="5485"/>
    <cellStyle name="20% - Accent3 8 2" xfId="865"/>
    <cellStyle name="20% - Accent3 8 2 2" xfId="5486"/>
    <cellStyle name="20% - Accent3 8 2 3" xfId="5487"/>
    <cellStyle name="20% - Accent3 8 3" xfId="866"/>
    <cellStyle name="20% - Accent3 8 3 2" xfId="5488"/>
    <cellStyle name="20% - Accent3 8 3 3" xfId="5489"/>
    <cellStyle name="20% - Accent3 8 4" xfId="867"/>
    <cellStyle name="20% - Accent3 8 4 2" xfId="5490"/>
    <cellStyle name="20% - Accent3 8 4 3" xfId="5491"/>
    <cellStyle name="20% - Accent3 8 5" xfId="868"/>
    <cellStyle name="20% - Accent3 8 5 2" xfId="5492"/>
    <cellStyle name="20% - Accent3 8 5 3" xfId="5493"/>
    <cellStyle name="20% - Accent3 8 6" xfId="869"/>
    <cellStyle name="20% - Accent3 8 6 2" xfId="5494"/>
    <cellStyle name="20% - Accent3 8 6 3" xfId="5495"/>
    <cellStyle name="20% - Accent3 8 7" xfId="870"/>
    <cellStyle name="20% - Accent3 8 7 2" xfId="5496"/>
    <cellStyle name="20% - Accent3 8 7 3" xfId="5497"/>
    <cellStyle name="20% - Accent3 8 8" xfId="871"/>
    <cellStyle name="20% - Accent3 8 9" xfId="872"/>
    <cellStyle name="20% - Accent3 8_ContasExternas" xfId="873"/>
    <cellStyle name="20% - Accent3 9" xfId="874"/>
    <cellStyle name="20% - Accent4 10" xfId="875"/>
    <cellStyle name="20% - Accent4 11" xfId="6713"/>
    <cellStyle name="20% - Accent4 2" xfId="876"/>
    <cellStyle name="20% - Accent4 2 10" xfId="877"/>
    <cellStyle name="20% - Accent4 2 11" xfId="878"/>
    <cellStyle name="20% - Accent4 2 12" xfId="879"/>
    <cellStyle name="20% - Accent4 2 13" xfId="5498"/>
    <cellStyle name="20% - Accent4 2 14" xfId="5499"/>
    <cellStyle name="20% - Accent4 2 15" xfId="5500"/>
    <cellStyle name="20% - Accent4 2 16" xfId="5501"/>
    <cellStyle name="20% - Accent4 2 17" xfId="5502"/>
    <cellStyle name="20% - Accent4 2 2" xfId="880"/>
    <cellStyle name="20% - Accent4 2 2 2" xfId="5503"/>
    <cellStyle name="20% - Accent4 2 2 3" xfId="5504"/>
    <cellStyle name="20% - Accent4 2 3" xfId="881"/>
    <cellStyle name="20% - Accent4 2 3 2" xfId="5505"/>
    <cellStyle name="20% - Accent4 2 3 3" xfId="5506"/>
    <cellStyle name="20% - Accent4 2 4" xfId="882"/>
    <cellStyle name="20% - Accent4 2 4 2" xfId="5507"/>
    <cellStyle name="20% - Accent4 2 4 3" xfId="5508"/>
    <cellStyle name="20% - Accent4 2 5" xfId="883"/>
    <cellStyle name="20% - Accent4 2 5 2" xfId="5509"/>
    <cellStyle name="20% - Accent4 2 5 3" xfId="5510"/>
    <cellStyle name="20% - Accent4 2 6" xfId="884"/>
    <cellStyle name="20% - Accent4 2 6 2" xfId="5511"/>
    <cellStyle name="20% - Accent4 2 6 3" xfId="5512"/>
    <cellStyle name="20% - Accent4 2 7" xfId="885"/>
    <cellStyle name="20% - Accent4 2 7 2" xfId="5513"/>
    <cellStyle name="20% - Accent4 2 7 3" xfId="5514"/>
    <cellStyle name="20% - Accent4 2 8" xfId="886"/>
    <cellStyle name="20% - Accent4 2 9" xfId="887"/>
    <cellStyle name="20% - Accent4 2_ContasExternas" xfId="888"/>
    <cellStyle name="20% - Accent4 3" xfId="889"/>
    <cellStyle name="20% - Accent4 3 10" xfId="890"/>
    <cellStyle name="20% - Accent4 3 11" xfId="891"/>
    <cellStyle name="20% - Accent4 3 12" xfId="892"/>
    <cellStyle name="20% - Accent4 3 13" xfId="5515"/>
    <cellStyle name="20% - Accent4 3 14" xfId="5516"/>
    <cellStyle name="20% - Accent4 3 2" xfId="893"/>
    <cellStyle name="20% - Accent4 3 2 2" xfId="5517"/>
    <cellStyle name="20% - Accent4 3 2 3" xfId="5518"/>
    <cellStyle name="20% - Accent4 3 3" xfId="894"/>
    <cellStyle name="20% - Accent4 3 3 2" xfId="5519"/>
    <cellStyle name="20% - Accent4 3 3 3" xfId="5520"/>
    <cellStyle name="20% - Accent4 3 4" xfId="895"/>
    <cellStyle name="20% - Accent4 3 4 2" xfId="5521"/>
    <cellStyle name="20% - Accent4 3 4 3" xfId="5522"/>
    <cellStyle name="20% - Accent4 3 5" xfId="896"/>
    <cellStyle name="20% - Accent4 3 5 2" xfId="5523"/>
    <cellStyle name="20% - Accent4 3 5 3" xfId="5524"/>
    <cellStyle name="20% - Accent4 3 6" xfId="897"/>
    <cellStyle name="20% - Accent4 3 6 2" xfId="5525"/>
    <cellStyle name="20% - Accent4 3 6 3" xfId="5526"/>
    <cellStyle name="20% - Accent4 3 7" xfId="898"/>
    <cellStyle name="20% - Accent4 3 7 2" xfId="5527"/>
    <cellStyle name="20% - Accent4 3 7 3" xfId="5528"/>
    <cellStyle name="20% - Accent4 3 8" xfId="899"/>
    <cellStyle name="20% - Accent4 3 9" xfId="900"/>
    <cellStyle name="20% - Accent4 3_ContasExternas" xfId="901"/>
    <cellStyle name="20% - Accent4 4" xfId="902"/>
    <cellStyle name="20% - Accent4 4 10" xfId="903"/>
    <cellStyle name="20% - Accent4 4 11" xfId="904"/>
    <cellStyle name="20% - Accent4 4 12" xfId="905"/>
    <cellStyle name="20% - Accent4 4 13" xfId="5529"/>
    <cellStyle name="20% - Accent4 4 14" xfId="5530"/>
    <cellStyle name="20% - Accent4 4 2" xfId="906"/>
    <cellStyle name="20% - Accent4 4 2 2" xfId="5531"/>
    <cellStyle name="20% - Accent4 4 2 3" xfId="5532"/>
    <cellStyle name="20% - Accent4 4 3" xfId="907"/>
    <cellStyle name="20% - Accent4 4 3 2" xfId="5533"/>
    <cellStyle name="20% - Accent4 4 3 3" xfId="5534"/>
    <cellStyle name="20% - Accent4 4 4" xfId="908"/>
    <cellStyle name="20% - Accent4 4 4 2" xfId="5535"/>
    <cellStyle name="20% - Accent4 4 4 3" xfId="5536"/>
    <cellStyle name="20% - Accent4 4 5" xfId="909"/>
    <cellStyle name="20% - Accent4 4 5 2" xfId="5537"/>
    <cellStyle name="20% - Accent4 4 5 3" xfId="5538"/>
    <cellStyle name="20% - Accent4 4 6" xfId="910"/>
    <cellStyle name="20% - Accent4 4 6 2" xfId="5539"/>
    <cellStyle name="20% - Accent4 4 6 3" xfId="5540"/>
    <cellStyle name="20% - Accent4 4 7" xfId="911"/>
    <cellStyle name="20% - Accent4 4 7 2" xfId="5541"/>
    <cellStyle name="20% - Accent4 4 7 3" xfId="5542"/>
    <cellStyle name="20% - Accent4 4 8" xfId="912"/>
    <cellStyle name="20% - Accent4 4 9" xfId="913"/>
    <cellStyle name="20% - Accent4 4_ContasExternas" xfId="914"/>
    <cellStyle name="20% - Accent4 5" xfId="915"/>
    <cellStyle name="20% - Accent4 5 10" xfId="916"/>
    <cellStyle name="20% - Accent4 5 11" xfId="917"/>
    <cellStyle name="20% - Accent4 5 12" xfId="918"/>
    <cellStyle name="20% - Accent4 5 13" xfId="5543"/>
    <cellStyle name="20% - Accent4 5 14" xfId="5544"/>
    <cellStyle name="20% - Accent4 5 2" xfId="919"/>
    <cellStyle name="20% - Accent4 5 2 2" xfId="5545"/>
    <cellStyle name="20% - Accent4 5 2 3" xfId="5546"/>
    <cellStyle name="20% - Accent4 5 3" xfId="920"/>
    <cellStyle name="20% - Accent4 5 3 2" xfId="5547"/>
    <cellStyle name="20% - Accent4 5 3 3" xfId="5548"/>
    <cellStyle name="20% - Accent4 5 4" xfId="921"/>
    <cellStyle name="20% - Accent4 5 4 2" xfId="5549"/>
    <cellStyle name="20% - Accent4 5 4 3" xfId="5550"/>
    <cellStyle name="20% - Accent4 5 5" xfId="922"/>
    <cellStyle name="20% - Accent4 5 5 2" xfId="5551"/>
    <cellStyle name="20% - Accent4 5 5 3" xfId="5552"/>
    <cellStyle name="20% - Accent4 5 6" xfId="923"/>
    <cellStyle name="20% - Accent4 5 6 2" xfId="5553"/>
    <cellStyle name="20% - Accent4 5 6 3" xfId="5554"/>
    <cellStyle name="20% - Accent4 5 7" xfId="924"/>
    <cellStyle name="20% - Accent4 5 7 2" xfId="5555"/>
    <cellStyle name="20% - Accent4 5 7 3" xfId="5556"/>
    <cellStyle name="20% - Accent4 5 8" xfId="925"/>
    <cellStyle name="20% - Accent4 5 9" xfId="926"/>
    <cellStyle name="20% - Accent4 5_ContasExternas" xfId="927"/>
    <cellStyle name="20% - Accent4 6" xfId="928"/>
    <cellStyle name="20% - Accent4 6 10" xfId="929"/>
    <cellStyle name="20% - Accent4 6 11" xfId="930"/>
    <cellStyle name="20% - Accent4 6 12" xfId="931"/>
    <cellStyle name="20% - Accent4 6 13" xfId="5557"/>
    <cellStyle name="20% - Accent4 6 14" xfId="5558"/>
    <cellStyle name="20% - Accent4 6 2" xfId="932"/>
    <cellStyle name="20% - Accent4 6 2 2" xfId="5559"/>
    <cellStyle name="20% - Accent4 6 2 3" xfId="5560"/>
    <cellStyle name="20% - Accent4 6 3" xfId="933"/>
    <cellStyle name="20% - Accent4 6 3 2" xfId="5561"/>
    <cellStyle name="20% - Accent4 6 3 3" xfId="5562"/>
    <cellStyle name="20% - Accent4 6 4" xfId="934"/>
    <cellStyle name="20% - Accent4 6 4 2" xfId="5563"/>
    <cellStyle name="20% - Accent4 6 4 3" xfId="5564"/>
    <cellStyle name="20% - Accent4 6 5" xfId="935"/>
    <cellStyle name="20% - Accent4 6 5 2" xfId="5565"/>
    <cellStyle name="20% - Accent4 6 5 3" xfId="5566"/>
    <cellStyle name="20% - Accent4 6 6" xfId="936"/>
    <cellStyle name="20% - Accent4 6 6 2" xfId="5567"/>
    <cellStyle name="20% - Accent4 6 6 3" xfId="5568"/>
    <cellStyle name="20% - Accent4 6 7" xfId="937"/>
    <cellStyle name="20% - Accent4 6 7 2" xfId="5569"/>
    <cellStyle name="20% - Accent4 6 7 3" xfId="5570"/>
    <cellStyle name="20% - Accent4 6 8" xfId="938"/>
    <cellStyle name="20% - Accent4 6 9" xfId="939"/>
    <cellStyle name="20% - Accent4 6_ContasExternas" xfId="940"/>
    <cellStyle name="20% - Accent4 7" xfId="941"/>
    <cellStyle name="20% - Accent4 7 10" xfId="942"/>
    <cellStyle name="20% - Accent4 7 11" xfId="943"/>
    <cellStyle name="20% - Accent4 7 12" xfId="944"/>
    <cellStyle name="20% - Accent4 7 13" xfId="5571"/>
    <cellStyle name="20% - Accent4 7 14" xfId="5572"/>
    <cellStyle name="20% - Accent4 7 2" xfId="945"/>
    <cellStyle name="20% - Accent4 7 2 2" xfId="5573"/>
    <cellStyle name="20% - Accent4 7 2 3" xfId="5574"/>
    <cellStyle name="20% - Accent4 7 3" xfId="946"/>
    <cellStyle name="20% - Accent4 7 3 2" xfId="5575"/>
    <cellStyle name="20% - Accent4 7 3 3" xfId="5576"/>
    <cellStyle name="20% - Accent4 7 4" xfId="947"/>
    <cellStyle name="20% - Accent4 7 4 2" xfId="5577"/>
    <cellStyle name="20% - Accent4 7 4 3" xfId="5578"/>
    <cellStyle name="20% - Accent4 7 5" xfId="948"/>
    <cellStyle name="20% - Accent4 7 5 2" xfId="5579"/>
    <cellStyle name="20% - Accent4 7 5 3" xfId="5580"/>
    <cellStyle name="20% - Accent4 7 6" xfId="949"/>
    <cellStyle name="20% - Accent4 7 6 2" xfId="5581"/>
    <cellStyle name="20% - Accent4 7 6 3" xfId="5582"/>
    <cellStyle name="20% - Accent4 7 7" xfId="950"/>
    <cellStyle name="20% - Accent4 7 7 2" xfId="5583"/>
    <cellStyle name="20% - Accent4 7 7 3" xfId="5584"/>
    <cellStyle name="20% - Accent4 7 8" xfId="951"/>
    <cellStyle name="20% - Accent4 7 9" xfId="952"/>
    <cellStyle name="20% - Accent4 7_ContasExternas" xfId="953"/>
    <cellStyle name="20% - Accent4 8" xfId="954"/>
    <cellStyle name="20% - Accent4 8 10" xfId="955"/>
    <cellStyle name="20% - Accent4 8 11" xfId="956"/>
    <cellStyle name="20% - Accent4 8 12" xfId="957"/>
    <cellStyle name="20% - Accent4 8 13" xfId="5585"/>
    <cellStyle name="20% - Accent4 8 14" xfId="5586"/>
    <cellStyle name="20% - Accent4 8 2" xfId="958"/>
    <cellStyle name="20% - Accent4 8 2 2" xfId="5587"/>
    <cellStyle name="20% - Accent4 8 2 3" xfId="5588"/>
    <cellStyle name="20% - Accent4 8 3" xfId="959"/>
    <cellStyle name="20% - Accent4 8 3 2" xfId="5589"/>
    <cellStyle name="20% - Accent4 8 3 3" xfId="5590"/>
    <cellStyle name="20% - Accent4 8 4" xfId="960"/>
    <cellStyle name="20% - Accent4 8 4 2" xfId="5591"/>
    <cellStyle name="20% - Accent4 8 4 3" xfId="5592"/>
    <cellStyle name="20% - Accent4 8 5" xfId="961"/>
    <cellStyle name="20% - Accent4 8 5 2" xfId="5593"/>
    <cellStyle name="20% - Accent4 8 5 3" xfId="5594"/>
    <cellStyle name="20% - Accent4 8 6" xfId="962"/>
    <cellStyle name="20% - Accent4 8 6 2" xfId="5595"/>
    <cellStyle name="20% - Accent4 8 6 3" xfId="5596"/>
    <cellStyle name="20% - Accent4 8 7" xfId="963"/>
    <cellStyle name="20% - Accent4 8 7 2" xfId="5597"/>
    <cellStyle name="20% - Accent4 8 7 3" xfId="5598"/>
    <cellStyle name="20% - Accent4 8 8" xfId="964"/>
    <cellStyle name="20% - Accent4 8 9" xfId="965"/>
    <cellStyle name="20% - Accent4 8_ContasExternas" xfId="966"/>
    <cellStyle name="20% - Accent4 9" xfId="967"/>
    <cellStyle name="20% - Accent5 10" xfId="968"/>
    <cellStyle name="20% - Accent5 11" xfId="969"/>
    <cellStyle name="20% - Accent5 12" xfId="6714"/>
    <cellStyle name="20% - Accent5 2" xfId="970"/>
    <cellStyle name="20% - Accent5 2 10" xfId="971"/>
    <cellStyle name="20% - Accent5 2 11" xfId="972"/>
    <cellStyle name="20% - Accent5 2 12" xfId="973"/>
    <cellStyle name="20% - Accent5 2 13" xfId="5599"/>
    <cellStyle name="20% - Accent5 2 14" xfId="5600"/>
    <cellStyle name="20% - Accent5 2 15" xfId="5601"/>
    <cellStyle name="20% - Accent5 2 16" xfId="5602"/>
    <cellStyle name="20% - Accent5 2 17" xfId="5603"/>
    <cellStyle name="20% - Accent5 2 2" xfId="974"/>
    <cellStyle name="20% - Accent5 2 2 2" xfId="5604"/>
    <cellStyle name="20% - Accent5 2 2 3" xfId="5605"/>
    <cellStyle name="20% - Accent5 2 3" xfId="975"/>
    <cellStyle name="20% - Accent5 2 3 2" xfId="5606"/>
    <cellStyle name="20% - Accent5 2 3 3" xfId="5607"/>
    <cellStyle name="20% - Accent5 2 4" xfId="976"/>
    <cellStyle name="20% - Accent5 2 4 2" xfId="5608"/>
    <cellStyle name="20% - Accent5 2 4 3" xfId="5609"/>
    <cellStyle name="20% - Accent5 2 5" xfId="977"/>
    <cellStyle name="20% - Accent5 2 5 2" xfId="5610"/>
    <cellStyle name="20% - Accent5 2 5 3" xfId="5611"/>
    <cellStyle name="20% - Accent5 2 6" xfId="978"/>
    <cellStyle name="20% - Accent5 2 6 2" xfId="5612"/>
    <cellStyle name="20% - Accent5 2 6 3" xfId="5613"/>
    <cellStyle name="20% - Accent5 2 7" xfId="979"/>
    <cellStyle name="20% - Accent5 2 7 2" xfId="5614"/>
    <cellStyle name="20% - Accent5 2 7 3" xfId="5615"/>
    <cellStyle name="20% - Accent5 2 8" xfId="980"/>
    <cellStyle name="20% - Accent5 2 9" xfId="981"/>
    <cellStyle name="20% - Accent5 2_ContasExternas" xfId="982"/>
    <cellStyle name="20% - Accent5 3" xfId="983"/>
    <cellStyle name="20% - Accent5 3 10" xfId="984"/>
    <cellStyle name="20% - Accent5 3 11" xfId="985"/>
    <cellStyle name="20% - Accent5 3 12" xfId="986"/>
    <cellStyle name="20% - Accent5 3 13" xfId="5616"/>
    <cellStyle name="20% - Accent5 3 14" xfId="5617"/>
    <cellStyle name="20% - Accent5 3 2" xfId="987"/>
    <cellStyle name="20% - Accent5 3 2 2" xfId="5618"/>
    <cellStyle name="20% - Accent5 3 2 3" xfId="5619"/>
    <cellStyle name="20% - Accent5 3 3" xfId="988"/>
    <cellStyle name="20% - Accent5 3 3 2" xfId="5620"/>
    <cellStyle name="20% - Accent5 3 3 3" xfId="5621"/>
    <cellStyle name="20% - Accent5 3 4" xfId="989"/>
    <cellStyle name="20% - Accent5 3 4 2" xfId="5622"/>
    <cellStyle name="20% - Accent5 3 4 3" xfId="5623"/>
    <cellStyle name="20% - Accent5 3 5" xfId="990"/>
    <cellStyle name="20% - Accent5 3 5 2" xfId="5624"/>
    <cellStyle name="20% - Accent5 3 5 3" xfId="5625"/>
    <cellStyle name="20% - Accent5 3 6" xfId="991"/>
    <cellStyle name="20% - Accent5 3 6 2" xfId="5626"/>
    <cellStyle name="20% - Accent5 3 6 3" xfId="5627"/>
    <cellStyle name="20% - Accent5 3 7" xfId="992"/>
    <cellStyle name="20% - Accent5 3 7 2" xfId="5628"/>
    <cellStyle name="20% - Accent5 3 7 3" xfId="5629"/>
    <cellStyle name="20% - Accent5 3 8" xfId="993"/>
    <cellStyle name="20% - Accent5 3 9" xfId="994"/>
    <cellStyle name="20% - Accent5 3_ContasExternas" xfId="995"/>
    <cellStyle name="20% - Accent5 4" xfId="996"/>
    <cellStyle name="20% - Accent5 4 10" xfId="997"/>
    <cellStyle name="20% - Accent5 4 11" xfId="998"/>
    <cellStyle name="20% - Accent5 4 12" xfId="999"/>
    <cellStyle name="20% - Accent5 4 13" xfId="5630"/>
    <cellStyle name="20% - Accent5 4 14" xfId="5631"/>
    <cellStyle name="20% - Accent5 4 2" xfId="1000"/>
    <cellStyle name="20% - Accent5 4 2 2" xfId="5632"/>
    <cellStyle name="20% - Accent5 4 2 3" xfId="5633"/>
    <cellStyle name="20% - Accent5 4 3" xfId="1001"/>
    <cellStyle name="20% - Accent5 4 3 2" xfId="5634"/>
    <cellStyle name="20% - Accent5 4 3 3" xfId="5635"/>
    <cellStyle name="20% - Accent5 4 4" xfId="1002"/>
    <cellStyle name="20% - Accent5 4 4 2" xfId="5636"/>
    <cellStyle name="20% - Accent5 4 4 3" xfId="5637"/>
    <cellStyle name="20% - Accent5 4 5" xfId="1003"/>
    <cellStyle name="20% - Accent5 4 5 2" xfId="5638"/>
    <cellStyle name="20% - Accent5 4 5 3" xfId="5639"/>
    <cellStyle name="20% - Accent5 4 6" xfId="1004"/>
    <cellStyle name="20% - Accent5 4 6 2" xfId="5640"/>
    <cellStyle name="20% - Accent5 4 6 3" xfId="5641"/>
    <cellStyle name="20% - Accent5 4 7" xfId="1005"/>
    <cellStyle name="20% - Accent5 4 7 2" xfId="5642"/>
    <cellStyle name="20% - Accent5 4 7 3" xfId="5643"/>
    <cellStyle name="20% - Accent5 4 8" xfId="1006"/>
    <cellStyle name="20% - Accent5 4 9" xfId="1007"/>
    <cellStyle name="20% - Accent5 4_ContasExternas" xfId="1008"/>
    <cellStyle name="20% - Accent5 5" xfId="1009"/>
    <cellStyle name="20% - Accent5 5 10" xfId="1010"/>
    <cellStyle name="20% - Accent5 5 11" xfId="1011"/>
    <cellStyle name="20% - Accent5 5 12" xfId="1012"/>
    <cellStyle name="20% - Accent5 5 13" xfId="5644"/>
    <cellStyle name="20% - Accent5 5 14" xfId="5645"/>
    <cellStyle name="20% - Accent5 5 2" xfId="1013"/>
    <cellStyle name="20% - Accent5 5 2 2" xfId="5646"/>
    <cellStyle name="20% - Accent5 5 2 3" xfId="5647"/>
    <cellStyle name="20% - Accent5 5 3" xfId="1014"/>
    <cellStyle name="20% - Accent5 5 3 2" xfId="5648"/>
    <cellStyle name="20% - Accent5 5 3 3" xfId="5649"/>
    <cellStyle name="20% - Accent5 5 4" xfId="1015"/>
    <cellStyle name="20% - Accent5 5 4 2" xfId="5650"/>
    <cellStyle name="20% - Accent5 5 4 3" xfId="5651"/>
    <cellStyle name="20% - Accent5 5 5" xfId="1016"/>
    <cellStyle name="20% - Accent5 5 5 2" xfId="5652"/>
    <cellStyle name="20% - Accent5 5 5 3" xfId="5653"/>
    <cellStyle name="20% - Accent5 5 6" xfId="1017"/>
    <cellStyle name="20% - Accent5 5 6 2" xfId="5654"/>
    <cellStyle name="20% - Accent5 5 6 3" xfId="5655"/>
    <cellStyle name="20% - Accent5 5 7" xfId="1018"/>
    <cellStyle name="20% - Accent5 5 7 2" xfId="5656"/>
    <cellStyle name="20% - Accent5 5 7 3" xfId="5657"/>
    <cellStyle name="20% - Accent5 5 8" xfId="1019"/>
    <cellStyle name="20% - Accent5 5 9" xfId="1020"/>
    <cellStyle name="20% - Accent5 5_ContasExternas" xfId="1021"/>
    <cellStyle name="20% - Accent5 6" xfId="1022"/>
    <cellStyle name="20% - Accent5 6 2" xfId="1023"/>
    <cellStyle name="20% - Accent5 6 3" xfId="1024"/>
    <cellStyle name="20% - Accent5 6 4" xfId="1025"/>
    <cellStyle name="20% - Accent5 6_ContasExternas" xfId="1026"/>
    <cellStyle name="20% - Accent5 7" xfId="1027"/>
    <cellStyle name="20% - Accent5 8" xfId="1028"/>
    <cellStyle name="20% - Accent5 9" xfId="1029"/>
    <cellStyle name="20% - Accent6 10" xfId="1030"/>
    <cellStyle name="20% - Accent6 11" xfId="6715"/>
    <cellStyle name="20% - Accent6 2" xfId="1031"/>
    <cellStyle name="20% - Accent6 2 10" xfId="1032"/>
    <cellStyle name="20% - Accent6 2 11" xfId="1033"/>
    <cellStyle name="20% - Accent6 2 12" xfId="1034"/>
    <cellStyle name="20% - Accent6 2 13" xfId="5658"/>
    <cellStyle name="20% - Accent6 2 14" xfId="5659"/>
    <cellStyle name="20% - Accent6 2 15" xfId="5660"/>
    <cellStyle name="20% - Accent6 2 16" xfId="5661"/>
    <cellStyle name="20% - Accent6 2 17" xfId="5662"/>
    <cellStyle name="20% - Accent6 2 2" xfId="1035"/>
    <cellStyle name="20% - Accent6 2 2 2" xfId="5663"/>
    <cellStyle name="20% - Accent6 2 2 3" xfId="5664"/>
    <cellStyle name="20% - Accent6 2 3" xfId="1036"/>
    <cellStyle name="20% - Accent6 2 3 2" xfId="5665"/>
    <cellStyle name="20% - Accent6 2 3 3" xfId="5666"/>
    <cellStyle name="20% - Accent6 2 4" xfId="1037"/>
    <cellStyle name="20% - Accent6 2 4 2" xfId="5667"/>
    <cellStyle name="20% - Accent6 2 4 3" xfId="5668"/>
    <cellStyle name="20% - Accent6 2 5" xfId="1038"/>
    <cellStyle name="20% - Accent6 2 5 2" xfId="5669"/>
    <cellStyle name="20% - Accent6 2 5 3" xfId="5670"/>
    <cellStyle name="20% - Accent6 2 6" xfId="1039"/>
    <cellStyle name="20% - Accent6 2 6 2" xfId="5671"/>
    <cellStyle name="20% - Accent6 2 6 3" xfId="5672"/>
    <cellStyle name="20% - Accent6 2 7" xfId="1040"/>
    <cellStyle name="20% - Accent6 2 7 2" xfId="5673"/>
    <cellStyle name="20% - Accent6 2 7 3" xfId="5674"/>
    <cellStyle name="20% - Accent6 2 8" xfId="1041"/>
    <cellStyle name="20% - Accent6 2 9" xfId="1042"/>
    <cellStyle name="20% - Accent6 2_ContasExternas" xfId="1043"/>
    <cellStyle name="20% - Accent6 3" xfId="1044"/>
    <cellStyle name="20% - Accent6 3 10" xfId="1045"/>
    <cellStyle name="20% - Accent6 3 11" xfId="1046"/>
    <cellStyle name="20% - Accent6 3 12" xfId="1047"/>
    <cellStyle name="20% - Accent6 3 13" xfId="5675"/>
    <cellStyle name="20% - Accent6 3 14" xfId="5676"/>
    <cellStyle name="20% - Accent6 3 2" xfId="1048"/>
    <cellStyle name="20% - Accent6 3 2 2" xfId="5677"/>
    <cellStyle name="20% - Accent6 3 2 3" xfId="5678"/>
    <cellStyle name="20% - Accent6 3 3" xfId="1049"/>
    <cellStyle name="20% - Accent6 3 3 2" xfId="5679"/>
    <cellStyle name="20% - Accent6 3 3 3" xfId="5680"/>
    <cellStyle name="20% - Accent6 3 4" xfId="1050"/>
    <cellStyle name="20% - Accent6 3 4 2" xfId="5681"/>
    <cellStyle name="20% - Accent6 3 4 3" xfId="5682"/>
    <cellStyle name="20% - Accent6 3 5" xfId="1051"/>
    <cellStyle name="20% - Accent6 3 5 2" xfId="5683"/>
    <cellStyle name="20% - Accent6 3 5 3" xfId="5684"/>
    <cellStyle name="20% - Accent6 3 6" xfId="1052"/>
    <cellStyle name="20% - Accent6 3 6 2" xfId="5685"/>
    <cellStyle name="20% - Accent6 3 6 3" xfId="5686"/>
    <cellStyle name="20% - Accent6 3 7" xfId="1053"/>
    <cellStyle name="20% - Accent6 3 7 2" xfId="5687"/>
    <cellStyle name="20% - Accent6 3 7 3" xfId="5688"/>
    <cellStyle name="20% - Accent6 3 8" xfId="1054"/>
    <cellStyle name="20% - Accent6 3 9" xfId="1055"/>
    <cellStyle name="20% - Accent6 3_ContasExternas" xfId="1056"/>
    <cellStyle name="20% - Accent6 4" xfId="1057"/>
    <cellStyle name="20% - Accent6 4 10" xfId="1058"/>
    <cellStyle name="20% - Accent6 4 11" xfId="1059"/>
    <cellStyle name="20% - Accent6 4 12" xfId="1060"/>
    <cellStyle name="20% - Accent6 4 13" xfId="5689"/>
    <cellStyle name="20% - Accent6 4 14" xfId="5690"/>
    <cellStyle name="20% - Accent6 4 2" xfId="1061"/>
    <cellStyle name="20% - Accent6 4 2 2" xfId="5691"/>
    <cellStyle name="20% - Accent6 4 2 3" xfId="5692"/>
    <cellStyle name="20% - Accent6 4 3" xfId="1062"/>
    <cellStyle name="20% - Accent6 4 3 2" xfId="5693"/>
    <cellStyle name="20% - Accent6 4 3 3" xfId="5694"/>
    <cellStyle name="20% - Accent6 4 4" xfId="1063"/>
    <cellStyle name="20% - Accent6 4 4 2" xfId="5695"/>
    <cellStyle name="20% - Accent6 4 4 3" xfId="5696"/>
    <cellStyle name="20% - Accent6 4 5" xfId="1064"/>
    <cellStyle name="20% - Accent6 4 5 2" xfId="5697"/>
    <cellStyle name="20% - Accent6 4 5 3" xfId="5698"/>
    <cellStyle name="20% - Accent6 4 6" xfId="1065"/>
    <cellStyle name="20% - Accent6 4 6 2" xfId="5699"/>
    <cellStyle name="20% - Accent6 4 6 3" xfId="5700"/>
    <cellStyle name="20% - Accent6 4 7" xfId="1066"/>
    <cellStyle name="20% - Accent6 4 7 2" xfId="5701"/>
    <cellStyle name="20% - Accent6 4 7 3" xfId="5702"/>
    <cellStyle name="20% - Accent6 4 8" xfId="1067"/>
    <cellStyle name="20% - Accent6 4 9" xfId="1068"/>
    <cellStyle name="20% - Accent6 4_ContasExternas" xfId="1069"/>
    <cellStyle name="20% - Accent6 5" xfId="1070"/>
    <cellStyle name="20% - Accent6 5 10" xfId="1071"/>
    <cellStyle name="20% - Accent6 5 11" xfId="1072"/>
    <cellStyle name="20% - Accent6 5 12" xfId="1073"/>
    <cellStyle name="20% - Accent6 5 13" xfId="5703"/>
    <cellStyle name="20% - Accent6 5 14" xfId="5704"/>
    <cellStyle name="20% - Accent6 5 2" xfId="1074"/>
    <cellStyle name="20% - Accent6 5 2 2" xfId="5705"/>
    <cellStyle name="20% - Accent6 5 2 3" xfId="5706"/>
    <cellStyle name="20% - Accent6 5 3" xfId="1075"/>
    <cellStyle name="20% - Accent6 5 3 2" xfId="5707"/>
    <cellStyle name="20% - Accent6 5 3 3" xfId="5708"/>
    <cellStyle name="20% - Accent6 5 4" xfId="1076"/>
    <cellStyle name="20% - Accent6 5 4 2" xfId="5709"/>
    <cellStyle name="20% - Accent6 5 4 3" xfId="5710"/>
    <cellStyle name="20% - Accent6 5 5" xfId="1077"/>
    <cellStyle name="20% - Accent6 5 5 2" xfId="5711"/>
    <cellStyle name="20% - Accent6 5 5 3" xfId="5712"/>
    <cellStyle name="20% - Accent6 5 6" xfId="1078"/>
    <cellStyle name="20% - Accent6 5 6 2" xfId="5713"/>
    <cellStyle name="20% - Accent6 5 6 3" xfId="5714"/>
    <cellStyle name="20% - Accent6 5 7" xfId="1079"/>
    <cellStyle name="20% - Accent6 5 7 2" xfId="5715"/>
    <cellStyle name="20% - Accent6 5 7 3" xfId="5716"/>
    <cellStyle name="20% - Accent6 5 8" xfId="1080"/>
    <cellStyle name="20% - Accent6 5 9" xfId="1081"/>
    <cellStyle name="20% - Accent6 5_ContasExternas" xfId="1082"/>
    <cellStyle name="20% - Accent6 6" xfId="1083"/>
    <cellStyle name="20% - Accent6 6 10" xfId="1084"/>
    <cellStyle name="20% - Accent6 6 11" xfId="1085"/>
    <cellStyle name="20% - Accent6 6 12" xfId="1086"/>
    <cellStyle name="20% - Accent6 6 13" xfId="5717"/>
    <cellStyle name="20% - Accent6 6 14" xfId="5718"/>
    <cellStyle name="20% - Accent6 6 2" xfId="1087"/>
    <cellStyle name="20% - Accent6 6 2 2" xfId="5719"/>
    <cellStyle name="20% - Accent6 6 2 3" xfId="5720"/>
    <cellStyle name="20% - Accent6 6 3" xfId="1088"/>
    <cellStyle name="20% - Accent6 6 3 2" xfId="5721"/>
    <cellStyle name="20% - Accent6 6 3 3" xfId="5722"/>
    <cellStyle name="20% - Accent6 6 4" xfId="1089"/>
    <cellStyle name="20% - Accent6 6 4 2" xfId="5723"/>
    <cellStyle name="20% - Accent6 6 4 3" xfId="5724"/>
    <cellStyle name="20% - Accent6 6 5" xfId="1090"/>
    <cellStyle name="20% - Accent6 6 5 2" xfId="5725"/>
    <cellStyle name="20% - Accent6 6 5 3" xfId="5726"/>
    <cellStyle name="20% - Accent6 6 6" xfId="1091"/>
    <cellStyle name="20% - Accent6 6 6 2" xfId="5727"/>
    <cellStyle name="20% - Accent6 6 6 3" xfId="5728"/>
    <cellStyle name="20% - Accent6 6 7" xfId="1092"/>
    <cellStyle name="20% - Accent6 6 7 2" xfId="5729"/>
    <cellStyle name="20% - Accent6 6 7 3" xfId="5730"/>
    <cellStyle name="20% - Accent6 6 8" xfId="1093"/>
    <cellStyle name="20% - Accent6 6 9" xfId="1094"/>
    <cellStyle name="20% - Accent6 6_ContasExternas" xfId="1095"/>
    <cellStyle name="20% - Accent6 7" xfId="1096"/>
    <cellStyle name="20% - Accent6 7 10" xfId="1097"/>
    <cellStyle name="20% - Accent6 7 11" xfId="1098"/>
    <cellStyle name="20% - Accent6 7 12" xfId="1099"/>
    <cellStyle name="20% - Accent6 7 13" xfId="5731"/>
    <cellStyle name="20% - Accent6 7 14" xfId="5732"/>
    <cellStyle name="20% - Accent6 7 2" xfId="1100"/>
    <cellStyle name="20% - Accent6 7 2 2" xfId="5733"/>
    <cellStyle name="20% - Accent6 7 2 3" xfId="5734"/>
    <cellStyle name="20% - Accent6 7 3" xfId="1101"/>
    <cellStyle name="20% - Accent6 7 3 2" xfId="5735"/>
    <cellStyle name="20% - Accent6 7 3 3" xfId="5736"/>
    <cellStyle name="20% - Accent6 7 4" xfId="1102"/>
    <cellStyle name="20% - Accent6 7 4 2" xfId="5737"/>
    <cellStyle name="20% - Accent6 7 4 3" xfId="5738"/>
    <cellStyle name="20% - Accent6 7 5" xfId="1103"/>
    <cellStyle name="20% - Accent6 7 5 2" xfId="5739"/>
    <cellStyle name="20% - Accent6 7 5 3" xfId="5740"/>
    <cellStyle name="20% - Accent6 7 6" xfId="1104"/>
    <cellStyle name="20% - Accent6 7 6 2" xfId="5741"/>
    <cellStyle name="20% - Accent6 7 6 3" xfId="5742"/>
    <cellStyle name="20% - Accent6 7 7" xfId="1105"/>
    <cellStyle name="20% - Accent6 7 7 2" xfId="5743"/>
    <cellStyle name="20% - Accent6 7 7 3" xfId="5744"/>
    <cellStyle name="20% - Accent6 7 8" xfId="1106"/>
    <cellStyle name="20% - Accent6 7 9" xfId="1107"/>
    <cellStyle name="20% - Accent6 7_ContasExternas" xfId="1108"/>
    <cellStyle name="20% - Accent6 8" xfId="1109"/>
    <cellStyle name="20% - Accent6 8 10" xfId="1110"/>
    <cellStyle name="20% - Accent6 8 11" xfId="1111"/>
    <cellStyle name="20% - Accent6 8 12" xfId="1112"/>
    <cellStyle name="20% - Accent6 8 13" xfId="5745"/>
    <cellStyle name="20% - Accent6 8 14" xfId="5746"/>
    <cellStyle name="20% - Accent6 8 2" xfId="1113"/>
    <cellStyle name="20% - Accent6 8 2 2" xfId="5747"/>
    <cellStyle name="20% - Accent6 8 2 3" xfId="5748"/>
    <cellStyle name="20% - Accent6 8 3" xfId="1114"/>
    <cellStyle name="20% - Accent6 8 3 2" xfId="5749"/>
    <cellStyle name="20% - Accent6 8 3 3" xfId="5750"/>
    <cellStyle name="20% - Accent6 8 4" xfId="1115"/>
    <cellStyle name="20% - Accent6 8 4 2" xfId="5751"/>
    <cellStyle name="20% - Accent6 8 4 3" xfId="5752"/>
    <cellStyle name="20% - Accent6 8 5" xfId="1116"/>
    <cellStyle name="20% - Accent6 8 5 2" xfId="5753"/>
    <cellStyle name="20% - Accent6 8 5 3" xfId="5754"/>
    <cellStyle name="20% - Accent6 8 6" xfId="1117"/>
    <cellStyle name="20% - Accent6 8 6 2" xfId="5755"/>
    <cellStyle name="20% - Accent6 8 6 3" xfId="5756"/>
    <cellStyle name="20% - Accent6 8 7" xfId="1118"/>
    <cellStyle name="20% - Accent6 8 7 2" xfId="5757"/>
    <cellStyle name="20% - Accent6 8 7 3" xfId="5758"/>
    <cellStyle name="20% - Accent6 8 8" xfId="1119"/>
    <cellStyle name="20% - Accent6 8 9" xfId="1120"/>
    <cellStyle name="20% - Accent6 8_ContasExternas" xfId="1121"/>
    <cellStyle name="20% - Accent6 9" xfId="1122"/>
    <cellStyle name="20% - Ênfase1" xfId="5759"/>
    <cellStyle name="20% - Ênfase1 2" xfId="1123"/>
    <cellStyle name="20% - Ênfase1 3" xfId="5760"/>
    <cellStyle name="20% - Ênfase2" xfId="5761"/>
    <cellStyle name="20% - Ênfase2 2" xfId="1124"/>
    <cellStyle name="20% - Ênfase2 3" xfId="5762"/>
    <cellStyle name="20% - Ênfase3" xfId="5763"/>
    <cellStyle name="20% - Ênfase3 2" xfId="1125"/>
    <cellStyle name="20% - Ênfase3 3" xfId="5764"/>
    <cellStyle name="20% - Ênfase4" xfId="5765"/>
    <cellStyle name="20% - Ênfase4 2" xfId="1126"/>
    <cellStyle name="20% - Ênfase4 3" xfId="5766"/>
    <cellStyle name="20% - Ênfase5" xfId="5767"/>
    <cellStyle name="20% - Ênfase5 2" xfId="1127"/>
    <cellStyle name="20% - Ênfase5 3" xfId="5768"/>
    <cellStyle name="20% - Ênfase6" xfId="5769"/>
    <cellStyle name="20% - Ênfase6 2" xfId="1128"/>
    <cellStyle name="20% - Ênfase6 3" xfId="5770"/>
    <cellStyle name="2001 Budget" xfId="1129"/>
    <cellStyle name="2decimal" xfId="1130"/>
    <cellStyle name="2DecimalPercent" xfId="1131"/>
    <cellStyle name="2Decimals" xfId="1132"/>
    <cellStyle name="2o.nível" xfId="1133"/>
    <cellStyle name="3232" xfId="1134"/>
    <cellStyle name="40% - Accent1 10" xfId="1135"/>
    <cellStyle name="40% - Accent1 11" xfId="6716"/>
    <cellStyle name="40% - Accent1 2" xfId="1136"/>
    <cellStyle name="40% - Accent1 2 10" xfId="1137"/>
    <cellStyle name="40% - Accent1 2 11" xfId="1138"/>
    <cellStyle name="40% - Accent1 2 12" xfId="1139"/>
    <cellStyle name="40% - Accent1 2 13" xfId="5771"/>
    <cellStyle name="40% - Accent1 2 14" xfId="5772"/>
    <cellStyle name="40% - Accent1 2 15" xfId="5773"/>
    <cellStyle name="40% - Accent1 2 16" xfId="5774"/>
    <cellStyle name="40% - Accent1 2 17" xfId="5775"/>
    <cellStyle name="40% - Accent1 2 2" xfId="1140"/>
    <cellStyle name="40% - Accent1 2 2 2" xfId="5776"/>
    <cellStyle name="40% - Accent1 2 2 3" xfId="5777"/>
    <cellStyle name="40% - Accent1 2 3" xfId="1141"/>
    <cellStyle name="40% - Accent1 2 3 2" xfId="5778"/>
    <cellStyle name="40% - Accent1 2 3 3" xfId="5779"/>
    <cellStyle name="40% - Accent1 2 4" xfId="1142"/>
    <cellStyle name="40% - Accent1 2 4 2" xfId="5780"/>
    <cellStyle name="40% - Accent1 2 4 3" xfId="5781"/>
    <cellStyle name="40% - Accent1 2 5" xfId="1143"/>
    <cellStyle name="40% - Accent1 2 5 2" xfId="5782"/>
    <cellStyle name="40% - Accent1 2 5 3" xfId="5783"/>
    <cellStyle name="40% - Accent1 2 6" xfId="1144"/>
    <cellStyle name="40% - Accent1 2 6 2" xfId="5784"/>
    <cellStyle name="40% - Accent1 2 6 3" xfId="5785"/>
    <cellStyle name="40% - Accent1 2 7" xfId="1145"/>
    <cellStyle name="40% - Accent1 2 7 2" xfId="5786"/>
    <cellStyle name="40% - Accent1 2 7 3" xfId="5787"/>
    <cellStyle name="40% - Accent1 2 8" xfId="1146"/>
    <cellStyle name="40% - Accent1 2 9" xfId="1147"/>
    <cellStyle name="40% - Accent1 2_ContasExternas" xfId="1148"/>
    <cellStyle name="40% - Accent1 3" xfId="1149"/>
    <cellStyle name="40% - Accent1 3 10" xfId="1150"/>
    <cellStyle name="40% - Accent1 3 11" xfId="1151"/>
    <cellStyle name="40% - Accent1 3 12" xfId="1152"/>
    <cellStyle name="40% - Accent1 3 13" xfId="5788"/>
    <cellStyle name="40% - Accent1 3 14" xfId="5789"/>
    <cellStyle name="40% - Accent1 3 2" xfId="1153"/>
    <cellStyle name="40% - Accent1 3 2 2" xfId="5790"/>
    <cellStyle name="40% - Accent1 3 2 3" xfId="5791"/>
    <cellStyle name="40% - Accent1 3 3" xfId="1154"/>
    <cellStyle name="40% - Accent1 3 3 2" xfId="5792"/>
    <cellStyle name="40% - Accent1 3 3 3" xfId="5793"/>
    <cellStyle name="40% - Accent1 3 4" xfId="1155"/>
    <cellStyle name="40% - Accent1 3 4 2" xfId="5794"/>
    <cellStyle name="40% - Accent1 3 4 3" xfId="5795"/>
    <cellStyle name="40% - Accent1 3 5" xfId="1156"/>
    <cellStyle name="40% - Accent1 3 5 2" xfId="5796"/>
    <cellStyle name="40% - Accent1 3 5 3" xfId="5797"/>
    <cellStyle name="40% - Accent1 3 6" xfId="1157"/>
    <cellStyle name="40% - Accent1 3 6 2" xfId="5798"/>
    <cellStyle name="40% - Accent1 3 6 3" xfId="5799"/>
    <cellStyle name="40% - Accent1 3 7" xfId="1158"/>
    <cellStyle name="40% - Accent1 3 7 2" xfId="5800"/>
    <cellStyle name="40% - Accent1 3 7 3" xfId="5801"/>
    <cellStyle name="40% - Accent1 3 8" xfId="1159"/>
    <cellStyle name="40% - Accent1 3 9" xfId="1160"/>
    <cellStyle name="40% - Accent1 3_ContasExternas" xfId="1161"/>
    <cellStyle name="40% - Accent1 4" xfId="1162"/>
    <cellStyle name="40% - Accent1 4 10" xfId="1163"/>
    <cellStyle name="40% - Accent1 4 11" xfId="1164"/>
    <cellStyle name="40% - Accent1 4 12" xfId="1165"/>
    <cellStyle name="40% - Accent1 4 13" xfId="5802"/>
    <cellStyle name="40% - Accent1 4 14" xfId="5803"/>
    <cellStyle name="40% - Accent1 4 2" xfId="1166"/>
    <cellStyle name="40% - Accent1 4 2 2" xfId="5804"/>
    <cellStyle name="40% - Accent1 4 2 3" xfId="5805"/>
    <cellStyle name="40% - Accent1 4 3" xfId="1167"/>
    <cellStyle name="40% - Accent1 4 3 2" xfId="5806"/>
    <cellStyle name="40% - Accent1 4 3 3" xfId="5807"/>
    <cellStyle name="40% - Accent1 4 4" xfId="1168"/>
    <cellStyle name="40% - Accent1 4 4 2" xfId="5808"/>
    <cellStyle name="40% - Accent1 4 4 3" xfId="5809"/>
    <cellStyle name="40% - Accent1 4 5" xfId="1169"/>
    <cellStyle name="40% - Accent1 4 5 2" xfId="5810"/>
    <cellStyle name="40% - Accent1 4 5 3" xfId="5811"/>
    <cellStyle name="40% - Accent1 4 6" xfId="1170"/>
    <cellStyle name="40% - Accent1 4 6 2" xfId="5812"/>
    <cellStyle name="40% - Accent1 4 6 3" xfId="5813"/>
    <cellStyle name="40% - Accent1 4 7" xfId="1171"/>
    <cellStyle name="40% - Accent1 4 7 2" xfId="5814"/>
    <cellStyle name="40% - Accent1 4 7 3" xfId="5815"/>
    <cellStyle name="40% - Accent1 4 8" xfId="1172"/>
    <cellStyle name="40% - Accent1 4 9" xfId="1173"/>
    <cellStyle name="40% - Accent1 4_ContasExternas" xfId="1174"/>
    <cellStyle name="40% - Accent1 5" xfId="1175"/>
    <cellStyle name="40% - Accent1 5 10" xfId="1176"/>
    <cellStyle name="40% - Accent1 5 11" xfId="1177"/>
    <cellStyle name="40% - Accent1 5 12" xfId="1178"/>
    <cellStyle name="40% - Accent1 5 13" xfId="5816"/>
    <cellStyle name="40% - Accent1 5 14" xfId="5817"/>
    <cellStyle name="40% - Accent1 5 2" xfId="1179"/>
    <cellStyle name="40% - Accent1 5 2 2" xfId="5818"/>
    <cellStyle name="40% - Accent1 5 2 3" xfId="5819"/>
    <cellStyle name="40% - Accent1 5 3" xfId="1180"/>
    <cellStyle name="40% - Accent1 5 3 2" xfId="5820"/>
    <cellStyle name="40% - Accent1 5 3 3" xfId="5821"/>
    <cellStyle name="40% - Accent1 5 4" xfId="1181"/>
    <cellStyle name="40% - Accent1 5 4 2" xfId="5822"/>
    <cellStyle name="40% - Accent1 5 4 3" xfId="5823"/>
    <cellStyle name="40% - Accent1 5 5" xfId="1182"/>
    <cellStyle name="40% - Accent1 5 5 2" xfId="5824"/>
    <cellStyle name="40% - Accent1 5 5 3" xfId="5825"/>
    <cellStyle name="40% - Accent1 5 6" xfId="1183"/>
    <cellStyle name="40% - Accent1 5 6 2" xfId="5826"/>
    <cellStyle name="40% - Accent1 5 6 3" xfId="5827"/>
    <cellStyle name="40% - Accent1 5 7" xfId="1184"/>
    <cellStyle name="40% - Accent1 5 7 2" xfId="5828"/>
    <cellStyle name="40% - Accent1 5 7 3" xfId="5829"/>
    <cellStyle name="40% - Accent1 5 8" xfId="1185"/>
    <cellStyle name="40% - Accent1 5 9" xfId="1186"/>
    <cellStyle name="40% - Accent1 5_ContasExternas" xfId="1187"/>
    <cellStyle name="40% - Accent1 6" xfId="1188"/>
    <cellStyle name="40% - Accent1 6 10" xfId="1189"/>
    <cellStyle name="40% - Accent1 6 11" xfId="1190"/>
    <cellStyle name="40% - Accent1 6 12" xfId="1191"/>
    <cellStyle name="40% - Accent1 6 13" xfId="5830"/>
    <cellStyle name="40% - Accent1 6 14" xfId="5831"/>
    <cellStyle name="40% - Accent1 6 2" xfId="1192"/>
    <cellStyle name="40% - Accent1 6 2 2" xfId="5832"/>
    <cellStyle name="40% - Accent1 6 2 3" xfId="5833"/>
    <cellStyle name="40% - Accent1 6 3" xfId="1193"/>
    <cellStyle name="40% - Accent1 6 3 2" xfId="5834"/>
    <cellStyle name="40% - Accent1 6 3 3" xfId="5835"/>
    <cellStyle name="40% - Accent1 6 4" xfId="1194"/>
    <cellStyle name="40% - Accent1 6 4 2" xfId="5836"/>
    <cellStyle name="40% - Accent1 6 4 3" xfId="5837"/>
    <cellStyle name="40% - Accent1 6 5" xfId="1195"/>
    <cellStyle name="40% - Accent1 6 5 2" xfId="5838"/>
    <cellStyle name="40% - Accent1 6 5 3" xfId="5839"/>
    <cellStyle name="40% - Accent1 6 6" xfId="1196"/>
    <cellStyle name="40% - Accent1 6 6 2" xfId="5840"/>
    <cellStyle name="40% - Accent1 6 6 3" xfId="5841"/>
    <cellStyle name="40% - Accent1 6 7" xfId="1197"/>
    <cellStyle name="40% - Accent1 6 7 2" xfId="5842"/>
    <cellStyle name="40% - Accent1 6 7 3" xfId="5843"/>
    <cellStyle name="40% - Accent1 6 8" xfId="1198"/>
    <cellStyle name="40% - Accent1 6 9" xfId="1199"/>
    <cellStyle name="40% - Accent1 6_ContasExternas" xfId="1200"/>
    <cellStyle name="40% - Accent1 7" xfId="1201"/>
    <cellStyle name="40% - Accent1 7 10" xfId="1202"/>
    <cellStyle name="40% - Accent1 7 11" xfId="1203"/>
    <cellStyle name="40% - Accent1 7 12" xfId="1204"/>
    <cellStyle name="40% - Accent1 7 13" xfId="5844"/>
    <cellStyle name="40% - Accent1 7 14" xfId="5845"/>
    <cellStyle name="40% - Accent1 7 2" xfId="1205"/>
    <cellStyle name="40% - Accent1 7 2 2" xfId="5846"/>
    <cellStyle name="40% - Accent1 7 2 3" xfId="5847"/>
    <cellStyle name="40% - Accent1 7 3" xfId="1206"/>
    <cellStyle name="40% - Accent1 7 3 2" xfId="5848"/>
    <cellStyle name="40% - Accent1 7 3 3" xfId="5849"/>
    <cellStyle name="40% - Accent1 7 4" xfId="1207"/>
    <cellStyle name="40% - Accent1 7 4 2" xfId="5850"/>
    <cellStyle name="40% - Accent1 7 4 3" xfId="5851"/>
    <cellStyle name="40% - Accent1 7 5" xfId="1208"/>
    <cellStyle name="40% - Accent1 7 5 2" xfId="5852"/>
    <cellStyle name="40% - Accent1 7 5 3" xfId="5853"/>
    <cellStyle name="40% - Accent1 7 6" xfId="1209"/>
    <cellStyle name="40% - Accent1 7 6 2" xfId="5854"/>
    <cellStyle name="40% - Accent1 7 6 3" xfId="5855"/>
    <cellStyle name="40% - Accent1 7 7" xfId="1210"/>
    <cellStyle name="40% - Accent1 7 7 2" xfId="5856"/>
    <cellStyle name="40% - Accent1 7 7 3" xfId="5857"/>
    <cellStyle name="40% - Accent1 7 8" xfId="1211"/>
    <cellStyle name="40% - Accent1 7 9" xfId="1212"/>
    <cellStyle name="40% - Accent1 7_ContasExternas" xfId="1213"/>
    <cellStyle name="40% - Accent1 8" xfId="1214"/>
    <cellStyle name="40% - Accent1 8 10" xfId="1215"/>
    <cellStyle name="40% - Accent1 8 11" xfId="1216"/>
    <cellStyle name="40% - Accent1 8 12" xfId="1217"/>
    <cellStyle name="40% - Accent1 8 13" xfId="5858"/>
    <cellStyle name="40% - Accent1 8 14" xfId="5859"/>
    <cellStyle name="40% - Accent1 8 2" xfId="1218"/>
    <cellStyle name="40% - Accent1 8 2 2" xfId="5860"/>
    <cellStyle name="40% - Accent1 8 2 3" xfId="5861"/>
    <cellStyle name="40% - Accent1 8 3" xfId="1219"/>
    <cellStyle name="40% - Accent1 8 3 2" xfId="5862"/>
    <cellStyle name="40% - Accent1 8 3 3" xfId="5863"/>
    <cellStyle name="40% - Accent1 8 4" xfId="1220"/>
    <cellStyle name="40% - Accent1 8 4 2" xfId="5864"/>
    <cellStyle name="40% - Accent1 8 4 3" xfId="5865"/>
    <cellStyle name="40% - Accent1 8 5" xfId="1221"/>
    <cellStyle name="40% - Accent1 8 5 2" xfId="5866"/>
    <cellStyle name="40% - Accent1 8 5 3" xfId="5867"/>
    <cellStyle name="40% - Accent1 8 6" xfId="1222"/>
    <cellStyle name="40% - Accent1 8 6 2" xfId="5868"/>
    <cellStyle name="40% - Accent1 8 6 3" xfId="5869"/>
    <cellStyle name="40% - Accent1 8 7" xfId="1223"/>
    <cellStyle name="40% - Accent1 8 7 2" xfId="5870"/>
    <cellStyle name="40% - Accent1 8 7 3" xfId="5871"/>
    <cellStyle name="40% - Accent1 8 8" xfId="1224"/>
    <cellStyle name="40% - Accent1 8 9" xfId="1225"/>
    <cellStyle name="40% - Accent1 8_ContasExternas" xfId="1226"/>
    <cellStyle name="40% - Accent1 9" xfId="1227"/>
    <cellStyle name="40% - Accent2 10" xfId="1228"/>
    <cellStyle name="40% - Accent2 11" xfId="1229"/>
    <cellStyle name="40% - Accent2 12" xfId="6717"/>
    <cellStyle name="40% - Accent2 2" xfId="1230"/>
    <cellStyle name="40% - Accent2 2 10" xfId="1231"/>
    <cellStyle name="40% - Accent2 2 11" xfId="1232"/>
    <cellStyle name="40% - Accent2 2 12" xfId="1233"/>
    <cellStyle name="40% - Accent2 2 13" xfId="5872"/>
    <cellStyle name="40% - Accent2 2 14" xfId="5873"/>
    <cellStyle name="40% - Accent2 2 15" xfId="5874"/>
    <cellStyle name="40% - Accent2 2 16" xfId="5875"/>
    <cellStyle name="40% - Accent2 2 17" xfId="5876"/>
    <cellStyle name="40% - Accent2 2 2" xfId="1234"/>
    <cellStyle name="40% - Accent2 2 2 2" xfId="5877"/>
    <cellStyle name="40% - Accent2 2 2 3" xfId="5878"/>
    <cellStyle name="40% - Accent2 2 3" xfId="1235"/>
    <cellStyle name="40% - Accent2 2 3 2" xfId="5879"/>
    <cellStyle name="40% - Accent2 2 3 3" xfId="5880"/>
    <cellStyle name="40% - Accent2 2 4" xfId="1236"/>
    <cellStyle name="40% - Accent2 2 4 2" xfId="5881"/>
    <cellStyle name="40% - Accent2 2 4 3" xfId="5882"/>
    <cellStyle name="40% - Accent2 2 5" xfId="1237"/>
    <cellStyle name="40% - Accent2 2 5 2" xfId="5883"/>
    <cellStyle name="40% - Accent2 2 5 3" xfId="5884"/>
    <cellStyle name="40% - Accent2 2 6" xfId="1238"/>
    <cellStyle name="40% - Accent2 2 6 2" xfId="5885"/>
    <cellStyle name="40% - Accent2 2 6 3" xfId="5886"/>
    <cellStyle name="40% - Accent2 2 7" xfId="1239"/>
    <cellStyle name="40% - Accent2 2 7 2" xfId="5887"/>
    <cellStyle name="40% - Accent2 2 7 3" xfId="5888"/>
    <cellStyle name="40% - Accent2 2 8" xfId="1240"/>
    <cellStyle name="40% - Accent2 2 9" xfId="1241"/>
    <cellStyle name="40% - Accent2 2_ContasExternas" xfId="1242"/>
    <cellStyle name="40% - Accent2 3" xfId="1243"/>
    <cellStyle name="40% - Accent2 3 10" xfId="1244"/>
    <cellStyle name="40% - Accent2 3 11" xfId="1245"/>
    <cellStyle name="40% - Accent2 3 12" xfId="1246"/>
    <cellStyle name="40% - Accent2 3 13" xfId="5889"/>
    <cellStyle name="40% - Accent2 3 14" xfId="5890"/>
    <cellStyle name="40% - Accent2 3 2" xfId="1247"/>
    <cellStyle name="40% - Accent2 3 2 2" xfId="5891"/>
    <cellStyle name="40% - Accent2 3 2 3" xfId="5892"/>
    <cellStyle name="40% - Accent2 3 3" xfId="1248"/>
    <cellStyle name="40% - Accent2 3 3 2" xfId="5893"/>
    <cellStyle name="40% - Accent2 3 3 3" xfId="5894"/>
    <cellStyle name="40% - Accent2 3 4" xfId="1249"/>
    <cellStyle name="40% - Accent2 3 4 2" xfId="5895"/>
    <cellStyle name="40% - Accent2 3 4 3" xfId="5896"/>
    <cellStyle name="40% - Accent2 3 5" xfId="1250"/>
    <cellStyle name="40% - Accent2 3 5 2" xfId="5897"/>
    <cellStyle name="40% - Accent2 3 5 3" xfId="5898"/>
    <cellStyle name="40% - Accent2 3 6" xfId="1251"/>
    <cellStyle name="40% - Accent2 3 6 2" xfId="5899"/>
    <cellStyle name="40% - Accent2 3 6 3" xfId="5900"/>
    <cellStyle name="40% - Accent2 3 7" xfId="1252"/>
    <cellStyle name="40% - Accent2 3 7 2" xfId="5901"/>
    <cellStyle name="40% - Accent2 3 7 3" xfId="5902"/>
    <cellStyle name="40% - Accent2 3 8" xfId="1253"/>
    <cellStyle name="40% - Accent2 3 9" xfId="1254"/>
    <cellStyle name="40% - Accent2 3_ContasExternas" xfId="1255"/>
    <cellStyle name="40% - Accent2 4" xfId="1256"/>
    <cellStyle name="40% - Accent2 4 10" xfId="1257"/>
    <cellStyle name="40% - Accent2 4 11" xfId="1258"/>
    <cellStyle name="40% - Accent2 4 12" xfId="1259"/>
    <cellStyle name="40% - Accent2 4 13" xfId="5903"/>
    <cellStyle name="40% - Accent2 4 14" xfId="5904"/>
    <cellStyle name="40% - Accent2 4 2" xfId="1260"/>
    <cellStyle name="40% - Accent2 4 2 2" xfId="5905"/>
    <cellStyle name="40% - Accent2 4 2 3" xfId="5906"/>
    <cellStyle name="40% - Accent2 4 3" xfId="1261"/>
    <cellStyle name="40% - Accent2 4 3 2" xfId="5907"/>
    <cellStyle name="40% - Accent2 4 3 3" xfId="5908"/>
    <cellStyle name="40% - Accent2 4 4" xfId="1262"/>
    <cellStyle name="40% - Accent2 4 4 2" xfId="5909"/>
    <cellStyle name="40% - Accent2 4 4 3" xfId="5910"/>
    <cellStyle name="40% - Accent2 4 5" xfId="1263"/>
    <cellStyle name="40% - Accent2 4 5 2" xfId="5911"/>
    <cellStyle name="40% - Accent2 4 5 3" xfId="5912"/>
    <cellStyle name="40% - Accent2 4 6" xfId="1264"/>
    <cellStyle name="40% - Accent2 4 6 2" xfId="5913"/>
    <cellStyle name="40% - Accent2 4 6 3" xfId="5914"/>
    <cellStyle name="40% - Accent2 4 7" xfId="1265"/>
    <cellStyle name="40% - Accent2 4 7 2" xfId="5915"/>
    <cellStyle name="40% - Accent2 4 7 3" xfId="5916"/>
    <cellStyle name="40% - Accent2 4 8" xfId="1266"/>
    <cellStyle name="40% - Accent2 4 9" xfId="1267"/>
    <cellStyle name="40% - Accent2 4_ContasExternas" xfId="1268"/>
    <cellStyle name="40% - Accent2 5" xfId="1269"/>
    <cellStyle name="40% - Accent2 5 10" xfId="1270"/>
    <cellStyle name="40% - Accent2 5 11" xfId="1271"/>
    <cellStyle name="40% - Accent2 5 12" xfId="1272"/>
    <cellStyle name="40% - Accent2 5 13" xfId="5917"/>
    <cellStyle name="40% - Accent2 5 14" xfId="5918"/>
    <cellStyle name="40% - Accent2 5 2" xfId="1273"/>
    <cellStyle name="40% - Accent2 5 2 2" xfId="5919"/>
    <cellStyle name="40% - Accent2 5 2 3" xfId="5920"/>
    <cellStyle name="40% - Accent2 5 3" xfId="1274"/>
    <cellStyle name="40% - Accent2 5 3 2" xfId="5921"/>
    <cellStyle name="40% - Accent2 5 3 3" xfId="5922"/>
    <cellStyle name="40% - Accent2 5 4" xfId="1275"/>
    <cellStyle name="40% - Accent2 5 4 2" xfId="5923"/>
    <cellStyle name="40% - Accent2 5 4 3" xfId="5924"/>
    <cellStyle name="40% - Accent2 5 5" xfId="1276"/>
    <cellStyle name="40% - Accent2 5 5 2" xfId="5925"/>
    <cellStyle name="40% - Accent2 5 5 3" xfId="5926"/>
    <cellStyle name="40% - Accent2 5 6" xfId="1277"/>
    <cellStyle name="40% - Accent2 5 6 2" xfId="5927"/>
    <cellStyle name="40% - Accent2 5 6 3" xfId="5928"/>
    <cellStyle name="40% - Accent2 5 7" xfId="1278"/>
    <cellStyle name="40% - Accent2 5 7 2" xfId="5929"/>
    <cellStyle name="40% - Accent2 5 7 3" xfId="5930"/>
    <cellStyle name="40% - Accent2 5 8" xfId="1279"/>
    <cellStyle name="40% - Accent2 5 9" xfId="1280"/>
    <cellStyle name="40% - Accent2 5_ContasExternas" xfId="1281"/>
    <cellStyle name="40% - Accent2 6" xfId="1282"/>
    <cellStyle name="40% - Accent2 6 2" xfId="1283"/>
    <cellStyle name="40% - Accent2 6 3" xfId="1284"/>
    <cellStyle name="40% - Accent2 6 4" xfId="1285"/>
    <cellStyle name="40% - Accent2 6_ContasExternas" xfId="1286"/>
    <cellStyle name="40% - Accent2 7" xfId="1287"/>
    <cellStyle name="40% - Accent2 8" xfId="1288"/>
    <cellStyle name="40% - Accent2 9" xfId="1289"/>
    <cellStyle name="40% - Accent3 10" xfId="1290"/>
    <cellStyle name="40% - Accent3 11" xfId="6718"/>
    <cellStyle name="40% - Accent3 2" xfId="1291"/>
    <cellStyle name="40% - Accent3 2 10" xfId="1292"/>
    <cellStyle name="40% - Accent3 2 11" xfId="1293"/>
    <cellStyle name="40% - Accent3 2 12" xfId="1294"/>
    <cellStyle name="40% - Accent3 2 13" xfId="5931"/>
    <cellStyle name="40% - Accent3 2 14" xfId="5932"/>
    <cellStyle name="40% - Accent3 2 15" xfId="5933"/>
    <cellStyle name="40% - Accent3 2 16" xfId="5934"/>
    <cellStyle name="40% - Accent3 2 17" xfId="5935"/>
    <cellStyle name="40% - Accent3 2 2" xfId="1295"/>
    <cellStyle name="40% - Accent3 2 2 2" xfId="5936"/>
    <cellStyle name="40% - Accent3 2 2 3" xfId="5937"/>
    <cellStyle name="40% - Accent3 2 3" xfId="1296"/>
    <cellStyle name="40% - Accent3 2 3 2" xfId="5938"/>
    <cellStyle name="40% - Accent3 2 3 3" xfId="5939"/>
    <cellStyle name="40% - Accent3 2 4" xfId="1297"/>
    <cellStyle name="40% - Accent3 2 4 2" xfId="5940"/>
    <cellStyle name="40% - Accent3 2 4 3" xfId="5941"/>
    <cellStyle name="40% - Accent3 2 5" xfId="1298"/>
    <cellStyle name="40% - Accent3 2 5 2" xfId="5942"/>
    <cellStyle name="40% - Accent3 2 5 3" xfId="5943"/>
    <cellStyle name="40% - Accent3 2 6" xfId="1299"/>
    <cellStyle name="40% - Accent3 2 6 2" xfId="5944"/>
    <cellStyle name="40% - Accent3 2 6 3" xfId="5945"/>
    <cellStyle name="40% - Accent3 2 7" xfId="1300"/>
    <cellStyle name="40% - Accent3 2 7 2" xfId="5946"/>
    <cellStyle name="40% - Accent3 2 7 3" xfId="5947"/>
    <cellStyle name="40% - Accent3 2 8" xfId="1301"/>
    <cellStyle name="40% - Accent3 2 9" xfId="1302"/>
    <cellStyle name="40% - Accent3 2_ContasExternas" xfId="1303"/>
    <cellStyle name="40% - Accent3 3" xfId="1304"/>
    <cellStyle name="40% - Accent3 3 10" xfId="1305"/>
    <cellStyle name="40% - Accent3 3 11" xfId="1306"/>
    <cellStyle name="40% - Accent3 3 12" xfId="1307"/>
    <cellStyle name="40% - Accent3 3 13" xfId="5948"/>
    <cellStyle name="40% - Accent3 3 14" xfId="5949"/>
    <cellStyle name="40% - Accent3 3 2" xfId="1308"/>
    <cellStyle name="40% - Accent3 3 2 2" xfId="5950"/>
    <cellStyle name="40% - Accent3 3 2 3" xfId="5951"/>
    <cellStyle name="40% - Accent3 3 3" xfId="1309"/>
    <cellStyle name="40% - Accent3 3 3 2" xfId="5952"/>
    <cellStyle name="40% - Accent3 3 3 3" xfId="5953"/>
    <cellStyle name="40% - Accent3 3 4" xfId="1310"/>
    <cellStyle name="40% - Accent3 3 4 2" xfId="5954"/>
    <cellStyle name="40% - Accent3 3 4 3" xfId="5955"/>
    <cellStyle name="40% - Accent3 3 5" xfId="1311"/>
    <cellStyle name="40% - Accent3 3 5 2" xfId="5956"/>
    <cellStyle name="40% - Accent3 3 5 3" xfId="5957"/>
    <cellStyle name="40% - Accent3 3 6" xfId="1312"/>
    <cellStyle name="40% - Accent3 3 6 2" xfId="5958"/>
    <cellStyle name="40% - Accent3 3 6 3" xfId="5959"/>
    <cellStyle name="40% - Accent3 3 7" xfId="1313"/>
    <cellStyle name="40% - Accent3 3 7 2" xfId="5960"/>
    <cellStyle name="40% - Accent3 3 7 3" xfId="5961"/>
    <cellStyle name="40% - Accent3 3 8" xfId="1314"/>
    <cellStyle name="40% - Accent3 3 9" xfId="1315"/>
    <cellStyle name="40% - Accent3 3_ContasExternas" xfId="1316"/>
    <cellStyle name="40% - Accent3 4" xfId="1317"/>
    <cellStyle name="40% - Accent3 4 10" xfId="1318"/>
    <cellStyle name="40% - Accent3 4 11" xfId="1319"/>
    <cellStyle name="40% - Accent3 4 12" xfId="1320"/>
    <cellStyle name="40% - Accent3 4 13" xfId="5962"/>
    <cellStyle name="40% - Accent3 4 14" xfId="5963"/>
    <cellStyle name="40% - Accent3 4 2" xfId="1321"/>
    <cellStyle name="40% - Accent3 4 2 2" xfId="5964"/>
    <cellStyle name="40% - Accent3 4 2 3" xfId="5965"/>
    <cellStyle name="40% - Accent3 4 3" xfId="1322"/>
    <cellStyle name="40% - Accent3 4 3 2" xfId="5966"/>
    <cellStyle name="40% - Accent3 4 3 3" xfId="5967"/>
    <cellStyle name="40% - Accent3 4 4" xfId="1323"/>
    <cellStyle name="40% - Accent3 4 4 2" xfId="5968"/>
    <cellStyle name="40% - Accent3 4 4 3" xfId="5969"/>
    <cellStyle name="40% - Accent3 4 5" xfId="1324"/>
    <cellStyle name="40% - Accent3 4 5 2" xfId="5970"/>
    <cellStyle name="40% - Accent3 4 5 3" xfId="5971"/>
    <cellStyle name="40% - Accent3 4 6" xfId="1325"/>
    <cellStyle name="40% - Accent3 4 6 2" xfId="5972"/>
    <cellStyle name="40% - Accent3 4 6 3" xfId="5973"/>
    <cellStyle name="40% - Accent3 4 7" xfId="1326"/>
    <cellStyle name="40% - Accent3 4 7 2" xfId="5974"/>
    <cellStyle name="40% - Accent3 4 7 3" xfId="5975"/>
    <cellStyle name="40% - Accent3 4 8" xfId="1327"/>
    <cellStyle name="40% - Accent3 4 9" xfId="1328"/>
    <cellStyle name="40% - Accent3 4_ContasExternas" xfId="1329"/>
    <cellStyle name="40% - Accent3 5" xfId="1330"/>
    <cellStyle name="40% - Accent3 5 10" xfId="1331"/>
    <cellStyle name="40% - Accent3 5 11" xfId="1332"/>
    <cellStyle name="40% - Accent3 5 12" xfId="1333"/>
    <cellStyle name="40% - Accent3 5 13" xfId="5976"/>
    <cellStyle name="40% - Accent3 5 14" xfId="5977"/>
    <cellStyle name="40% - Accent3 5 2" xfId="1334"/>
    <cellStyle name="40% - Accent3 5 2 2" xfId="5978"/>
    <cellStyle name="40% - Accent3 5 2 3" xfId="5979"/>
    <cellStyle name="40% - Accent3 5 3" xfId="1335"/>
    <cellStyle name="40% - Accent3 5 3 2" xfId="5980"/>
    <cellStyle name="40% - Accent3 5 3 3" xfId="5981"/>
    <cellStyle name="40% - Accent3 5 4" xfId="1336"/>
    <cellStyle name="40% - Accent3 5 4 2" xfId="5982"/>
    <cellStyle name="40% - Accent3 5 4 3" xfId="5983"/>
    <cellStyle name="40% - Accent3 5 5" xfId="1337"/>
    <cellStyle name="40% - Accent3 5 5 2" xfId="5984"/>
    <cellStyle name="40% - Accent3 5 5 3" xfId="5985"/>
    <cellStyle name="40% - Accent3 5 6" xfId="1338"/>
    <cellStyle name="40% - Accent3 5 6 2" xfId="5986"/>
    <cellStyle name="40% - Accent3 5 6 3" xfId="5987"/>
    <cellStyle name="40% - Accent3 5 7" xfId="1339"/>
    <cellStyle name="40% - Accent3 5 7 2" xfId="5988"/>
    <cellStyle name="40% - Accent3 5 7 3" xfId="5989"/>
    <cellStyle name="40% - Accent3 5 8" xfId="1340"/>
    <cellStyle name="40% - Accent3 5 9" xfId="1341"/>
    <cellStyle name="40% - Accent3 5_ContasExternas" xfId="1342"/>
    <cellStyle name="40% - Accent3 6" xfId="1343"/>
    <cellStyle name="40% - Accent3 6 10" xfId="1344"/>
    <cellStyle name="40% - Accent3 6 11" xfId="1345"/>
    <cellStyle name="40% - Accent3 6 12" xfId="1346"/>
    <cellStyle name="40% - Accent3 6 13" xfId="5990"/>
    <cellStyle name="40% - Accent3 6 14" xfId="5991"/>
    <cellStyle name="40% - Accent3 6 2" xfId="1347"/>
    <cellStyle name="40% - Accent3 6 2 2" xfId="5992"/>
    <cellStyle name="40% - Accent3 6 2 3" xfId="5993"/>
    <cellStyle name="40% - Accent3 6 3" xfId="1348"/>
    <cellStyle name="40% - Accent3 6 3 2" xfId="5994"/>
    <cellStyle name="40% - Accent3 6 3 3" xfId="5995"/>
    <cellStyle name="40% - Accent3 6 4" xfId="1349"/>
    <cellStyle name="40% - Accent3 6 4 2" xfId="5996"/>
    <cellStyle name="40% - Accent3 6 4 3" xfId="5997"/>
    <cellStyle name="40% - Accent3 6 5" xfId="1350"/>
    <cellStyle name="40% - Accent3 6 5 2" xfId="5998"/>
    <cellStyle name="40% - Accent3 6 5 3" xfId="5999"/>
    <cellStyle name="40% - Accent3 6 6" xfId="1351"/>
    <cellStyle name="40% - Accent3 6 6 2" xfId="6000"/>
    <cellStyle name="40% - Accent3 6 6 3" xfId="6001"/>
    <cellStyle name="40% - Accent3 6 7" xfId="1352"/>
    <cellStyle name="40% - Accent3 6 7 2" xfId="6002"/>
    <cellStyle name="40% - Accent3 6 7 3" xfId="6003"/>
    <cellStyle name="40% - Accent3 6 8" xfId="1353"/>
    <cellStyle name="40% - Accent3 6 9" xfId="1354"/>
    <cellStyle name="40% - Accent3 6_ContasExternas" xfId="1355"/>
    <cellStyle name="40% - Accent3 7" xfId="1356"/>
    <cellStyle name="40% - Accent3 7 10" xfId="1357"/>
    <cellStyle name="40% - Accent3 7 11" xfId="1358"/>
    <cellStyle name="40% - Accent3 7 12" xfId="1359"/>
    <cellStyle name="40% - Accent3 7 13" xfId="6004"/>
    <cellStyle name="40% - Accent3 7 14" xfId="6005"/>
    <cellStyle name="40% - Accent3 7 2" xfId="1360"/>
    <cellStyle name="40% - Accent3 7 2 2" xfId="6006"/>
    <cellStyle name="40% - Accent3 7 2 3" xfId="6007"/>
    <cellStyle name="40% - Accent3 7 3" xfId="1361"/>
    <cellStyle name="40% - Accent3 7 3 2" xfId="6008"/>
    <cellStyle name="40% - Accent3 7 3 3" xfId="6009"/>
    <cellStyle name="40% - Accent3 7 4" xfId="1362"/>
    <cellStyle name="40% - Accent3 7 4 2" xfId="6010"/>
    <cellStyle name="40% - Accent3 7 4 3" xfId="6011"/>
    <cellStyle name="40% - Accent3 7 5" xfId="1363"/>
    <cellStyle name="40% - Accent3 7 5 2" xfId="6012"/>
    <cellStyle name="40% - Accent3 7 5 3" xfId="6013"/>
    <cellStyle name="40% - Accent3 7 6" xfId="1364"/>
    <cellStyle name="40% - Accent3 7 6 2" xfId="6014"/>
    <cellStyle name="40% - Accent3 7 6 3" xfId="6015"/>
    <cellStyle name="40% - Accent3 7 7" xfId="1365"/>
    <cellStyle name="40% - Accent3 7 7 2" xfId="6016"/>
    <cellStyle name="40% - Accent3 7 7 3" xfId="6017"/>
    <cellStyle name="40% - Accent3 7 8" xfId="1366"/>
    <cellStyle name="40% - Accent3 7 9" xfId="1367"/>
    <cellStyle name="40% - Accent3 7_ContasExternas" xfId="1368"/>
    <cellStyle name="40% - Accent3 8" xfId="1369"/>
    <cellStyle name="40% - Accent3 8 10" xfId="1370"/>
    <cellStyle name="40% - Accent3 8 11" xfId="1371"/>
    <cellStyle name="40% - Accent3 8 12" xfId="1372"/>
    <cellStyle name="40% - Accent3 8 13" xfId="6018"/>
    <cellStyle name="40% - Accent3 8 14" xfId="6019"/>
    <cellStyle name="40% - Accent3 8 2" xfId="1373"/>
    <cellStyle name="40% - Accent3 8 2 2" xfId="6020"/>
    <cellStyle name="40% - Accent3 8 2 3" xfId="6021"/>
    <cellStyle name="40% - Accent3 8 3" xfId="1374"/>
    <cellStyle name="40% - Accent3 8 3 2" xfId="6022"/>
    <cellStyle name="40% - Accent3 8 3 3" xfId="6023"/>
    <cellStyle name="40% - Accent3 8 4" xfId="1375"/>
    <cellStyle name="40% - Accent3 8 4 2" xfId="6024"/>
    <cellStyle name="40% - Accent3 8 4 3" xfId="6025"/>
    <cellStyle name="40% - Accent3 8 5" xfId="1376"/>
    <cellStyle name="40% - Accent3 8 5 2" xfId="6026"/>
    <cellStyle name="40% - Accent3 8 5 3" xfId="6027"/>
    <cellStyle name="40% - Accent3 8 6" xfId="1377"/>
    <cellStyle name="40% - Accent3 8 6 2" xfId="6028"/>
    <cellStyle name="40% - Accent3 8 6 3" xfId="6029"/>
    <cellStyle name="40% - Accent3 8 7" xfId="1378"/>
    <cellStyle name="40% - Accent3 8 7 2" xfId="6030"/>
    <cellStyle name="40% - Accent3 8 7 3" xfId="6031"/>
    <cellStyle name="40% - Accent3 8 8" xfId="1379"/>
    <cellStyle name="40% - Accent3 8 9" xfId="1380"/>
    <cellStyle name="40% - Accent3 8_ContasExternas" xfId="1381"/>
    <cellStyle name="40% - Accent3 9" xfId="1382"/>
    <cellStyle name="40% - Accent4 10" xfId="1383"/>
    <cellStyle name="40% - Accent4 11" xfId="6719"/>
    <cellStyle name="40% - Accent4 2" xfId="1384"/>
    <cellStyle name="40% - Accent4 2 10" xfId="1385"/>
    <cellStyle name="40% - Accent4 2 11" xfId="1386"/>
    <cellStyle name="40% - Accent4 2 12" xfId="1387"/>
    <cellStyle name="40% - Accent4 2 13" xfId="6032"/>
    <cellStyle name="40% - Accent4 2 14" xfId="6033"/>
    <cellStyle name="40% - Accent4 2 15" xfId="6034"/>
    <cellStyle name="40% - Accent4 2 16" xfId="6035"/>
    <cellStyle name="40% - Accent4 2 17" xfId="6036"/>
    <cellStyle name="40% - Accent4 2 2" xfId="1388"/>
    <cellStyle name="40% - Accent4 2 2 2" xfId="6037"/>
    <cellStyle name="40% - Accent4 2 2 3" xfId="6038"/>
    <cellStyle name="40% - Accent4 2 3" xfId="1389"/>
    <cellStyle name="40% - Accent4 2 3 2" xfId="6039"/>
    <cellStyle name="40% - Accent4 2 3 3" xfId="6040"/>
    <cellStyle name="40% - Accent4 2 4" xfId="1390"/>
    <cellStyle name="40% - Accent4 2 4 2" xfId="6041"/>
    <cellStyle name="40% - Accent4 2 4 3" xfId="6042"/>
    <cellStyle name="40% - Accent4 2 5" xfId="1391"/>
    <cellStyle name="40% - Accent4 2 5 2" xfId="6043"/>
    <cellStyle name="40% - Accent4 2 5 3" xfId="6044"/>
    <cellStyle name="40% - Accent4 2 6" xfId="1392"/>
    <cellStyle name="40% - Accent4 2 6 2" xfId="6045"/>
    <cellStyle name="40% - Accent4 2 6 3" xfId="6046"/>
    <cellStyle name="40% - Accent4 2 7" xfId="1393"/>
    <cellStyle name="40% - Accent4 2 7 2" xfId="6047"/>
    <cellStyle name="40% - Accent4 2 7 3" xfId="6048"/>
    <cellStyle name="40% - Accent4 2 8" xfId="1394"/>
    <cellStyle name="40% - Accent4 2 9" xfId="1395"/>
    <cellStyle name="40% - Accent4 2_ContasExternas" xfId="1396"/>
    <cellStyle name="40% - Accent4 3" xfId="1397"/>
    <cellStyle name="40% - Accent4 3 10" xfId="1398"/>
    <cellStyle name="40% - Accent4 3 11" xfId="1399"/>
    <cellStyle name="40% - Accent4 3 12" xfId="1400"/>
    <cellStyle name="40% - Accent4 3 13" xfId="6049"/>
    <cellStyle name="40% - Accent4 3 14" xfId="6050"/>
    <cellStyle name="40% - Accent4 3 2" xfId="1401"/>
    <cellStyle name="40% - Accent4 3 2 2" xfId="6051"/>
    <cellStyle name="40% - Accent4 3 2 3" xfId="6052"/>
    <cellStyle name="40% - Accent4 3 3" xfId="1402"/>
    <cellStyle name="40% - Accent4 3 3 2" xfId="6053"/>
    <cellStyle name="40% - Accent4 3 3 3" xfId="6054"/>
    <cellStyle name="40% - Accent4 3 4" xfId="1403"/>
    <cellStyle name="40% - Accent4 3 4 2" xfId="6055"/>
    <cellStyle name="40% - Accent4 3 4 3" xfId="6056"/>
    <cellStyle name="40% - Accent4 3 5" xfId="1404"/>
    <cellStyle name="40% - Accent4 3 5 2" xfId="6057"/>
    <cellStyle name="40% - Accent4 3 5 3" xfId="6058"/>
    <cellStyle name="40% - Accent4 3 6" xfId="1405"/>
    <cellStyle name="40% - Accent4 3 6 2" xfId="6059"/>
    <cellStyle name="40% - Accent4 3 6 3" xfId="6060"/>
    <cellStyle name="40% - Accent4 3 7" xfId="1406"/>
    <cellStyle name="40% - Accent4 3 7 2" xfId="6061"/>
    <cellStyle name="40% - Accent4 3 7 3" xfId="6062"/>
    <cellStyle name="40% - Accent4 3 8" xfId="1407"/>
    <cellStyle name="40% - Accent4 3 9" xfId="1408"/>
    <cellStyle name="40% - Accent4 3_ContasExternas" xfId="1409"/>
    <cellStyle name="40% - Accent4 4" xfId="1410"/>
    <cellStyle name="40% - Accent4 4 10" xfId="1411"/>
    <cellStyle name="40% - Accent4 4 11" xfId="1412"/>
    <cellStyle name="40% - Accent4 4 12" xfId="1413"/>
    <cellStyle name="40% - Accent4 4 13" xfId="6063"/>
    <cellStyle name="40% - Accent4 4 14" xfId="6064"/>
    <cellStyle name="40% - Accent4 4 2" xfId="1414"/>
    <cellStyle name="40% - Accent4 4 2 2" xfId="6065"/>
    <cellStyle name="40% - Accent4 4 2 3" xfId="6066"/>
    <cellStyle name="40% - Accent4 4 3" xfId="1415"/>
    <cellStyle name="40% - Accent4 4 3 2" xfId="6067"/>
    <cellStyle name="40% - Accent4 4 3 3" xfId="6068"/>
    <cellStyle name="40% - Accent4 4 4" xfId="1416"/>
    <cellStyle name="40% - Accent4 4 4 2" xfId="6069"/>
    <cellStyle name="40% - Accent4 4 4 3" xfId="6070"/>
    <cellStyle name="40% - Accent4 4 5" xfId="1417"/>
    <cellStyle name="40% - Accent4 4 5 2" xfId="6071"/>
    <cellStyle name="40% - Accent4 4 5 3" xfId="6072"/>
    <cellStyle name="40% - Accent4 4 6" xfId="1418"/>
    <cellStyle name="40% - Accent4 4 6 2" xfId="6073"/>
    <cellStyle name="40% - Accent4 4 6 3" xfId="6074"/>
    <cellStyle name="40% - Accent4 4 7" xfId="1419"/>
    <cellStyle name="40% - Accent4 4 7 2" xfId="6075"/>
    <cellStyle name="40% - Accent4 4 7 3" xfId="6076"/>
    <cellStyle name="40% - Accent4 4 8" xfId="1420"/>
    <cellStyle name="40% - Accent4 4 9" xfId="1421"/>
    <cellStyle name="40% - Accent4 4_ContasExternas" xfId="1422"/>
    <cellStyle name="40% - Accent4 5" xfId="1423"/>
    <cellStyle name="40% - Accent4 5 10" xfId="1424"/>
    <cellStyle name="40% - Accent4 5 11" xfId="1425"/>
    <cellStyle name="40% - Accent4 5 12" xfId="1426"/>
    <cellStyle name="40% - Accent4 5 13" xfId="6077"/>
    <cellStyle name="40% - Accent4 5 14" xfId="6078"/>
    <cellStyle name="40% - Accent4 5 2" xfId="1427"/>
    <cellStyle name="40% - Accent4 5 2 2" xfId="6079"/>
    <cellStyle name="40% - Accent4 5 2 3" xfId="6080"/>
    <cellStyle name="40% - Accent4 5 3" xfId="1428"/>
    <cellStyle name="40% - Accent4 5 3 2" xfId="6081"/>
    <cellStyle name="40% - Accent4 5 3 3" xfId="6082"/>
    <cellStyle name="40% - Accent4 5 4" xfId="1429"/>
    <cellStyle name="40% - Accent4 5 4 2" xfId="6083"/>
    <cellStyle name="40% - Accent4 5 4 3" xfId="6084"/>
    <cellStyle name="40% - Accent4 5 5" xfId="1430"/>
    <cellStyle name="40% - Accent4 5 5 2" xfId="6085"/>
    <cellStyle name="40% - Accent4 5 5 3" xfId="6086"/>
    <cellStyle name="40% - Accent4 5 6" xfId="1431"/>
    <cellStyle name="40% - Accent4 5 6 2" xfId="6087"/>
    <cellStyle name="40% - Accent4 5 6 3" xfId="6088"/>
    <cellStyle name="40% - Accent4 5 7" xfId="1432"/>
    <cellStyle name="40% - Accent4 5 7 2" xfId="6089"/>
    <cellStyle name="40% - Accent4 5 7 3" xfId="6090"/>
    <cellStyle name="40% - Accent4 5 8" xfId="1433"/>
    <cellStyle name="40% - Accent4 5 9" xfId="1434"/>
    <cellStyle name="40% - Accent4 5_ContasExternas" xfId="1435"/>
    <cellStyle name="40% - Accent4 6" xfId="1436"/>
    <cellStyle name="40% - Accent4 6 10" xfId="1437"/>
    <cellStyle name="40% - Accent4 6 11" xfId="1438"/>
    <cellStyle name="40% - Accent4 6 12" xfId="1439"/>
    <cellStyle name="40% - Accent4 6 13" xfId="6091"/>
    <cellStyle name="40% - Accent4 6 14" xfId="6092"/>
    <cellStyle name="40% - Accent4 6 2" xfId="1440"/>
    <cellStyle name="40% - Accent4 6 2 2" xfId="6093"/>
    <cellStyle name="40% - Accent4 6 2 3" xfId="6094"/>
    <cellStyle name="40% - Accent4 6 3" xfId="1441"/>
    <cellStyle name="40% - Accent4 6 3 2" xfId="6095"/>
    <cellStyle name="40% - Accent4 6 3 3" xfId="6096"/>
    <cellStyle name="40% - Accent4 6 4" xfId="1442"/>
    <cellStyle name="40% - Accent4 6 4 2" xfId="6097"/>
    <cellStyle name="40% - Accent4 6 4 3" xfId="6098"/>
    <cellStyle name="40% - Accent4 6 5" xfId="1443"/>
    <cellStyle name="40% - Accent4 6 5 2" xfId="6099"/>
    <cellStyle name="40% - Accent4 6 5 3" xfId="6100"/>
    <cellStyle name="40% - Accent4 6 6" xfId="1444"/>
    <cellStyle name="40% - Accent4 6 6 2" xfId="6101"/>
    <cellStyle name="40% - Accent4 6 6 3" xfId="6102"/>
    <cellStyle name="40% - Accent4 6 7" xfId="1445"/>
    <cellStyle name="40% - Accent4 6 7 2" xfId="6103"/>
    <cellStyle name="40% - Accent4 6 7 3" xfId="6104"/>
    <cellStyle name="40% - Accent4 6 8" xfId="1446"/>
    <cellStyle name="40% - Accent4 6 9" xfId="1447"/>
    <cellStyle name="40% - Accent4 6_ContasExternas" xfId="1448"/>
    <cellStyle name="40% - Accent4 7" xfId="1449"/>
    <cellStyle name="40% - Accent4 7 10" xfId="1450"/>
    <cellStyle name="40% - Accent4 7 11" xfId="1451"/>
    <cellStyle name="40% - Accent4 7 12" xfId="1452"/>
    <cellStyle name="40% - Accent4 7 13" xfId="6105"/>
    <cellStyle name="40% - Accent4 7 14" xfId="6106"/>
    <cellStyle name="40% - Accent4 7 2" xfId="1453"/>
    <cellStyle name="40% - Accent4 7 2 2" xfId="6107"/>
    <cellStyle name="40% - Accent4 7 2 3" xfId="6108"/>
    <cellStyle name="40% - Accent4 7 3" xfId="1454"/>
    <cellStyle name="40% - Accent4 7 3 2" xfId="6109"/>
    <cellStyle name="40% - Accent4 7 3 3" xfId="6110"/>
    <cellStyle name="40% - Accent4 7 4" xfId="1455"/>
    <cellStyle name="40% - Accent4 7 4 2" xfId="6111"/>
    <cellStyle name="40% - Accent4 7 4 3" xfId="6112"/>
    <cellStyle name="40% - Accent4 7 5" xfId="1456"/>
    <cellStyle name="40% - Accent4 7 5 2" xfId="6113"/>
    <cellStyle name="40% - Accent4 7 5 3" xfId="6114"/>
    <cellStyle name="40% - Accent4 7 6" xfId="1457"/>
    <cellStyle name="40% - Accent4 7 6 2" xfId="6115"/>
    <cellStyle name="40% - Accent4 7 6 3" xfId="6116"/>
    <cellStyle name="40% - Accent4 7 7" xfId="1458"/>
    <cellStyle name="40% - Accent4 7 7 2" xfId="6117"/>
    <cellStyle name="40% - Accent4 7 7 3" xfId="6118"/>
    <cellStyle name="40% - Accent4 7 8" xfId="1459"/>
    <cellStyle name="40% - Accent4 7 9" xfId="1460"/>
    <cellStyle name="40% - Accent4 7_ContasExternas" xfId="1461"/>
    <cellStyle name="40% - Accent4 8" xfId="1462"/>
    <cellStyle name="40% - Accent4 8 10" xfId="1463"/>
    <cellStyle name="40% - Accent4 8 11" xfId="1464"/>
    <cellStyle name="40% - Accent4 8 12" xfId="1465"/>
    <cellStyle name="40% - Accent4 8 13" xfId="6119"/>
    <cellStyle name="40% - Accent4 8 14" xfId="6120"/>
    <cellStyle name="40% - Accent4 8 2" xfId="1466"/>
    <cellStyle name="40% - Accent4 8 2 2" xfId="6121"/>
    <cellStyle name="40% - Accent4 8 2 3" xfId="6122"/>
    <cellStyle name="40% - Accent4 8 3" xfId="1467"/>
    <cellStyle name="40% - Accent4 8 3 2" xfId="6123"/>
    <cellStyle name="40% - Accent4 8 3 3" xfId="6124"/>
    <cellStyle name="40% - Accent4 8 4" xfId="1468"/>
    <cellStyle name="40% - Accent4 8 4 2" xfId="6125"/>
    <cellStyle name="40% - Accent4 8 4 3" xfId="6126"/>
    <cellStyle name="40% - Accent4 8 5" xfId="1469"/>
    <cellStyle name="40% - Accent4 8 5 2" xfId="6127"/>
    <cellStyle name="40% - Accent4 8 5 3" xfId="6128"/>
    <cellStyle name="40% - Accent4 8 6" xfId="1470"/>
    <cellStyle name="40% - Accent4 8 6 2" xfId="6129"/>
    <cellStyle name="40% - Accent4 8 6 3" xfId="6130"/>
    <cellStyle name="40% - Accent4 8 7" xfId="1471"/>
    <cellStyle name="40% - Accent4 8 7 2" xfId="6131"/>
    <cellStyle name="40% - Accent4 8 7 3" xfId="6132"/>
    <cellStyle name="40% - Accent4 8 8" xfId="1472"/>
    <cellStyle name="40% - Accent4 8 9" xfId="1473"/>
    <cellStyle name="40% - Accent4 8_ContasExternas" xfId="1474"/>
    <cellStyle name="40% - Accent4 9" xfId="1475"/>
    <cellStyle name="40% - Accent5 10" xfId="1476"/>
    <cellStyle name="40% - Accent5 11" xfId="6720"/>
    <cellStyle name="40% - Accent5 2" xfId="1477"/>
    <cellStyle name="40% - Accent5 2 10" xfId="1478"/>
    <cellStyle name="40% - Accent5 2 11" xfId="1479"/>
    <cellStyle name="40% - Accent5 2 12" xfId="1480"/>
    <cellStyle name="40% - Accent5 2 13" xfId="6133"/>
    <cellStyle name="40% - Accent5 2 14" xfId="6134"/>
    <cellStyle name="40% - Accent5 2 15" xfId="6135"/>
    <cellStyle name="40% - Accent5 2 16" xfId="6136"/>
    <cellStyle name="40% - Accent5 2 17" xfId="6137"/>
    <cellStyle name="40% - Accent5 2 2" xfId="1481"/>
    <cellStyle name="40% - Accent5 2 2 2" xfId="6138"/>
    <cellStyle name="40% - Accent5 2 2 3" xfId="6139"/>
    <cellStyle name="40% - Accent5 2 3" xfId="1482"/>
    <cellStyle name="40% - Accent5 2 3 2" xfId="6140"/>
    <cellStyle name="40% - Accent5 2 3 3" xfId="6141"/>
    <cellStyle name="40% - Accent5 2 4" xfId="1483"/>
    <cellStyle name="40% - Accent5 2 4 2" xfId="6142"/>
    <cellStyle name="40% - Accent5 2 4 3" xfId="6143"/>
    <cellStyle name="40% - Accent5 2 5" xfId="1484"/>
    <cellStyle name="40% - Accent5 2 5 2" xfId="6144"/>
    <cellStyle name="40% - Accent5 2 5 3" xfId="6145"/>
    <cellStyle name="40% - Accent5 2 6" xfId="1485"/>
    <cellStyle name="40% - Accent5 2 6 2" xfId="6146"/>
    <cellStyle name="40% - Accent5 2 6 3" xfId="6147"/>
    <cellStyle name="40% - Accent5 2 7" xfId="1486"/>
    <cellStyle name="40% - Accent5 2 7 2" xfId="6148"/>
    <cellStyle name="40% - Accent5 2 7 3" xfId="6149"/>
    <cellStyle name="40% - Accent5 2 8" xfId="1487"/>
    <cellStyle name="40% - Accent5 2 9" xfId="1488"/>
    <cellStyle name="40% - Accent5 2_ContasExternas" xfId="1489"/>
    <cellStyle name="40% - Accent5 3" xfId="1490"/>
    <cellStyle name="40% - Accent5 3 10" xfId="1491"/>
    <cellStyle name="40% - Accent5 3 11" xfId="1492"/>
    <cellStyle name="40% - Accent5 3 12" xfId="1493"/>
    <cellStyle name="40% - Accent5 3 13" xfId="6150"/>
    <cellStyle name="40% - Accent5 3 14" xfId="6151"/>
    <cellStyle name="40% - Accent5 3 2" xfId="1494"/>
    <cellStyle name="40% - Accent5 3 2 2" xfId="6152"/>
    <cellStyle name="40% - Accent5 3 2 3" xfId="6153"/>
    <cellStyle name="40% - Accent5 3 3" xfId="1495"/>
    <cellStyle name="40% - Accent5 3 3 2" xfId="6154"/>
    <cellStyle name="40% - Accent5 3 3 3" xfId="6155"/>
    <cellStyle name="40% - Accent5 3 4" xfId="1496"/>
    <cellStyle name="40% - Accent5 3 4 2" xfId="6156"/>
    <cellStyle name="40% - Accent5 3 4 3" xfId="6157"/>
    <cellStyle name="40% - Accent5 3 5" xfId="1497"/>
    <cellStyle name="40% - Accent5 3 5 2" xfId="6158"/>
    <cellStyle name="40% - Accent5 3 5 3" xfId="6159"/>
    <cellStyle name="40% - Accent5 3 6" xfId="1498"/>
    <cellStyle name="40% - Accent5 3 6 2" xfId="6160"/>
    <cellStyle name="40% - Accent5 3 6 3" xfId="6161"/>
    <cellStyle name="40% - Accent5 3 7" xfId="1499"/>
    <cellStyle name="40% - Accent5 3 7 2" xfId="6162"/>
    <cellStyle name="40% - Accent5 3 7 3" xfId="6163"/>
    <cellStyle name="40% - Accent5 3 8" xfId="1500"/>
    <cellStyle name="40% - Accent5 3 9" xfId="1501"/>
    <cellStyle name="40% - Accent5 3_ContasExternas" xfId="1502"/>
    <cellStyle name="40% - Accent5 4" xfId="1503"/>
    <cellStyle name="40% - Accent5 4 10" xfId="1504"/>
    <cellStyle name="40% - Accent5 4 11" xfId="1505"/>
    <cellStyle name="40% - Accent5 4 12" xfId="1506"/>
    <cellStyle name="40% - Accent5 4 13" xfId="6164"/>
    <cellStyle name="40% - Accent5 4 14" xfId="6165"/>
    <cellStyle name="40% - Accent5 4 2" xfId="1507"/>
    <cellStyle name="40% - Accent5 4 2 2" xfId="6166"/>
    <cellStyle name="40% - Accent5 4 2 3" xfId="6167"/>
    <cellStyle name="40% - Accent5 4 3" xfId="1508"/>
    <cellStyle name="40% - Accent5 4 3 2" xfId="6168"/>
    <cellStyle name="40% - Accent5 4 3 3" xfId="6169"/>
    <cellStyle name="40% - Accent5 4 4" xfId="1509"/>
    <cellStyle name="40% - Accent5 4 4 2" xfId="6170"/>
    <cellStyle name="40% - Accent5 4 4 3" xfId="6171"/>
    <cellStyle name="40% - Accent5 4 5" xfId="1510"/>
    <cellStyle name="40% - Accent5 4 5 2" xfId="6172"/>
    <cellStyle name="40% - Accent5 4 5 3" xfId="6173"/>
    <cellStyle name="40% - Accent5 4 6" xfId="1511"/>
    <cellStyle name="40% - Accent5 4 6 2" xfId="6174"/>
    <cellStyle name="40% - Accent5 4 6 3" xfId="6175"/>
    <cellStyle name="40% - Accent5 4 7" xfId="1512"/>
    <cellStyle name="40% - Accent5 4 7 2" xfId="6176"/>
    <cellStyle name="40% - Accent5 4 7 3" xfId="6177"/>
    <cellStyle name="40% - Accent5 4 8" xfId="1513"/>
    <cellStyle name="40% - Accent5 4 9" xfId="1514"/>
    <cellStyle name="40% - Accent5 4_ContasExternas" xfId="1515"/>
    <cellStyle name="40% - Accent5 5" xfId="1516"/>
    <cellStyle name="40% - Accent5 5 10" xfId="1517"/>
    <cellStyle name="40% - Accent5 5 11" xfId="1518"/>
    <cellStyle name="40% - Accent5 5 12" xfId="1519"/>
    <cellStyle name="40% - Accent5 5 13" xfId="6178"/>
    <cellStyle name="40% - Accent5 5 14" xfId="6179"/>
    <cellStyle name="40% - Accent5 5 2" xfId="1520"/>
    <cellStyle name="40% - Accent5 5 2 2" xfId="6180"/>
    <cellStyle name="40% - Accent5 5 2 3" xfId="6181"/>
    <cellStyle name="40% - Accent5 5 3" xfId="1521"/>
    <cellStyle name="40% - Accent5 5 3 2" xfId="6182"/>
    <cellStyle name="40% - Accent5 5 3 3" xfId="6183"/>
    <cellStyle name="40% - Accent5 5 4" xfId="1522"/>
    <cellStyle name="40% - Accent5 5 4 2" xfId="6184"/>
    <cellStyle name="40% - Accent5 5 4 3" xfId="6185"/>
    <cellStyle name="40% - Accent5 5 5" xfId="1523"/>
    <cellStyle name="40% - Accent5 5 5 2" xfId="6186"/>
    <cellStyle name="40% - Accent5 5 5 3" xfId="6187"/>
    <cellStyle name="40% - Accent5 5 6" xfId="1524"/>
    <cellStyle name="40% - Accent5 5 6 2" xfId="6188"/>
    <cellStyle name="40% - Accent5 5 6 3" xfId="6189"/>
    <cellStyle name="40% - Accent5 5 7" xfId="1525"/>
    <cellStyle name="40% - Accent5 5 7 2" xfId="6190"/>
    <cellStyle name="40% - Accent5 5 7 3" xfId="6191"/>
    <cellStyle name="40% - Accent5 5 8" xfId="1526"/>
    <cellStyle name="40% - Accent5 5 9" xfId="1527"/>
    <cellStyle name="40% - Accent5 5_ContasExternas" xfId="1528"/>
    <cellStyle name="40% - Accent5 6" xfId="1529"/>
    <cellStyle name="40% - Accent5 6 10" xfId="1530"/>
    <cellStyle name="40% - Accent5 6 11" xfId="1531"/>
    <cellStyle name="40% - Accent5 6 12" xfId="1532"/>
    <cellStyle name="40% - Accent5 6 13" xfId="6192"/>
    <cellStyle name="40% - Accent5 6 14" xfId="6193"/>
    <cellStyle name="40% - Accent5 6 2" xfId="1533"/>
    <cellStyle name="40% - Accent5 6 2 2" xfId="6194"/>
    <cellStyle name="40% - Accent5 6 2 3" xfId="6195"/>
    <cellStyle name="40% - Accent5 6 3" xfId="1534"/>
    <cellStyle name="40% - Accent5 6 3 2" xfId="6196"/>
    <cellStyle name="40% - Accent5 6 3 3" xfId="6197"/>
    <cellStyle name="40% - Accent5 6 4" xfId="1535"/>
    <cellStyle name="40% - Accent5 6 4 2" xfId="6198"/>
    <cellStyle name="40% - Accent5 6 4 3" xfId="6199"/>
    <cellStyle name="40% - Accent5 6 5" xfId="1536"/>
    <cellStyle name="40% - Accent5 6 5 2" xfId="6200"/>
    <cellStyle name="40% - Accent5 6 5 3" xfId="6201"/>
    <cellStyle name="40% - Accent5 6 6" xfId="1537"/>
    <cellStyle name="40% - Accent5 6 6 2" xfId="6202"/>
    <cellStyle name="40% - Accent5 6 6 3" xfId="6203"/>
    <cellStyle name="40% - Accent5 6 7" xfId="1538"/>
    <cellStyle name="40% - Accent5 6 7 2" xfId="6204"/>
    <cellStyle name="40% - Accent5 6 7 3" xfId="6205"/>
    <cellStyle name="40% - Accent5 6 8" xfId="1539"/>
    <cellStyle name="40% - Accent5 6 9" xfId="1540"/>
    <cellStyle name="40% - Accent5 6_ContasExternas" xfId="1541"/>
    <cellStyle name="40% - Accent5 7" xfId="1542"/>
    <cellStyle name="40% - Accent5 7 10" xfId="1543"/>
    <cellStyle name="40% - Accent5 7 11" xfId="1544"/>
    <cellStyle name="40% - Accent5 7 12" xfId="1545"/>
    <cellStyle name="40% - Accent5 7 13" xfId="6206"/>
    <cellStyle name="40% - Accent5 7 14" xfId="6207"/>
    <cellStyle name="40% - Accent5 7 2" xfId="1546"/>
    <cellStyle name="40% - Accent5 7 2 2" xfId="6208"/>
    <cellStyle name="40% - Accent5 7 2 3" xfId="6209"/>
    <cellStyle name="40% - Accent5 7 3" xfId="1547"/>
    <cellStyle name="40% - Accent5 7 3 2" xfId="6210"/>
    <cellStyle name="40% - Accent5 7 3 3" xfId="6211"/>
    <cellStyle name="40% - Accent5 7 4" xfId="1548"/>
    <cellStyle name="40% - Accent5 7 4 2" xfId="6212"/>
    <cellStyle name="40% - Accent5 7 4 3" xfId="6213"/>
    <cellStyle name="40% - Accent5 7 5" xfId="1549"/>
    <cellStyle name="40% - Accent5 7 5 2" xfId="6214"/>
    <cellStyle name="40% - Accent5 7 5 3" xfId="6215"/>
    <cellStyle name="40% - Accent5 7 6" xfId="1550"/>
    <cellStyle name="40% - Accent5 7 6 2" xfId="6216"/>
    <cellStyle name="40% - Accent5 7 6 3" xfId="6217"/>
    <cellStyle name="40% - Accent5 7 7" xfId="1551"/>
    <cellStyle name="40% - Accent5 7 7 2" xfId="6218"/>
    <cellStyle name="40% - Accent5 7 7 3" xfId="6219"/>
    <cellStyle name="40% - Accent5 7 8" xfId="1552"/>
    <cellStyle name="40% - Accent5 7 9" xfId="1553"/>
    <cellStyle name="40% - Accent5 7_ContasExternas" xfId="1554"/>
    <cellStyle name="40% - Accent5 8" xfId="1555"/>
    <cellStyle name="40% - Accent5 8 10" xfId="1556"/>
    <cellStyle name="40% - Accent5 8 11" xfId="1557"/>
    <cellStyle name="40% - Accent5 8 12" xfId="1558"/>
    <cellStyle name="40% - Accent5 8 13" xfId="6220"/>
    <cellStyle name="40% - Accent5 8 14" xfId="6221"/>
    <cellStyle name="40% - Accent5 8 2" xfId="1559"/>
    <cellStyle name="40% - Accent5 8 2 2" xfId="6222"/>
    <cellStyle name="40% - Accent5 8 2 3" xfId="6223"/>
    <cellStyle name="40% - Accent5 8 3" xfId="1560"/>
    <cellStyle name="40% - Accent5 8 3 2" xfId="6224"/>
    <cellStyle name="40% - Accent5 8 3 3" xfId="6225"/>
    <cellStyle name="40% - Accent5 8 4" xfId="1561"/>
    <cellStyle name="40% - Accent5 8 4 2" xfId="6226"/>
    <cellStyle name="40% - Accent5 8 4 3" xfId="6227"/>
    <cellStyle name="40% - Accent5 8 5" xfId="1562"/>
    <cellStyle name="40% - Accent5 8 5 2" xfId="6228"/>
    <cellStyle name="40% - Accent5 8 5 3" xfId="6229"/>
    <cellStyle name="40% - Accent5 8 6" xfId="1563"/>
    <cellStyle name="40% - Accent5 8 6 2" xfId="6230"/>
    <cellStyle name="40% - Accent5 8 6 3" xfId="6231"/>
    <cellStyle name="40% - Accent5 8 7" xfId="1564"/>
    <cellStyle name="40% - Accent5 8 7 2" xfId="6232"/>
    <cellStyle name="40% - Accent5 8 7 3" xfId="6233"/>
    <cellStyle name="40% - Accent5 8 8" xfId="1565"/>
    <cellStyle name="40% - Accent5 8 9" xfId="1566"/>
    <cellStyle name="40% - Accent5 8_ContasExternas" xfId="1567"/>
    <cellStyle name="40% - Accent5 9" xfId="1568"/>
    <cellStyle name="40% - Accent6 10" xfId="1569"/>
    <cellStyle name="40% - Accent6 11" xfId="6721"/>
    <cellStyle name="40% - Accent6 2" xfId="1570"/>
    <cellStyle name="40% - Accent6 2 10" xfId="1571"/>
    <cellStyle name="40% - Accent6 2 11" xfId="1572"/>
    <cellStyle name="40% - Accent6 2 12" xfId="1573"/>
    <cellStyle name="40% - Accent6 2 13" xfId="6234"/>
    <cellStyle name="40% - Accent6 2 14" xfId="6235"/>
    <cellStyle name="40% - Accent6 2 15" xfId="6236"/>
    <cellStyle name="40% - Accent6 2 16" xfId="6237"/>
    <cellStyle name="40% - Accent6 2 17" xfId="6238"/>
    <cellStyle name="40% - Accent6 2 2" xfId="1574"/>
    <cellStyle name="40% - Accent6 2 2 2" xfId="6239"/>
    <cellStyle name="40% - Accent6 2 2 3" xfId="6240"/>
    <cellStyle name="40% - Accent6 2 3" xfId="1575"/>
    <cellStyle name="40% - Accent6 2 3 2" xfId="6241"/>
    <cellStyle name="40% - Accent6 2 3 3" xfId="6242"/>
    <cellStyle name="40% - Accent6 2 4" xfId="1576"/>
    <cellStyle name="40% - Accent6 2 4 2" xfId="6243"/>
    <cellStyle name="40% - Accent6 2 4 3" xfId="6244"/>
    <cellStyle name="40% - Accent6 2 5" xfId="1577"/>
    <cellStyle name="40% - Accent6 2 5 2" xfId="6245"/>
    <cellStyle name="40% - Accent6 2 5 3" xfId="6246"/>
    <cellStyle name="40% - Accent6 2 6" xfId="1578"/>
    <cellStyle name="40% - Accent6 2 6 2" xfId="6247"/>
    <cellStyle name="40% - Accent6 2 6 3" xfId="6248"/>
    <cellStyle name="40% - Accent6 2 7" xfId="1579"/>
    <cellStyle name="40% - Accent6 2 7 2" xfId="6249"/>
    <cellStyle name="40% - Accent6 2 7 3" xfId="6250"/>
    <cellStyle name="40% - Accent6 2 8" xfId="1580"/>
    <cellStyle name="40% - Accent6 2 9" xfId="1581"/>
    <cellStyle name="40% - Accent6 2_ContasExternas" xfId="1582"/>
    <cellStyle name="40% - Accent6 3" xfId="1583"/>
    <cellStyle name="40% - Accent6 3 10" xfId="1584"/>
    <cellStyle name="40% - Accent6 3 11" xfId="1585"/>
    <cellStyle name="40% - Accent6 3 12" xfId="1586"/>
    <cellStyle name="40% - Accent6 3 13" xfId="6251"/>
    <cellStyle name="40% - Accent6 3 14" xfId="6252"/>
    <cellStyle name="40% - Accent6 3 2" xfId="1587"/>
    <cellStyle name="40% - Accent6 3 2 2" xfId="6253"/>
    <cellStyle name="40% - Accent6 3 2 3" xfId="6254"/>
    <cellStyle name="40% - Accent6 3 3" xfId="1588"/>
    <cellStyle name="40% - Accent6 3 3 2" xfId="6255"/>
    <cellStyle name="40% - Accent6 3 3 3" xfId="6256"/>
    <cellStyle name="40% - Accent6 3 4" xfId="1589"/>
    <cellStyle name="40% - Accent6 3 4 2" xfId="6257"/>
    <cellStyle name="40% - Accent6 3 4 3" xfId="6258"/>
    <cellStyle name="40% - Accent6 3 5" xfId="1590"/>
    <cellStyle name="40% - Accent6 3 5 2" xfId="6259"/>
    <cellStyle name="40% - Accent6 3 5 3" xfId="6260"/>
    <cellStyle name="40% - Accent6 3 6" xfId="1591"/>
    <cellStyle name="40% - Accent6 3 6 2" xfId="6261"/>
    <cellStyle name="40% - Accent6 3 6 3" xfId="6262"/>
    <cellStyle name="40% - Accent6 3 7" xfId="1592"/>
    <cellStyle name="40% - Accent6 3 7 2" xfId="6263"/>
    <cellStyle name="40% - Accent6 3 7 3" xfId="6264"/>
    <cellStyle name="40% - Accent6 3 8" xfId="1593"/>
    <cellStyle name="40% - Accent6 3 9" xfId="1594"/>
    <cellStyle name="40% - Accent6 3_ContasExternas" xfId="1595"/>
    <cellStyle name="40% - Accent6 4" xfId="1596"/>
    <cellStyle name="40% - Accent6 4 10" xfId="1597"/>
    <cellStyle name="40% - Accent6 4 11" xfId="1598"/>
    <cellStyle name="40% - Accent6 4 12" xfId="1599"/>
    <cellStyle name="40% - Accent6 4 13" xfId="6265"/>
    <cellStyle name="40% - Accent6 4 14" xfId="6266"/>
    <cellStyle name="40% - Accent6 4 2" xfId="1600"/>
    <cellStyle name="40% - Accent6 4 2 2" xfId="6267"/>
    <cellStyle name="40% - Accent6 4 2 3" xfId="6268"/>
    <cellStyle name="40% - Accent6 4 3" xfId="1601"/>
    <cellStyle name="40% - Accent6 4 3 2" xfId="6269"/>
    <cellStyle name="40% - Accent6 4 3 3" xfId="6270"/>
    <cellStyle name="40% - Accent6 4 4" xfId="1602"/>
    <cellStyle name="40% - Accent6 4 4 2" xfId="6271"/>
    <cellStyle name="40% - Accent6 4 4 3" xfId="6272"/>
    <cellStyle name="40% - Accent6 4 5" xfId="1603"/>
    <cellStyle name="40% - Accent6 4 5 2" xfId="6273"/>
    <cellStyle name="40% - Accent6 4 5 3" xfId="6274"/>
    <cellStyle name="40% - Accent6 4 6" xfId="1604"/>
    <cellStyle name="40% - Accent6 4 6 2" xfId="6275"/>
    <cellStyle name="40% - Accent6 4 6 3" xfId="6276"/>
    <cellStyle name="40% - Accent6 4 7" xfId="1605"/>
    <cellStyle name="40% - Accent6 4 7 2" xfId="6277"/>
    <cellStyle name="40% - Accent6 4 7 3" xfId="6278"/>
    <cellStyle name="40% - Accent6 4 8" xfId="1606"/>
    <cellStyle name="40% - Accent6 4 9" xfId="1607"/>
    <cellStyle name="40% - Accent6 4_ContasExternas" xfId="1608"/>
    <cellStyle name="40% - Accent6 5" xfId="1609"/>
    <cellStyle name="40% - Accent6 5 10" xfId="1610"/>
    <cellStyle name="40% - Accent6 5 11" xfId="1611"/>
    <cellStyle name="40% - Accent6 5 12" xfId="1612"/>
    <cellStyle name="40% - Accent6 5 13" xfId="6279"/>
    <cellStyle name="40% - Accent6 5 14" xfId="6280"/>
    <cellStyle name="40% - Accent6 5 2" xfId="1613"/>
    <cellStyle name="40% - Accent6 5 2 2" xfId="6281"/>
    <cellStyle name="40% - Accent6 5 2 3" xfId="6282"/>
    <cellStyle name="40% - Accent6 5 3" xfId="1614"/>
    <cellStyle name="40% - Accent6 5 3 2" xfId="6283"/>
    <cellStyle name="40% - Accent6 5 3 3" xfId="6284"/>
    <cellStyle name="40% - Accent6 5 4" xfId="1615"/>
    <cellStyle name="40% - Accent6 5 4 2" xfId="6285"/>
    <cellStyle name="40% - Accent6 5 4 3" xfId="6286"/>
    <cellStyle name="40% - Accent6 5 5" xfId="1616"/>
    <cellStyle name="40% - Accent6 5 5 2" xfId="6287"/>
    <cellStyle name="40% - Accent6 5 5 3" xfId="6288"/>
    <cellStyle name="40% - Accent6 5 6" xfId="1617"/>
    <cellStyle name="40% - Accent6 5 6 2" xfId="6289"/>
    <cellStyle name="40% - Accent6 5 6 3" xfId="6290"/>
    <cellStyle name="40% - Accent6 5 7" xfId="1618"/>
    <cellStyle name="40% - Accent6 5 7 2" xfId="6291"/>
    <cellStyle name="40% - Accent6 5 7 3" xfId="6292"/>
    <cellStyle name="40% - Accent6 5 8" xfId="1619"/>
    <cellStyle name="40% - Accent6 5 9" xfId="1620"/>
    <cellStyle name="40% - Accent6 5_ContasExternas" xfId="1621"/>
    <cellStyle name="40% - Accent6 6" xfId="1622"/>
    <cellStyle name="40% - Accent6 6 10" xfId="1623"/>
    <cellStyle name="40% - Accent6 6 11" xfId="1624"/>
    <cellStyle name="40% - Accent6 6 12" xfId="1625"/>
    <cellStyle name="40% - Accent6 6 13" xfId="6293"/>
    <cellStyle name="40% - Accent6 6 14" xfId="6294"/>
    <cellStyle name="40% - Accent6 6 2" xfId="1626"/>
    <cellStyle name="40% - Accent6 6 2 2" xfId="6295"/>
    <cellStyle name="40% - Accent6 6 2 3" xfId="6296"/>
    <cellStyle name="40% - Accent6 6 3" xfId="1627"/>
    <cellStyle name="40% - Accent6 6 3 2" xfId="6297"/>
    <cellStyle name="40% - Accent6 6 3 3" xfId="6298"/>
    <cellStyle name="40% - Accent6 6 4" xfId="1628"/>
    <cellStyle name="40% - Accent6 6 4 2" xfId="6299"/>
    <cellStyle name="40% - Accent6 6 4 3" xfId="6300"/>
    <cellStyle name="40% - Accent6 6 5" xfId="1629"/>
    <cellStyle name="40% - Accent6 6 5 2" xfId="6301"/>
    <cellStyle name="40% - Accent6 6 5 3" xfId="6302"/>
    <cellStyle name="40% - Accent6 6 6" xfId="1630"/>
    <cellStyle name="40% - Accent6 6 6 2" xfId="6303"/>
    <cellStyle name="40% - Accent6 6 6 3" xfId="6304"/>
    <cellStyle name="40% - Accent6 6 7" xfId="1631"/>
    <cellStyle name="40% - Accent6 6 7 2" xfId="6305"/>
    <cellStyle name="40% - Accent6 6 7 3" xfId="6306"/>
    <cellStyle name="40% - Accent6 6 8" xfId="1632"/>
    <cellStyle name="40% - Accent6 6 9" xfId="1633"/>
    <cellStyle name="40% - Accent6 6_ContasExternas" xfId="1634"/>
    <cellStyle name="40% - Accent6 7" xfId="1635"/>
    <cellStyle name="40% - Accent6 7 10" xfId="1636"/>
    <cellStyle name="40% - Accent6 7 11" xfId="1637"/>
    <cellStyle name="40% - Accent6 7 12" xfId="1638"/>
    <cellStyle name="40% - Accent6 7 13" xfId="6307"/>
    <cellStyle name="40% - Accent6 7 14" xfId="6308"/>
    <cellStyle name="40% - Accent6 7 2" xfId="1639"/>
    <cellStyle name="40% - Accent6 7 2 2" xfId="6309"/>
    <cellStyle name="40% - Accent6 7 2 3" xfId="6310"/>
    <cellStyle name="40% - Accent6 7 3" xfId="1640"/>
    <cellStyle name="40% - Accent6 7 3 2" xfId="6311"/>
    <cellStyle name="40% - Accent6 7 3 3" xfId="6312"/>
    <cellStyle name="40% - Accent6 7 4" xfId="1641"/>
    <cellStyle name="40% - Accent6 7 4 2" xfId="6313"/>
    <cellStyle name="40% - Accent6 7 4 3" xfId="6314"/>
    <cellStyle name="40% - Accent6 7 5" xfId="1642"/>
    <cellStyle name="40% - Accent6 7 5 2" xfId="6315"/>
    <cellStyle name="40% - Accent6 7 5 3" xfId="6316"/>
    <cellStyle name="40% - Accent6 7 6" xfId="1643"/>
    <cellStyle name="40% - Accent6 7 6 2" xfId="6317"/>
    <cellStyle name="40% - Accent6 7 6 3" xfId="6318"/>
    <cellStyle name="40% - Accent6 7 7" xfId="1644"/>
    <cellStyle name="40% - Accent6 7 7 2" xfId="6319"/>
    <cellStyle name="40% - Accent6 7 7 3" xfId="6320"/>
    <cellStyle name="40% - Accent6 7 8" xfId="1645"/>
    <cellStyle name="40% - Accent6 7 9" xfId="1646"/>
    <cellStyle name="40% - Accent6 7_ContasExternas" xfId="1647"/>
    <cellStyle name="40% - Accent6 8" xfId="1648"/>
    <cellStyle name="40% - Accent6 8 10" xfId="1649"/>
    <cellStyle name="40% - Accent6 8 11" xfId="1650"/>
    <cellStyle name="40% - Accent6 8 12" xfId="1651"/>
    <cellStyle name="40% - Accent6 8 13" xfId="6321"/>
    <cellStyle name="40% - Accent6 8 14" xfId="6322"/>
    <cellStyle name="40% - Accent6 8 2" xfId="1652"/>
    <cellStyle name="40% - Accent6 8 2 2" xfId="6323"/>
    <cellStyle name="40% - Accent6 8 2 3" xfId="6324"/>
    <cellStyle name="40% - Accent6 8 3" xfId="1653"/>
    <cellStyle name="40% - Accent6 8 3 2" xfId="6325"/>
    <cellStyle name="40% - Accent6 8 3 3" xfId="6326"/>
    <cellStyle name="40% - Accent6 8 4" xfId="1654"/>
    <cellStyle name="40% - Accent6 8 4 2" xfId="6327"/>
    <cellStyle name="40% - Accent6 8 4 3" xfId="6328"/>
    <cellStyle name="40% - Accent6 8 5" xfId="1655"/>
    <cellStyle name="40% - Accent6 8 5 2" xfId="6329"/>
    <cellStyle name="40% - Accent6 8 5 3" xfId="6330"/>
    <cellStyle name="40% - Accent6 8 6" xfId="1656"/>
    <cellStyle name="40% - Accent6 8 6 2" xfId="6331"/>
    <cellStyle name="40% - Accent6 8 6 3" xfId="6332"/>
    <cellStyle name="40% - Accent6 8 7" xfId="1657"/>
    <cellStyle name="40% - Accent6 8 7 2" xfId="6333"/>
    <cellStyle name="40% - Accent6 8 7 3" xfId="6334"/>
    <cellStyle name="40% - Accent6 8 8" xfId="1658"/>
    <cellStyle name="40% - Accent6 8 9" xfId="1659"/>
    <cellStyle name="40% - Accent6 8_ContasExternas" xfId="1660"/>
    <cellStyle name="40% - Accent6 9" xfId="1661"/>
    <cellStyle name="40% - Ênfase1" xfId="6335"/>
    <cellStyle name="40% - Ênfase1 2" xfId="1662"/>
    <cellStyle name="40% - Ênfase1 3" xfId="6336"/>
    <cellStyle name="40% - Ênfase2" xfId="6337"/>
    <cellStyle name="40% - Ênfase2 2" xfId="1663"/>
    <cellStyle name="40% - Ênfase2 3" xfId="6338"/>
    <cellStyle name="40% - Ênfase3" xfId="6339"/>
    <cellStyle name="40% - Ênfase3 2" xfId="1664"/>
    <cellStyle name="40% - Ênfase3 3" xfId="6340"/>
    <cellStyle name="40% - Ênfase4" xfId="6341"/>
    <cellStyle name="40% - Ênfase4 2" xfId="1665"/>
    <cellStyle name="40% - Ênfase4 3" xfId="6342"/>
    <cellStyle name="40% - Ênfase5" xfId="6343"/>
    <cellStyle name="40% - Ênfase5 2" xfId="1666"/>
    <cellStyle name="40% - Ênfase5 3" xfId="6344"/>
    <cellStyle name="40% - Ênfase6" xfId="6345"/>
    <cellStyle name="40% - Ênfase6 2" xfId="1667"/>
    <cellStyle name="40% - Ênfase6 3" xfId="6346"/>
    <cellStyle name="60% - Accent1 10" xfId="1668"/>
    <cellStyle name="60% - Accent1 11" xfId="6722"/>
    <cellStyle name="60% - Accent1 2" xfId="1669"/>
    <cellStyle name="60% - Accent1 2 10" xfId="1670"/>
    <cellStyle name="60% - Accent1 2 11" xfId="1671"/>
    <cellStyle name="60% - Accent1 2 12" xfId="1672"/>
    <cellStyle name="60% - Accent1 2 13" xfId="6347"/>
    <cellStyle name="60% - Accent1 2 14" xfId="6348"/>
    <cellStyle name="60% - Accent1 2 15" xfId="6349"/>
    <cellStyle name="60% - Accent1 2 2" xfId="1673"/>
    <cellStyle name="60% - Accent1 2 3" xfId="1674"/>
    <cellStyle name="60% - Accent1 2 4" xfId="1675"/>
    <cellStyle name="60% - Accent1 2 5" xfId="1676"/>
    <cellStyle name="60% - Accent1 2 6" xfId="1677"/>
    <cellStyle name="60% - Accent1 2 7" xfId="1678"/>
    <cellStyle name="60% - Accent1 2 8" xfId="1679"/>
    <cellStyle name="60% - Accent1 2 9" xfId="1680"/>
    <cellStyle name="60% - Accent1 2_Trimestral" xfId="1681"/>
    <cellStyle name="60% - Accent1 3" xfId="1682"/>
    <cellStyle name="60% - Accent1 3 10" xfId="1683"/>
    <cellStyle name="60% - Accent1 3 11" xfId="1684"/>
    <cellStyle name="60% - Accent1 3 12" xfId="1685"/>
    <cellStyle name="60% - Accent1 3 2" xfId="1686"/>
    <cellStyle name="60% - Accent1 3 3" xfId="1687"/>
    <cellStyle name="60% - Accent1 3 4" xfId="1688"/>
    <cellStyle name="60% - Accent1 3 5" xfId="1689"/>
    <cellStyle name="60% - Accent1 3 6" xfId="1690"/>
    <cellStyle name="60% - Accent1 3 7" xfId="1691"/>
    <cellStyle name="60% - Accent1 3 8" xfId="1692"/>
    <cellStyle name="60% - Accent1 3 9" xfId="1693"/>
    <cellStyle name="60% - Accent1 3_Trimestral" xfId="1694"/>
    <cellStyle name="60% - Accent1 4" xfId="1695"/>
    <cellStyle name="60% - Accent1 4 10" xfId="1696"/>
    <cellStyle name="60% - Accent1 4 11" xfId="1697"/>
    <cellStyle name="60% - Accent1 4 12" xfId="1698"/>
    <cellStyle name="60% - Accent1 4 2" xfId="1699"/>
    <cellStyle name="60% - Accent1 4 3" xfId="1700"/>
    <cellStyle name="60% - Accent1 4 4" xfId="1701"/>
    <cellStyle name="60% - Accent1 4 5" xfId="1702"/>
    <cellStyle name="60% - Accent1 4 6" xfId="1703"/>
    <cellStyle name="60% - Accent1 4 7" xfId="1704"/>
    <cellStyle name="60% - Accent1 4 8" xfId="1705"/>
    <cellStyle name="60% - Accent1 4 9" xfId="1706"/>
    <cellStyle name="60% - Accent1 4_Trimestral" xfId="1707"/>
    <cellStyle name="60% - Accent1 5" xfId="1708"/>
    <cellStyle name="60% - Accent1 5 10" xfId="1709"/>
    <cellStyle name="60% - Accent1 5 11" xfId="1710"/>
    <cellStyle name="60% - Accent1 5 12" xfId="1711"/>
    <cellStyle name="60% - Accent1 5 2" xfId="1712"/>
    <cellStyle name="60% - Accent1 5 3" xfId="1713"/>
    <cellStyle name="60% - Accent1 5 4" xfId="1714"/>
    <cellStyle name="60% - Accent1 5 5" xfId="1715"/>
    <cellStyle name="60% - Accent1 5 6" xfId="1716"/>
    <cellStyle name="60% - Accent1 5 7" xfId="1717"/>
    <cellStyle name="60% - Accent1 5 8" xfId="1718"/>
    <cellStyle name="60% - Accent1 5 9" xfId="1719"/>
    <cellStyle name="60% - Accent1 5_Trimestral" xfId="1720"/>
    <cellStyle name="60% - Accent1 6" xfId="1721"/>
    <cellStyle name="60% - Accent1 6 10" xfId="1722"/>
    <cellStyle name="60% - Accent1 6 11" xfId="1723"/>
    <cellStyle name="60% - Accent1 6 12" xfId="1724"/>
    <cellStyle name="60% - Accent1 6 2" xfId="1725"/>
    <cellStyle name="60% - Accent1 6 3" xfId="1726"/>
    <cellStyle name="60% - Accent1 6 4" xfId="1727"/>
    <cellStyle name="60% - Accent1 6 5" xfId="1728"/>
    <cellStyle name="60% - Accent1 6 6" xfId="1729"/>
    <cellStyle name="60% - Accent1 6 7" xfId="1730"/>
    <cellStyle name="60% - Accent1 6 8" xfId="1731"/>
    <cellStyle name="60% - Accent1 6 9" xfId="1732"/>
    <cellStyle name="60% - Accent1 6_Trimestral" xfId="1733"/>
    <cellStyle name="60% - Accent1 7" xfId="1734"/>
    <cellStyle name="60% - Accent1 7 10" xfId="1735"/>
    <cellStyle name="60% - Accent1 7 11" xfId="1736"/>
    <cellStyle name="60% - Accent1 7 12" xfId="1737"/>
    <cellStyle name="60% - Accent1 7 2" xfId="1738"/>
    <cellStyle name="60% - Accent1 7 3" xfId="1739"/>
    <cellStyle name="60% - Accent1 7 4" xfId="1740"/>
    <cellStyle name="60% - Accent1 7 5" xfId="1741"/>
    <cellStyle name="60% - Accent1 7 6" xfId="1742"/>
    <cellStyle name="60% - Accent1 7 7" xfId="1743"/>
    <cellStyle name="60% - Accent1 7 8" xfId="1744"/>
    <cellStyle name="60% - Accent1 7 9" xfId="1745"/>
    <cellStyle name="60% - Accent1 7_Trimestral" xfId="1746"/>
    <cellStyle name="60% - Accent1 8" xfId="1747"/>
    <cellStyle name="60% - Accent1 8 10" xfId="1748"/>
    <cellStyle name="60% - Accent1 8 11" xfId="1749"/>
    <cellStyle name="60% - Accent1 8 12" xfId="1750"/>
    <cellStyle name="60% - Accent1 8 2" xfId="1751"/>
    <cellStyle name="60% - Accent1 8 3" xfId="1752"/>
    <cellStyle name="60% - Accent1 8 4" xfId="1753"/>
    <cellStyle name="60% - Accent1 8 5" xfId="1754"/>
    <cellStyle name="60% - Accent1 8 6" xfId="1755"/>
    <cellStyle name="60% - Accent1 8 7" xfId="1756"/>
    <cellStyle name="60% - Accent1 8 8" xfId="1757"/>
    <cellStyle name="60% - Accent1 8 9" xfId="1758"/>
    <cellStyle name="60% - Accent1 8_Trimestral" xfId="1759"/>
    <cellStyle name="60% - Accent1 9" xfId="1760"/>
    <cellStyle name="60% - Accent2 10" xfId="1761"/>
    <cellStyle name="60% - Accent2 11" xfId="6723"/>
    <cellStyle name="60% - Accent2 2" xfId="1762"/>
    <cellStyle name="60% - Accent2 2 10" xfId="1763"/>
    <cellStyle name="60% - Accent2 2 11" xfId="1764"/>
    <cellStyle name="60% - Accent2 2 12" xfId="1765"/>
    <cellStyle name="60% - Accent2 2 13" xfId="6350"/>
    <cellStyle name="60% - Accent2 2 14" xfId="6351"/>
    <cellStyle name="60% - Accent2 2 15" xfId="6352"/>
    <cellStyle name="60% - Accent2 2 2" xfId="1766"/>
    <cellStyle name="60% - Accent2 2 3" xfId="1767"/>
    <cellStyle name="60% - Accent2 2 4" xfId="1768"/>
    <cellStyle name="60% - Accent2 2 5" xfId="1769"/>
    <cellStyle name="60% - Accent2 2 6" xfId="1770"/>
    <cellStyle name="60% - Accent2 2 7" xfId="1771"/>
    <cellStyle name="60% - Accent2 2 8" xfId="1772"/>
    <cellStyle name="60% - Accent2 2 9" xfId="1773"/>
    <cellStyle name="60% - Accent2 2_Trimestral" xfId="1774"/>
    <cellStyle name="60% - Accent2 3" xfId="1775"/>
    <cellStyle name="60% - Accent2 3 10" xfId="1776"/>
    <cellStyle name="60% - Accent2 3 11" xfId="1777"/>
    <cellStyle name="60% - Accent2 3 12" xfId="1778"/>
    <cellStyle name="60% - Accent2 3 2" xfId="1779"/>
    <cellStyle name="60% - Accent2 3 3" xfId="1780"/>
    <cellStyle name="60% - Accent2 3 4" xfId="1781"/>
    <cellStyle name="60% - Accent2 3 5" xfId="1782"/>
    <cellStyle name="60% - Accent2 3 6" xfId="1783"/>
    <cellStyle name="60% - Accent2 3 7" xfId="1784"/>
    <cellStyle name="60% - Accent2 3 8" xfId="1785"/>
    <cellStyle name="60% - Accent2 3 9" xfId="1786"/>
    <cellStyle name="60% - Accent2 3_Trimestral" xfId="1787"/>
    <cellStyle name="60% - Accent2 4" xfId="1788"/>
    <cellStyle name="60% - Accent2 4 10" xfId="1789"/>
    <cellStyle name="60% - Accent2 4 11" xfId="1790"/>
    <cellStyle name="60% - Accent2 4 12" xfId="1791"/>
    <cellStyle name="60% - Accent2 4 2" xfId="1792"/>
    <cellStyle name="60% - Accent2 4 3" xfId="1793"/>
    <cellStyle name="60% - Accent2 4 4" xfId="1794"/>
    <cellStyle name="60% - Accent2 4 5" xfId="1795"/>
    <cellStyle name="60% - Accent2 4 6" xfId="1796"/>
    <cellStyle name="60% - Accent2 4 7" xfId="1797"/>
    <cellStyle name="60% - Accent2 4 8" xfId="1798"/>
    <cellStyle name="60% - Accent2 4 9" xfId="1799"/>
    <cellStyle name="60% - Accent2 4_Trimestral" xfId="1800"/>
    <cellStyle name="60% - Accent2 5" xfId="1801"/>
    <cellStyle name="60% - Accent2 5 10" xfId="1802"/>
    <cellStyle name="60% - Accent2 5 11" xfId="1803"/>
    <cellStyle name="60% - Accent2 5 12" xfId="1804"/>
    <cellStyle name="60% - Accent2 5 2" xfId="1805"/>
    <cellStyle name="60% - Accent2 5 3" xfId="1806"/>
    <cellStyle name="60% - Accent2 5 4" xfId="1807"/>
    <cellStyle name="60% - Accent2 5 5" xfId="1808"/>
    <cellStyle name="60% - Accent2 5 6" xfId="1809"/>
    <cellStyle name="60% - Accent2 5 7" xfId="1810"/>
    <cellStyle name="60% - Accent2 5 8" xfId="1811"/>
    <cellStyle name="60% - Accent2 5 9" xfId="1812"/>
    <cellStyle name="60% - Accent2 5_Trimestral" xfId="1813"/>
    <cellStyle name="60% - Accent2 6" xfId="1814"/>
    <cellStyle name="60% - Accent2 6 10" xfId="1815"/>
    <cellStyle name="60% - Accent2 6 11" xfId="1816"/>
    <cellStyle name="60% - Accent2 6 12" xfId="1817"/>
    <cellStyle name="60% - Accent2 6 2" xfId="1818"/>
    <cellStyle name="60% - Accent2 6 3" xfId="1819"/>
    <cellStyle name="60% - Accent2 6 4" xfId="1820"/>
    <cellStyle name="60% - Accent2 6 5" xfId="1821"/>
    <cellStyle name="60% - Accent2 6 6" xfId="1822"/>
    <cellStyle name="60% - Accent2 6 7" xfId="1823"/>
    <cellStyle name="60% - Accent2 6 8" xfId="1824"/>
    <cellStyle name="60% - Accent2 6 9" xfId="1825"/>
    <cellStyle name="60% - Accent2 6_Trimestral" xfId="1826"/>
    <cellStyle name="60% - Accent2 7" xfId="1827"/>
    <cellStyle name="60% - Accent2 7 10" xfId="1828"/>
    <cellStyle name="60% - Accent2 7 11" xfId="1829"/>
    <cellStyle name="60% - Accent2 7 12" xfId="1830"/>
    <cellStyle name="60% - Accent2 7 2" xfId="1831"/>
    <cellStyle name="60% - Accent2 7 3" xfId="1832"/>
    <cellStyle name="60% - Accent2 7 4" xfId="1833"/>
    <cellStyle name="60% - Accent2 7 5" xfId="1834"/>
    <cellStyle name="60% - Accent2 7 6" xfId="1835"/>
    <cellStyle name="60% - Accent2 7 7" xfId="1836"/>
    <cellStyle name="60% - Accent2 7 8" xfId="1837"/>
    <cellStyle name="60% - Accent2 7 9" xfId="1838"/>
    <cellStyle name="60% - Accent2 7_Trimestral" xfId="1839"/>
    <cellStyle name="60% - Accent2 8" xfId="1840"/>
    <cellStyle name="60% - Accent2 8 10" xfId="1841"/>
    <cellStyle name="60% - Accent2 8 11" xfId="1842"/>
    <cellStyle name="60% - Accent2 8 12" xfId="1843"/>
    <cellStyle name="60% - Accent2 8 2" xfId="1844"/>
    <cellStyle name="60% - Accent2 8 3" xfId="1845"/>
    <cellStyle name="60% - Accent2 8 4" xfId="1846"/>
    <cellStyle name="60% - Accent2 8 5" xfId="1847"/>
    <cellStyle name="60% - Accent2 8 6" xfId="1848"/>
    <cellStyle name="60% - Accent2 8 7" xfId="1849"/>
    <cellStyle name="60% - Accent2 8 8" xfId="1850"/>
    <cellStyle name="60% - Accent2 8 9" xfId="1851"/>
    <cellStyle name="60% - Accent2 8_Trimestral" xfId="1852"/>
    <cellStyle name="60% - Accent2 9" xfId="1853"/>
    <cellStyle name="60% - Accent3 10" xfId="1854"/>
    <cellStyle name="60% - Accent3 11" xfId="6724"/>
    <cellStyle name="60% - Accent3 2" xfId="1855"/>
    <cellStyle name="60% - Accent3 2 10" xfId="1856"/>
    <cellStyle name="60% - Accent3 2 11" xfId="1857"/>
    <cellStyle name="60% - Accent3 2 12" xfId="1858"/>
    <cellStyle name="60% - Accent3 2 13" xfId="6353"/>
    <cellStyle name="60% - Accent3 2 14" xfId="6354"/>
    <cellStyle name="60% - Accent3 2 15" xfId="6355"/>
    <cellStyle name="60% - Accent3 2 2" xfId="1859"/>
    <cellStyle name="60% - Accent3 2 3" xfId="1860"/>
    <cellStyle name="60% - Accent3 2 4" xfId="1861"/>
    <cellStyle name="60% - Accent3 2 5" xfId="1862"/>
    <cellStyle name="60% - Accent3 2 6" xfId="1863"/>
    <cellStyle name="60% - Accent3 2 7" xfId="1864"/>
    <cellStyle name="60% - Accent3 2 8" xfId="1865"/>
    <cellStyle name="60% - Accent3 2 9" xfId="1866"/>
    <cellStyle name="60% - Accent3 2_Trimestral" xfId="1867"/>
    <cellStyle name="60% - Accent3 3" xfId="1868"/>
    <cellStyle name="60% - Accent3 3 10" xfId="1869"/>
    <cellStyle name="60% - Accent3 3 11" xfId="1870"/>
    <cellStyle name="60% - Accent3 3 12" xfId="1871"/>
    <cellStyle name="60% - Accent3 3 2" xfId="1872"/>
    <cellStyle name="60% - Accent3 3 3" xfId="1873"/>
    <cellStyle name="60% - Accent3 3 4" xfId="1874"/>
    <cellStyle name="60% - Accent3 3 5" xfId="1875"/>
    <cellStyle name="60% - Accent3 3 6" xfId="1876"/>
    <cellStyle name="60% - Accent3 3 7" xfId="1877"/>
    <cellStyle name="60% - Accent3 3 8" xfId="1878"/>
    <cellStyle name="60% - Accent3 3 9" xfId="1879"/>
    <cellStyle name="60% - Accent3 3_Trimestral" xfId="1880"/>
    <cellStyle name="60% - Accent3 4" xfId="1881"/>
    <cellStyle name="60% - Accent3 4 10" xfId="1882"/>
    <cellStyle name="60% - Accent3 4 11" xfId="1883"/>
    <cellStyle name="60% - Accent3 4 12" xfId="1884"/>
    <cellStyle name="60% - Accent3 4 2" xfId="1885"/>
    <cellStyle name="60% - Accent3 4 3" xfId="1886"/>
    <cellStyle name="60% - Accent3 4 4" xfId="1887"/>
    <cellStyle name="60% - Accent3 4 5" xfId="1888"/>
    <cellStyle name="60% - Accent3 4 6" xfId="1889"/>
    <cellStyle name="60% - Accent3 4 7" xfId="1890"/>
    <cellStyle name="60% - Accent3 4 8" xfId="1891"/>
    <cellStyle name="60% - Accent3 4 9" xfId="1892"/>
    <cellStyle name="60% - Accent3 4_Trimestral" xfId="1893"/>
    <cellStyle name="60% - Accent3 5" xfId="1894"/>
    <cellStyle name="60% - Accent3 5 10" xfId="1895"/>
    <cellStyle name="60% - Accent3 5 11" xfId="1896"/>
    <cellStyle name="60% - Accent3 5 12" xfId="1897"/>
    <cellStyle name="60% - Accent3 5 2" xfId="1898"/>
    <cellStyle name="60% - Accent3 5 3" xfId="1899"/>
    <cellStyle name="60% - Accent3 5 4" xfId="1900"/>
    <cellStyle name="60% - Accent3 5 5" xfId="1901"/>
    <cellStyle name="60% - Accent3 5 6" xfId="1902"/>
    <cellStyle name="60% - Accent3 5 7" xfId="1903"/>
    <cellStyle name="60% - Accent3 5 8" xfId="1904"/>
    <cellStyle name="60% - Accent3 5 9" xfId="1905"/>
    <cellStyle name="60% - Accent3 5_Trimestral" xfId="1906"/>
    <cellStyle name="60% - Accent3 6" xfId="1907"/>
    <cellStyle name="60% - Accent3 6 10" xfId="1908"/>
    <cellStyle name="60% - Accent3 6 11" xfId="1909"/>
    <cellStyle name="60% - Accent3 6 12" xfId="1910"/>
    <cellStyle name="60% - Accent3 6 2" xfId="1911"/>
    <cellStyle name="60% - Accent3 6 3" xfId="1912"/>
    <cellStyle name="60% - Accent3 6 4" xfId="1913"/>
    <cellStyle name="60% - Accent3 6 5" xfId="1914"/>
    <cellStyle name="60% - Accent3 6 6" xfId="1915"/>
    <cellStyle name="60% - Accent3 6 7" xfId="1916"/>
    <cellStyle name="60% - Accent3 6 8" xfId="1917"/>
    <cellStyle name="60% - Accent3 6 9" xfId="1918"/>
    <cellStyle name="60% - Accent3 6_Trimestral" xfId="1919"/>
    <cellStyle name="60% - Accent3 7" xfId="1920"/>
    <cellStyle name="60% - Accent3 7 10" xfId="1921"/>
    <cellStyle name="60% - Accent3 7 11" xfId="1922"/>
    <cellStyle name="60% - Accent3 7 12" xfId="1923"/>
    <cellStyle name="60% - Accent3 7 2" xfId="1924"/>
    <cellStyle name="60% - Accent3 7 3" xfId="1925"/>
    <cellStyle name="60% - Accent3 7 4" xfId="1926"/>
    <cellStyle name="60% - Accent3 7 5" xfId="1927"/>
    <cellStyle name="60% - Accent3 7 6" xfId="1928"/>
    <cellStyle name="60% - Accent3 7 7" xfId="1929"/>
    <cellStyle name="60% - Accent3 7 8" xfId="1930"/>
    <cellStyle name="60% - Accent3 7 9" xfId="1931"/>
    <cellStyle name="60% - Accent3 7_Trimestral" xfId="1932"/>
    <cellStyle name="60% - Accent3 8" xfId="1933"/>
    <cellStyle name="60% - Accent3 8 10" xfId="1934"/>
    <cellStyle name="60% - Accent3 8 11" xfId="1935"/>
    <cellStyle name="60% - Accent3 8 12" xfId="1936"/>
    <cellStyle name="60% - Accent3 8 2" xfId="1937"/>
    <cellStyle name="60% - Accent3 8 3" xfId="1938"/>
    <cellStyle name="60% - Accent3 8 4" xfId="1939"/>
    <cellStyle name="60% - Accent3 8 5" xfId="1940"/>
    <cellStyle name="60% - Accent3 8 6" xfId="1941"/>
    <cellStyle name="60% - Accent3 8 7" xfId="1942"/>
    <cellStyle name="60% - Accent3 8 8" xfId="1943"/>
    <cellStyle name="60% - Accent3 8 9" xfId="1944"/>
    <cellStyle name="60% - Accent3 8_Trimestral" xfId="1945"/>
    <cellStyle name="60% - Accent3 9" xfId="1946"/>
    <cellStyle name="60% - Accent4 10" xfId="1947"/>
    <cellStyle name="60% - Accent4 11" xfId="6725"/>
    <cellStyle name="60% - Accent4 2" xfId="1948"/>
    <cellStyle name="60% - Accent4 2 10" xfId="1949"/>
    <cellStyle name="60% - Accent4 2 11" xfId="1950"/>
    <cellStyle name="60% - Accent4 2 12" xfId="1951"/>
    <cellStyle name="60% - Accent4 2 13" xfId="6356"/>
    <cellStyle name="60% - Accent4 2 14" xfId="6357"/>
    <cellStyle name="60% - Accent4 2 15" xfId="6358"/>
    <cellStyle name="60% - Accent4 2 2" xfId="1952"/>
    <cellStyle name="60% - Accent4 2 3" xfId="1953"/>
    <cellStyle name="60% - Accent4 2 4" xfId="1954"/>
    <cellStyle name="60% - Accent4 2 5" xfId="1955"/>
    <cellStyle name="60% - Accent4 2 6" xfId="1956"/>
    <cellStyle name="60% - Accent4 2 7" xfId="1957"/>
    <cellStyle name="60% - Accent4 2 8" xfId="1958"/>
    <cellStyle name="60% - Accent4 2 9" xfId="1959"/>
    <cellStyle name="60% - Accent4 2_Trimestral" xfId="1960"/>
    <cellStyle name="60% - Accent4 3" xfId="1961"/>
    <cellStyle name="60% - Accent4 3 10" xfId="1962"/>
    <cellStyle name="60% - Accent4 3 11" xfId="1963"/>
    <cellStyle name="60% - Accent4 3 12" xfId="1964"/>
    <cellStyle name="60% - Accent4 3 2" xfId="1965"/>
    <cellStyle name="60% - Accent4 3 3" xfId="1966"/>
    <cellStyle name="60% - Accent4 3 4" xfId="1967"/>
    <cellStyle name="60% - Accent4 3 5" xfId="1968"/>
    <cellStyle name="60% - Accent4 3 6" xfId="1969"/>
    <cellStyle name="60% - Accent4 3 7" xfId="1970"/>
    <cellStyle name="60% - Accent4 3 8" xfId="1971"/>
    <cellStyle name="60% - Accent4 3 9" xfId="1972"/>
    <cellStyle name="60% - Accent4 3_Trimestral" xfId="1973"/>
    <cellStyle name="60% - Accent4 4" xfId="1974"/>
    <cellStyle name="60% - Accent4 4 10" xfId="1975"/>
    <cellStyle name="60% - Accent4 4 11" xfId="1976"/>
    <cellStyle name="60% - Accent4 4 12" xfId="1977"/>
    <cellStyle name="60% - Accent4 4 2" xfId="1978"/>
    <cellStyle name="60% - Accent4 4 3" xfId="1979"/>
    <cellStyle name="60% - Accent4 4 4" xfId="1980"/>
    <cellStyle name="60% - Accent4 4 5" xfId="1981"/>
    <cellStyle name="60% - Accent4 4 6" xfId="1982"/>
    <cellStyle name="60% - Accent4 4 7" xfId="1983"/>
    <cellStyle name="60% - Accent4 4 8" xfId="1984"/>
    <cellStyle name="60% - Accent4 4 9" xfId="1985"/>
    <cellStyle name="60% - Accent4 4_Trimestral" xfId="1986"/>
    <cellStyle name="60% - Accent4 5" xfId="1987"/>
    <cellStyle name="60% - Accent4 5 10" xfId="1988"/>
    <cellStyle name="60% - Accent4 5 11" xfId="1989"/>
    <cellStyle name="60% - Accent4 5 12" xfId="1990"/>
    <cellStyle name="60% - Accent4 5 2" xfId="1991"/>
    <cellStyle name="60% - Accent4 5 3" xfId="1992"/>
    <cellStyle name="60% - Accent4 5 4" xfId="1993"/>
    <cellStyle name="60% - Accent4 5 5" xfId="1994"/>
    <cellStyle name="60% - Accent4 5 6" xfId="1995"/>
    <cellStyle name="60% - Accent4 5 7" xfId="1996"/>
    <cellStyle name="60% - Accent4 5 8" xfId="1997"/>
    <cellStyle name="60% - Accent4 5 9" xfId="1998"/>
    <cellStyle name="60% - Accent4 5_Trimestral" xfId="1999"/>
    <cellStyle name="60% - Accent4 6" xfId="2000"/>
    <cellStyle name="60% - Accent4 6 10" xfId="2001"/>
    <cellStyle name="60% - Accent4 6 11" xfId="2002"/>
    <cellStyle name="60% - Accent4 6 12" xfId="2003"/>
    <cellStyle name="60% - Accent4 6 2" xfId="2004"/>
    <cellStyle name="60% - Accent4 6 3" xfId="2005"/>
    <cellStyle name="60% - Accent4 6 4" xfId="2006"/>
    <cellStyle name="60% - Accent4 6 5" xfId="2007"/>
    <cellStyle name="60% - Accent4 6 6" xfId="2008"/>
    <cellStyle name="60% - Accent4 6 7" xfId="2009"/>
    <cellStyle name="60% - Accent4 6 8" xfId="2010"/>
    <cellStyle name="60% - Accent4 6 9" xfId="2011"/>
    <cellStyle name="60% - Accent4 6_Trimestral" xfId="2012"/>
    <cellStyle name="60% - Accent4 7" xfId="2013"/>
    <cellStyle name="60% - Accent4 7 10" xfId="2014"/>
    <cellStyle name="60% - Accent4 7 11" xfId="2015"/>
    <cellStyle name="60% - Accent4 7 12" xfId="2016"/>
    <cellStyle name="60% - Accent4 7 2" xfId="2017"/>
    <cellStyle name="60% - Accent4 7 3" xfId="2018"/>
    <cellStyle name="60% - Accent4 7 4" xfId="2019"/>
    <cellStyle name="60% - Accent4 7 5" xfId="2020"/>
    <cellStyle name="60% - Accent4 7 6" xfId="2021"/>
    <cellStyle name="60% - Accent4 7 7" xfId="2022"/>
    <cellStyle name="60% - Accent4 7 8" xfId="2023"/>
    <cellStyle name="60% - Accent4 7 9" xfId="2024"/>
    <cellStyle name="60% - Accent4 7_Trimestral" xfId="2025"/>
    <cellStyle name="60% - Accent4 8" xfId="2026"/>
    <cellStyle name="60% - Accent4 8 10" xfId="2027"/>
    <cellStyle name="60% - Accent4 8 11" xfId="2028"/>
    <cellStyle name="60% - Accent4 8 12" xfId="2029"/>
    <cellStyle name="60% - Accent4 8 2" xfId="2030"/>
    <cellStyle name="60% - Accent4 8 3" xfId="2031"/>
    <cellStyle name="60% - Accent4 8 4" xfId="2032"/>
    <cellStyle name="60% - Accent4 8 5" xfId="2033"/>
    <cellStyle name="60% - Accent4 8 6" xfId="2034"/>
    <cellStyle name="60% - Accent4 8 7" xfId="2035"/>
    <cellStyle name="60% - Accent4 8 8" xfId="2036"/>
    <cellStyle name="60% - Accent4 8 9" xfId="2037"/>
    <cellStyle name="60% - Accent4 8_Trimestral" xfId="2038"/>
    <cellStyle name="60% - Accent4 9" xfId="2039"/>
    <cellStyle name="60% - Accent5 10" xfId="2040"/>
    <cellStyle name="60% - Accent5 11" xfId="6726"/>
    <cellStyle name="60% - Accent5 2" xfId="2041"/>
    <cellStyle name="60% - Accent5 2 10" xfId="2042"/>
    <cellStyle name="60% - Accent5 2 11" xfId="2043"/>
    <cellStyle name="60% - Accent5 2 12" xfId="2044"/>
    <cellStyle name="60% - Accent5 2 13" xfId="6359"/>
    <cellStyle name="60% - Accent5 2 14" xfId="6360"/>
    <cellStyle name="60% - Accent5 2 15" xfId="6361"/>
    <cellStyle name="60% - Accent5 2 2" xfId="2045"/>
    <cellStyle name="60% - Accent5 2 3" xfId="2046"/>
    <cellStyle name="60% - Accent5 2 4" xfId="2047"/>
    <cellStyle name="60% - Accent5 2 5" xfId="2048"/>
    <cellStyle name="60% - Accent5 2 6" xfId="2049"/>
    <cellStyle name="60% - Accent5 2 7" xfId="2050"/>
    <cellStyle name="60% - Accent5 2 8" xfId="2051"/>
    <cellStyle name="60% - Accent5 2 9" xfId="2052"/>
    <cellStyle name="60% - Accent5 2_Trimestral" xfId="2053"/>
    <cellStyle name="60% - Accent5 3" xfId="2054"/>
    <cellStyle name="60% - Accent5 3 10" xfId="2055"/>
    <cellStyle name="60% - Accent5 3 11" xfId="2056"/>
    <cellStyle name="60% - Accent5 3 12" xfId="2057"/>
    <cellStyle name="60% - Accent5 3 2" xfId="2058"/>
    <cellStyle name="60% - Accent5 3 3" xfId="2059"/>
    <cellStyle name="60% - Accent5 3 4" xfId="2060"/>
    <cellStyle name="60% - Accent5 3 5" xfId="2061"/>
    <cellStyle name="60% - Accent5 3 6" xfId="2062"/>
    <cellStyle name="60% - Accent5 3 7" xfId="2063"/>
    <cellStyle name="60% - Accent5 3 8" xfId="2064"/>
    <cellStyle name="60% - Accent5 3 9" xfId="2065"/>
    <cellStyle name="60% - Accent5 3_Trimestral" xfId="2066"/>
    <cellStyle name="60% - Accent5 4" xfId="2067"/>
    <cellStyle name="60% - Accent5 4 10" xfId="2068"/>
    <cellStyle name="60% - Accent5 4 11" xfId="2069"/>
    <cellStyle name="60% - Accent5 4 12" xfId="2070"/>
    <cellStyle name="60% - Accent5 4 2" xfId="2071"/>
    <cellStyle name="60% - Accent5 4 3" xfId="2072"/>
    <cellStyle name="60% - Accent5 4 4" xfId="2073"/>
    <cellStyle name="60% - Accent5 4 5" xfId="2074"/>
    <cellStyle name="60% - Accent5 4 6" xfId="2075"/>
    <cellStyle name="60% - Accent5 4 7" xfId="2076"/>
    <cellStyle name="60% - Accent5 4 8" xfId="2077"/>
    <cellStyle name="60% - Accent5 4 9" xfId="2078"/>
    <cellStyle name="60% - Accent5 4_Trimestral" xfId="2079"/>
    <cellStyle name="60% - Accent5 5" xfId="2080"/>
    <cellStyle name="60% - Accent5 5 10" xfId="2081"/>
    <cellStyle name="60% - Accent5 5 11" xfId="2082"/>
    <cellStyle name="60% - Accent5 5 12" xfId="2083"/>
    <cellStyle name="60% - Accent5 5 2" xfId="2084"/>
    <cellStyle name="60% - Accent5 5 3" xfId="2085"/>
    <cellStyle name="60% - Accent5 5 4" xfId="2086"/>
    <cellStyle name="60% - Accent5 5 5" xfId="2087"/>
    <cellStyle name="60% - Accent5 5 6" xfId="2088"/>
    <cellStyle name="60% - Accent5 5 7" xfId="2089"/>
    <cellStyle name="60% - Accent5 5 8" xfId="2090"/>
    <cellStyle name="60% - Accent5 5 9" xfId="2091"/>
    <cellStyle name="60% - Accent5 5_Trimestral" xfId="2092"/>
    <cellStyle name="60% - Accent5 6" xfId="2093"/>
    <cellStyle name="60% - Accent5 6 10" xfId="2094"/>
    <cellStyle name="60% - Accent5 6 11" xfId="2095"/>
    <cellStyle name="60% - Accent5 6 12" xfId="2096"/>
    <cellStyle name="60% - Accent5 6 2" xfId="2097"/>
    <cellStyle name="60% - Accent5 6 3" xfId="2098"/>
    <cellStyle name="60% - Accent5 6 4" xfId="2099"/>
    <cellStyle name="60% - Accent5 6 5" xfId="2100"/>
    <cellStyle name="60% - Accent5 6 6" xfId="2101"/>
    <cellStyle name="60% - Accent5 6 7" xfId="2102"/>
    <cellStyle name="60% - Accent5 6 8" xfId="2103"/>
    <cellStyle name="60% - Accent5 6 9" xfId="2104"/>
    <cellStyle name="60% - Accent5 6_Trimestral" xfId="2105"/>
    <cellStyle name="60% - Accent5 7" xfId="2106"/>
    <cellStyle name="60% - Accent5 7 10" xfId="2107"/>
    <cellStyle name="60% - Accent5 7 11" xfId="2108"/>
    <cellStyle name="60% - Accent5 7 12" xfId="2109"/>
    <cellStyle name="60% - Accent5 7 2" xfId="2110"/>
    <cellStyle name="60% - Accent5 7 3" xfId="2111"/>
    <cellStyle name="60% - Accent5 7 4" xfId="2112"/>
    <cellStyle name="60% - Accent5 7 5" xfId="2113"/>
    <cellStyle name="60% - Accent5 7 6" xfId="2114"/>
    <cellStyle name="60% - Accent5 7 7" xfId="2115"/>
    <cellStyle name="60% - Accent5 7 8" xfId="2116"/>
    <cellStyle name="60% - Accent5 7 9" xfId="2117"/>
    <cellStyle name="60% - Accent5 7_Trimestral" xfId="2118"/>
    <cellStyle name="60% - Accent5 8" xfId="2119"/>
    <cellStyle name="60% - Accent5 8 10" xfId="2120"/>
    <cellStyle name="60% - Accent5 8 11" xfId="2121"/>
    <cellStyle name="60% - Accent5 8 12" xfId="2122"/>
    <cellStyle name="60% - Accent5 8 2" xfId="2123"/>
    <cellStyle name="60% - Accent5 8 3" xfId="2124"/>
    <cellStyle name="60% - Accent5 8 4" xfId="2125"/>
    <cellStyle name="60% - Accent5 8 5" xfId="2126"/>
    <cellStyle name="60% - Accent5 8 6" xfId="2127"/>
    <cellStyle name="60% - Accent5 8 7" xfId="2128"/>
    <cellStyle name="60% - Accent5 8 8" xfId="2129"/>
    <cellStyle name="60% - Accent5 8 9" xfId="2130"/>
    <cellStyle name="60% - Accent5 8_Trimestral" xfId="2131"/>
    <cellStyle name="60% - Accent5 9" xfId="2132"/>
    <cellStyle name="60% - Accent6 10" xfId="2133"/>
    <cellStyle name="60% - Accent6 11" xfId="6727"/>
    <cellStyle name="60% - Accent6 2" xfId="2134"/>
    <cellStyle name="60% - Accent6 2 10" xfId="2135"/>
    <cellStyle name="60% - Accent6 2 11" xfId="2136"/>
    <cellStyle name="60% - Accent6 2 12" xfId="2137"/>
    <cellStyle name="60% - Accent6 2 13" xfId="6362"/>
    <cellStyle name="60% - Accent6 2 14" xfId="6363"/>
    <cellStyle name="60% - Accent6 2 15" xfId="6364"/>
    <cellStyle name="60% - Accent6 2 2" xfId="2138"/>
    <cellStyle name="60% - Accent6 2 3" xfId="2139"/>
    <cellStyle name="60% - Accent6 2 4" xfId="2140"/>
    <cellStyle name="60% - Accent6 2 5" xfId="2141"/>
    <cellStyle name="60% - Accent6 2 6" xfId="2142"/>
    <cellStyle name="60% - Accent6 2 7" xfId="2143"/>
    <cellStyle name="60% - Accent6 2 8" xfId="2144"/>
    <cellStyle name="60% - Accent6 2 9" xfId="2145"/>
    <cellStyle name="60% - Accent6 2_Trimestral" xfId="2146"/>
    <cellStyle name="60% - Accent6 3" xfId="2147"/>
    <cellStyle name="60% - Accent6 3 10" xfId="2148"/>
    <cellStyle name="60% - Accent6 3 11" xfId="2149"/>
    <cellStyle name="60% - Accent6 3 12" xfId="2150"/>
    <cellStyle name="60% - Accent6 3 2" xfId="2151"/>
    <cellStyle name="60% - Accent6 3 3" xfId="2152"/>
    <cellStyle name="60% - Accent6 3 4" xfId="2153"/>
    <cellStyle name="60% - Accent6 3 5" xfId="2154"/>
    <cellStyle name="60% - Accent6 3 6" xfId="2155"/>
    <cellStyle name="60% - Accent6 3 7" xfId="2156"/>
    <cellStyle name="60% - Accent6 3 8" xfId="2157"/>
    <cellStyle name="60% - Accent6 3 9" xfId="2158"/>
    <cellStyle name="60% - Accent6 3_Trimestral" xfId="2159"/>
    <cellStyle name="60% - Accent6 4" xfId="2160"/>
    <cellStyle name="60% - Accent6 4 10" xfId="2161"/>
    <cellStyle name="60% - Accent6 4 11" xfId="2162"/>
    <cellStyle name="60% - Accent6 4 12" xfId="2163"/>
    <cellStyle name="60% - Accent6 4 2" xfId="2164"/>
    <cellStyle name="60% - Accent6 4 3" xfId="2165"/>
    <cellStyle name="60% - Accent6 4 4" xfId="2166"/>
    <cellStyle name="60% - Accent6 4 5" xfId="2167"/>
    <cellStyle name="60% - Accent6 4 6" xfId="2168"/>
    <cellStyle name="60% - Accent6 4 7" xfId="2169"/>
    <cellStyle name="60% - Accent6 4 8" xfId="2170"/>
    <cellStyle name="60% - Accent6 4 9" xfId="2171"/>
    <cellStyle name="60% - Accent6 4_Trimestral" xfId="2172"/>
    <cellStyle name="60% - Accent6 5" xfId="2173"/>
    <cellStyle name="60% - Accent6 5 10" xfId="2174"/>
    <cellStyle name="60% - Accent6 5 11" xfId="2175"/>
    <cellStyle name="60% - Accent6 5 12" xfId="2176"/>
    <cellStyle name="60% - Accent6 5 2" xfId="2177"/>
    <cellStyle name="60% - Accent6 5 3" xfId="2178"/>
    <cellStyle name="60% - Accent6 5 4" xfId="2179"/>
    <cellStyle name="60% - Accent6 5 5" xfId="2180"/>
    <cellStyle name="60% - Accent6 5 6" xfId="2181"/>
    <cellStyle name="60% - Accent6 5 7" xfId="2182"/>
    <cellStyle name="60% - Accent6 5 8" xfId="2183"/>
    <cellStyle name="60% - Accent6 5 9" xfId="2184"/>
    <cellStyle name="60% - Accent6 5_Trimestral" xfId="2185"/>
    <cellStyle name="60% - Accent6 6" xfId="2186"/>
    <cellStyle name="60% - Accent6 6 10" xfId="2187"/>
    <cellStyle name="60% - Accent6 6 11" xfId="2188"/>
    <cellStyle name="60% - Accent6 6 12" xfId="2189"/>
    <cellStyle name="60% - Accent6 6 2" xfId="2190"/>
    <cellStyle name="60% - Accent6 6 3" xfId="2191"/>
    <cellStyle name="60% - Accent6 6 4" xfId="2192"/>
    <cellStyle name="60% - Accent6 6 5" xfId="2193"/>
    <cellStyle name="60% - Accent6 6 6" xfId="2194"/>
    <cellStyle name="60% - Accent6 6 7" xfId="2195"/>
    <cellStyle name="60% - Accent6 6 8" xfId="2196"/>
    <cellStyle name="60% - Accent6 6 9" xfId="2197"/>
    <cellStyle name="60% - Accent6 6_Trimestral" xfId="2198"/>
    <cellStyle name="60% - Accent6 7" xfId="2199"/>
    <cellStyle name="60% - Accent6 7 10" xfId="2200"/>
    <cellStyle name="60% - Accent6 7 11" xfId="2201"/>
    <cellStyle name="60% - Accent6 7 12" xfId="2202"/>
    <cellStyle name="60% - Accent6 7 2" xfId="2203"/>
    <cellStyle name="60% - Accent6 7 3" xfId="2204"/>
    <cellStyle name="60% - Accent6 7 4" xfId="2205"/>
    <cellStyle name="60% - Accent6 7 5" xfId="2206"/>
    <cellStyle name="60% - Accent6 7 6" xfId="2207"/>
    <cellStyle name="60% - Accent6 7 7" xfId="2208"/>
    <cellStyle name="60% - Accent6 7 8" xfId="2209"/>
    <cellStyle name="60% - Accent6 7 9" xfId="2210"/>
    <cellStyle name="60% - Accent6 7_Trimestral" xfId="2211"/>
    <cellStyle name="60% - Accent6 8" xfId="2212"/>
    <cellStyle name="60% - Accent6 8 10" xfId="2213"/>
    <cellStyle name="60% - Accent6 8 11" xfId="2214"/>
    <cellStyle name="60% - Accent6 8 12" xfId="2215"/>
    <cellStyle name="60% - Accent6 8 2" xfId="2216"/>
    <cellStyle name="60% - Accent6 8 3" xfId="2217"/>
    <cellStyle name="60% - Accent6 8 4" xfId="2218"/>
    <cellStyle name="60% - Accent6 8 5" xfId="2219"/>
    <cellStyle name="60% - Accent6 8 6" xfId="2220"/>
    <cellStyle name="60% - Accent6 8 7" xfId="2221"/>
    <cellStyle name="60% - Accent6 8 8" xfId="2222"/>
    <cellStyle name="60% - Accent6 8 9" xfId="2223"/>
    <cellStyle name="60% - Accent6 8_Trimestral" xfId="2224"/>
    <cellStyle name="60% - Accent6 9" xfId="2225"/>
    <cellStyle name="60% - Ênfase1" xfId="6365"/>
    <cellStyle name="60% - Ênfase1 2" xfId="2226"/>
    <cellStyle name="60% - Ênfase1 3" xfId="6366"/>
    <cellStyle name="60% - Ênfase2" xfId="6367"/>
    <cellStyle name="60% - Ênfase2 2" xfId="2227"/>
    <cellStyle name="60% - Ênfase2 3" xfId="6368"/>
    <cellStyle name="60% - Ênfase3" xfId="6369"/>
    <cellStyle name="60% - Ênfase3 2" xfId="2228"/>
    <cellStyle name="60% - Ênfase3 3" xfId="6370"/>
    <cellStyle name="60% - Ênfase4" xfId="6371"/>
    <cellStyle name="60% - Ênfase4 2" xfId="2229"/>
    <cellStyle name="60% - Ênfase4 3" xfId="6372"/>
    <cellStyle name="60% - Ênfase5" xfId="6373"/>
    <cellStyle name="60% - Ênfase5 2" xfId="2230"/>
    <cellStyle name="60% - Ênfase5 3" xfId="6374"/>
    <cellStyle name="60% - Ênfase6" xfId="6375"/>
    <cellStyle name="60% - Ênfase6 2" xfId="2231"/>
    <cellStyle name="60% - Ênfase6 3" xfId="6376"/>
    <cellStyle name="6mal" xfId="2232"/>
    <cellStyle name="752131" xfId="2233"/>
    <cellStyle name="A" xfId="2234"/>
    <cellStyle name="a - Comma" xfId="2235"/>
    <cellStyle name="A%" xfId="2236"/>
    <cellStyle name="A_Block Space" xfId="2237"/>
    <cellStyle name="A_BlueLine" xfId="2238"/>
    <cellStyle name="A_Coppel_model_v.9" xfId="2239"/>
    <cellStyle name="A_Do not Change" xfId="2240"/>
    <cellStyle name="A_Estimate" xfId="2241"/>
    <cellStyle name="A_Memo" xfId="2242"/>
    <cellStyle name="A_Memo 2" xfId="6377"/>
    <cellStyle name="A_Memo_AMIL 1Q08 v3" xfId="6378"/>
    <cellStyle name="A_Memo_AMIL 3Q07" xfId="6379"/>
    <cellStyle name="A_Memo_Drogasil Oficial Itau Updating" xfId="6380"/>
    <cellStyle name="A_Memo_Earnings preview" xfId="6381"/>
    <cellStyle name="A_Memo_MMX - Initiating Coverage 5.xls" xfId="6382"/>
    <cellStyle name="A_Memo_MMX - Initiating Coverage 6.xls" xfId="6383"/>
    <cellStyle name="A_Memo_Model" xfId="6384"/>
    <cellStyle name="A_Memo_ODPV live new (base)" xfId="6385"/>
    <cellStyle name="A_Memo_Overview" xfId="6386"/>
    <cellStyle name="A_Memo_Raia Oficial Itau Quarterly Updating 1Q11(1)" xfId="6387"/>
    <cellStyle name="A_Memo_Raia+Drogasil Oficial Itau Quarterly Updating 1Q11" xfId="6388"/>
    <cellStyle name="A_Normal" xfId="2243"/>
    <cellStyle name="A_Normal 2" xfId="6389"/>
    <cellStyle name="A_Normal 3" xfId="6390"/>
    <cellStyle name="A_Normal Forecast" xfId="2244"/>
    <cellStyle name="A_Normal Forecast_Arcelor_Br_Model_Oficial" xfId="6391"/>
    <cellStyle name="A_Normal Forecast_CSN_Model_Oficial" xfId="6392"/>
    <cellStyle name="A_Normal Forecast_Máscara da Beth" xfId="6393"/>
    <cellStyle name="A_Normal Forecast_PROJECTION" xfId="6394"/>
    <cellStyle name="A_Normal Forecast_Usiminas_Model_Consolidado_New" xfId="6395"/>
    <cellStyle name="A_Normal Forecast_Usiminas_Model_Consolidado_New 2" xfId="6396"/>
    <cellStyle name="A_Normal Historical" xfId="2245"/>
    <cellStyle name="A_Normal Historical 2" xfId="6397"/>
    <cellStyle name="A_Normal Historical_AMIL 1Q08 v3" xfId="6398"/>
    <cellStyle name="A_Normal Historical_AMIL 3Q07" xfId="6399"/>
    <cellStyle name="A_Normal Historical_Drogasil Oficial Itau Updating" xfId="6400"/>
    <cellStyle name="A_Normal Historical_Earnings preview" xfId="6401"/>
    <cellStyle name="A_Normal Historical_MMX - Initiating Coverage 5.xls" xfId="6402"/>
    <cellStyle name="A_Normal Historical_MMX - Initiating Coverage 6.xls" xfId="6403"/>
    <cellStyle name="A_Normal Historical_Model" xfId="6404"/>
    <cellStyle name="A_Normal Historical_ODPV live new (base)" xfId="6405"/>
    <cellStyle name="A_Normal Historical_Overview" xfId="6406"/>
    <cellStyle name="A_Normal Historical_Raia Oficial Itau Quarterly Updating 1Q11(1)" xfId="6407"/>
    <cellStyle name="A_Normal Historical_Raia+Drogasil Oficial Itau Quarterly Updating 1Q11" xfId="6408"/>
    <cellStyle name="A_Normal_AMIL 1Q08 v3" xfId="6409"/>
    <cellStyle name="A_Normal_AMIL 1Q08 v3 2" xfId="6410"/>
    <cellStyle name="A_Normal_AMIL 3Q07" xfId="6411"/>
    <cellStyle name="A_Normal_AMIL 3Q07 2" xfId="6412"/>
    <cellStyle name="A_Normal_CBD Oficial ITAU" xfId="6413"/>
    <cellStyle name="A_Normal_CBD Oficial ITAU + Globex" xfId="6414"/>
    <cellStyle name="A_Normal_Copy of Cópia de Renner Oficial ITAU_updating" xfId="6415"/>
    <cellStyle name="A_Normal_Drogasil Oficial Itau Updating" xfId="6416"/>
    <cellStyle name="A_Normal_Drogasil Oficial Itau Updating 2" xfId="6417"/>
    <cellStyle name="A_Normal_Earnings preview" xfId="6418"/>
    <cellStyle name="A_Normal_Earnings preview 2" xfId="6419"/>
    <cellStyle name="A_Normal_Globex Oficial ITAU" xfId="6420"/>
    <cellStyle name="A_Normal_Magazine Luiza Oficial ITAU" xfId="6421"/>
    <cellStyle name="A_Normal_Magazine Luiza Oficial ITAU_2" xfId="6422"/>
    <cellStyle name="A_Normal_MMX - Initiating Coverage 5.xls" xfId="6423"/>
    <cellStyle name="A_Normal_MMX - Initiating Coverage 5.xls 2" xfId="6424"/>
    <cellStyle name="A_Normal_MMX - Initiating Coverage 6.xls" xfId="6425"/>
    <cellStyle name="A_Normal_MMX - Initiating Coverage 6.xls 2" xfId="6426"/>
    <cellStyle name="A_Normal_Model" xfId="6427"/>
    <cellStyle name="A_Normal_Model 2" xfId="6428"/>
    <cellStyle name="A_Normal_New Globex Oficial ITAU updating Fran" xfId="6429"/>
    <cellStyle name="A_Normal_ODPV live new (base)" xfId="6430"/>
    <cellStyle name="A_Normal_ODPV live new (base) 2" xfId="6431"/>
    <cellStyle name="A_Normal_Overview" xfId="6432"/>
    <cellStyle name="A_Normal_Overview 2" xfId="6433"/>
    <cellStyle name="A_Normal_Raia Oficial Itau Quarterly Updating 1Q11(1)" xfId="6434"/>
    <cellStyle name="A_Normal_Raia+Drogasil Oficial Itau Quarterly Updating 1Q11" xfId="6435"/>
    <cellStyle name="A_Normal_Renner Oficial ITAU updating" xfId="6436"/>
    <cellStyle name="a_quebra_2" xfId="2246"/>
    <cellStyle name="A_Rate_Data" xfId="2247"/>
    <cellStyle name="A_Rate_Data Historical" xfId="2248"/>
    <cellStyle name="A_Rate_Data Historical_Arcelor_Br_Model_Oficial" xfId="6437"/>
    <cellStyle name="A_Rate_Data Historical_CSN_Model_Oficial" xfId="6438"/>
    <cellStyle name="A_Rate_Data Historical_Máscara da Beth" xfId="6439"/>
    <cellStyle name="A_Rate_Data Historical_PROJECTION" xfId="6440"/>
    <cellStyle name="A_Rate_Data Historical_Usiminas_Model_Consolidado_New" xfId="6441"/>
    <cellStyle name="A_Rate_Data Historical_Usiminas_Model_Consolidado_New 2" xfId="6442"/>
    <cellStyle name="A_Rate_Data_Arcelor_Br_Model_Oficial" xfId="6443"/>
    <cellStyle name="A_Rate_Data_CSN_Model_Oficial" xfId="6444"/>
    <cellStyle name="A_Rate_Data_Máscara da Beth" xfId="6445"/>
    <cellStyle name="A_Rate_Data_PROJECTION" xfId="6446"/>
    <cellStyle name="A_Rate_Data_Usiminas_Model_Consolidado_New" xfId="6447"/>
    <cellStyle name="A_Rate_Data_Usiminas_Model_Consolidado_New 2" xfId="6448"/>
    <cellStyle name="A_Rate_Title" xfId="2249"/>
    <cellStyle name="A_Rate_Title_Arcelor_Br_Model_Oficial" xfId="6449"/>
    <cellStyle name="A_Rate_Title_Bimmod" xfId="2250"/>
    <cellStyle name="A_Rate_Title_CSN_Model_Oficial" xfId="6450"/>
    <cellStyle name="A_Rate_Title_Máscara da Beth" xfId="6451"/>
    <cellStyle name="A_Rate_Title_PROJECTION" xfId="6452"/>
    <cellStyle name="A_Rate_Title_Usiminas_Model_Consolidado_New" xfId="6453"/>
    <cellStyle name="A_Rate_Title_Usiminas_Model_Consolidado_New 2" xfId="6454"/>
    <cellStyle name="A_Simple Title" xfId="2251"/>
    <cellStyle name="A_Simple Title 2" xfId="2252"/>
    <cellStyle name="A_Simple Title 2 2" xfId="4600"/>
    <cellStyle name="A_Simple Title 2 2 2" xfId="4764"/>
    <cellStyle name="A_Simple Title 2 3" xfId="4711"/>
    <cellStyle name="A_Simple Title 2 4" xfId="4870"/>
    <cellStyle name="A_Simple Title 3" xfId="4599"/>
    <cellStyle name="A_Simple Title 3 2" xfId="4763"/>
    <cellStyle name="A_Simple Title 4" xfId="4710"/>
    <cellStyle name="A_Simple Title 5" xfId="4869"/>
    <cellStyle name="A_Sum" xfId="2253"/>
    <cellStyle name="A_SUM_Row Major" xfId="2254"/>
    <cellStyle name="A_SUM_Row Major 2" xfId="2255"/>
    <cellStyle name="A_SUM_Row Major 2 2" xfId="4602"/>
    <cellStyle name="A_SUM_Row Major 2 2 2" xfId="4766"/>
    <cellStyle name="A_SUM_Row Major 2 3" xfId="4713"/>
    <cellStyle name="A_SUM_Row Major 2 4" xfId="4872"/>
    <cellStyle name="A_SUM_Row Major 3" xfId="4601"/>
    <cellStyle name="A_SUM_Row Major 3 2" xfId="4765"/>
    <cellStyle name="A_SUM_Row Major 4" xfId="4712"/>
    <cellStyle name="A_SUM_Row Major 5" xfId="4871"/>
    <cellStyle name="A_SUM_Row Minor" xfId="2256"/>
    <cellStyle name="A_SUM_Row Minor 2" xfId="2257"/>
    <cellStyle name="A_SUM_Row Minor 2 2" xfId="4604"/>
    <cellStyle name="A_SUM_Row Minor 2 2 2" xfId="4768"/>
    <cellStyle name="A_SUM_Row Minor 2 3" xfId="4715"/>
    <cellStyle name="A_SUM_Row Minor 2 4" xfId="4874"/>
    <cellStyle name="A_SUM_Row Minor 3" xfId="4603"/>
    <cellStyle name="A_SUM_Row Minor 3 2" xfId="4767"/>
    <cellStyle name="A_SUM_Row Minor 4" xfId="4714"/>
    <cellStyle name="A_SUM_Row Minor 5" xfId="4873"/>
    <cellStyle name="A_Title" xfId="2258"/>
    <cellStyle name="A_YearHeadings" xfId="2259"/>
    <cellStyle name="A¨­¢¬¢Ò_Spectre_23_Mar_00" xfId="2260"/>
    <cellStyle name="A3 297 x 420 mm" xfId="2261"/>
    <cellStyle name="A3 297 x 420 mm 2" xfId="6455"/>
    <cellStyle name="A3 297 x 420 mm 3" xfId="6456"/>
    <cellStyle name="A3 297 x 420 mm_Drogasil Oficial Itau Updating" xfId="6457"/>
    <cellStyle name="AbertBalan" xfId="2262"/>
    <cellStyle name="Accent1 - 20%" xfId="6458"/>
    <cellStyle name="Accent1 - 40%" xfId="6459"/>
    <cellStyle name="Accent1 - 60%" xfId="6460"/>
    <cellStyle name="Accent1 10" xfId="2263"/>
    <cellStyle name="Accent1 11" xfId="6461"/>
    <cellStyle name="Accent1 12" xfId="6462"/>
    <cellStyle name="Accent1 13" xfId="6463"/>
    <cellStyle name="Accent1 14" xfId="6464"/>
    <cellStyle name="Accent1 15" xfId="6465"/>
    <cellStyle name="Accent1 16" xfId="6466"/>
    <cellStyle name="Accent1 17" xfId="6467"/>
    <cellStyle name="Accent1 18" xfId="6468"/>
    <cellStyle name="Accent1 19" xfId="6469"/>
    <cellStyle name="Accent1 2" xfId="2264"/>
    <cellStyle name="Accent1 2 10" xfId="2265"/>
    <cellStyle name="Accent1 2 11" xfId="2266"/>
    <cellStyle name="Accent1 2 12" xfId="2267"/>
    <cellStyle name="Accent1 2 13" xfId="6470"/>
    <cellStyle name="Accent1 2 14" xfId="6471"/>
    <cellStyle name="Accent1 2 15" xfId="6472"/>
    <cellStyle name="Accent1 2 2" xfId="2268"/>
    <cellStyle name="Accent1 2 3" xfId="2269"/>
    <cellStyle name="Accent1 2 4" xfId="2270"/>
    <cellStyle name="Accent1 2 5" xfId="2271"/>
    <cellStyle name="Accent1 2 6" xfId="2272"/>
    <cellStyle name="Accent1 2 7" xfId="2273"/>
    <cellStyle name="Accent1 2 8" xfId="2274"/>
    <cellStyle name="Accent1 2 9" xfId="2275"/>
    <cellStyle name="Accent1 2_Trimestral" xfId="2276"/>
    <cellStyle name="Accent1 20" xfId="6473"/>
    <cellStyle name="Accent1 21" xfId="6474"/>
    <cellStyle name="Accent1 22" xfId="6475"/>
    <cellStyle name="Accent1 23" xfId="6742"/>
    <cellStyle name="Accent1 24" xfId="6735"/>
    <cellStyle name="Accent1 25" xfId="6812"/>
    <cellStyle name="Accent1 3" xfId="2277"/>
    <cellStyle name="Accent1 3 10" xfId="2278"/>
    <cellStyle name="Accent1 3 11" xfId="2279"/>
    <cellStyle name="Accent1 3 12" xfId="2280"/>
    <cellStyle name="Accent1 3 13" xfId="6476"/>
    <cellStyle name="Accent1 3 14" xfId="6477"/>
    <cellStyle name="Accent1 3 2" xfId="2281"/>
    <cellStyle name="Accent1 3 3" xfId="2282"/>
    <cellStyle name="Accent1 3 4" xfId="2283"/>
    <cellStyle name="Accent1 3 5" xfId="2284"/>
    <cellStyle name="Accent1 3 6" xfId="2285"/>
    <cellStyle name="Accent1 3 7" xfId="2286"/>
    <cellStyle name="Accent1 3 8" xfId="2287"/>
    <cellStyle name="Accent1 3 9" xfId="2288"/>
    <cellStyle name="Accent1 3_Trimestral" xfId="2289"/>
    <cellStyle name="Accent1 4" xfId="2290"/>
    <cellStyle name="Accent1 4 10" xfId="2291"/>
    <cellStyle name="Accent1 4 11" xfId="2292"/>
    <cellStyle name="Accent1 4 12" xfId="2293"/>
    <cellStyle name="Accent1 4 13" xfId="6478"/>
    <cellStyle name="Accent1 4 14" xfId="6479"/>
    <cellStyle name="Accent1 4 2" xfId="2294"/>
    <cellStyle name="Accent1 4 3" xfId="2295"/>
    <cellStyle name="Accent1 4 4" xfId="2296"/>
    <cellStyle name="Accent1 4 5" xfId="2297"/>
    <cellStyle name="Accent1 4 6" xfId="2298"/>
    <cellStyle name="Accent1 4 7" xfId="2299"/>
    <cellStyle name="Accent1 4 8" xfId="2300"/>
    <cellStyle name="Accent1 4 9" xfId="2301"/>
    <cellStyle name="Accent1 4_Trimestral" xfId="2302"/>
    <cellStyle name="Accent1 5" xfId="2303"/>
    <cellStyle name="Accent1 5 10" xfId="2304"/>
    <cellStyle name="Accent1 5 11" xfId="2305"/>
    <cellStyle name="Accent1 5 12" xfId="2306"/>
    <cellStyle name="Accent1 5 13" xfId="6480"/>
    <cellStyle name="Accent1 5 14" xfId="6481"/>
    <cellStyle name="Accent1 5 2" xfId="2307"/>
    <cellStyle name="Accent1 5 3" xfId="2308"/>
    <cellStyle name="Accent1 5 4" xfId="2309"/>
    <cellStyle name="Accent1 5 5" xfId="2310"/>
    <cellStyle name="Accent1 5 6" xfId="2311"/>
    <cellStyle name="Accent1 5 7" xfId="2312"/>
    <cellStyle name="Accent1 5 8" xfId="2313"/>
    <cellStyle name="Accent1 5 9" xfId="2314"/>
    <cellStyle name="Accent1 5_Trimestral" xfId="2315"/>
    <cellStyle name="Accent1 6" xfId="2316"/>
    <cellStyle name="Accent1 6 10" xfId="2317"/>
    <cellStyle name="Accent1 6 11" xfId="2318"/>
    <cellStyle name="Accent1 6 12" xfId="2319"/>
    <cellStyle name="Accent1 6 13" xfId="6482"/>
    <cellStyle name="Accent1 6 14" xfId="6483"/>
    <cellStyle name="Accent1 6 2" xfId="2320"/>
    <cellStyle name="Accent1 6 3" xfId="2321"/>
    <cellStyle name="Accent1 6 4" xfId="2322"/>
    <cellStyle name="Accent1 6 5" xfId="2323"/>
    <cellStyle name="Accent1 6 6" xfId="2324"/>
    <cellStyle name="Accent1 6 7" xfId="2325"/>
    <cellStyle name="Accent1 6 8" xfId="2326"/>
    <cellStyle name="Accent1 6 9" xfId="2327"/>
    <cellStyle name="Accent1 6_Trimestral" xfId="2328"/>
    <cellStyle name="Accent1 7" xfId="2329"/>
    <cellStyle name="Accent1 7 10" xfId="2330"/>
    <cellStyle name="Accent1 7 11" xfId="2331"/>
    <cellStyle name="Accent1 7 12" xfId="2332"/>
    <cellStyle name="Accent1 7 13" xfId="6484"/>
    <cellStyle name="Accent1 7 14" xfId="6485"/>
    <cellStyle name="Accent1 7 2" xfId="2333"/>
    <cellStyle name="Accent1 7 3" xfId="2334"/>
    <cellStyle name="Accent1 7 4" xfId="2335"/>
    <cellStyle name="Accent1 7 5" xfId="2336"/>
    <cellStyle name="Accent1 7 6" xfId="2337"/>
    <cellStyle name="Accent1 7 7" xfId="2338"/>
    <cellStyle name="Accent1 7 8" xfId="2339"/>
    <cellStyle name="Accent1 7 9" xfId="2340"/>
    <cellStyle name="Accent1 7_Trimestral" xfId="2341"/>
    <cellStyle name="Accent1 8" xfId="2342"/>
    <cellStyle name="Accent1 8 10" xfId="2343"/>
    <cellStyle name="Accent1 8 11" xfId="2344"/>
    <cellStyle name="Accent1 8 12" xfId="2345"/>
    <cellStyle name="Accent1 8 13" xfId="6486"/>
    <cellStyle name="Accent1 8 14" xfId="6487"/>
    <cellStyle name="Accent1 8 2" xfId="2346"/>
    <cellStyle name="Accent1 8 3" xfId="2347"/>
    <cellStyle name="Accent1 8 4" xfId="2348"/>
    <cellStyle name="Accent1 8 5" xfId="2349"/>
    <cellStyle name="Accent1 8 6" xfId="2350"/>
    <cellStyle name="Accent1 8 7" xfId="2351"/>
    <cellStyle name="Accent1 8 8" xfId="2352"/>
    <cellStyle name="Accent1 8 9" xfId="2353"/>
    <cellStyle name="Accent1 8_Trimestral" xfId="2354"/>
    <cellStyle name="Accent1 9" xfId="2355"/>
    <cellStyle name="Accent1 9 2" xfId="6488"/>
    <cellStyle name="Accent1 9 3" xfId="6489"/>
    <cellStyle name="Accent2 - 20%" xfId="6490"/>
    <cellStyle name="Accent2 - 40%" xfId="6491"/>
    <cellStyle name="Accent2 - 60%" xfId="6492"/>
    <cellStyle name="Accent2 10" xfId="2356"/>
    <cellStyle name="Accent2 11" xfId="6493"/>
    <cellStyle name="Accent2 12" xfId="6494"/>
    <cellStyle name="Accent2 13" xfId="6495"/>
    <cellStyle name="Accent2 14" xfId="6496"/>
    <cellStyle name="Accent2 15" xfId="6497"/>
    <cellStyle name="Accent2 16" xfId="6498"/>
    <cellStyle name="Accent2 17" xfId="6499"/>
    <cellStyle name="Accent2 18" xfId="6500"/>
    <cellStyle name="Accent2 19" xfId="6501"/>
    <cellStyle name="Accent2 2" xfId="2357"/>
    <cellStyle name="Accent2 2 10" xfId="2358"/>
    <cellStyle name="Accent2 2 11" xfId="2359"/>
    <cellStyle name="Accent2 2 12" xfId="2360"/>
    <cellStyle name="Accent2 2 13" xfId="6502"/>
    <cellStyle name="Accent2 2 14" xfId="6503"/>
    <cellStyle name="Accent2 2 15" xfId="6504"/>
    <cellStyle name="Accent2 2 2" xfId="2361"/>
    <cellStyle name="Accent2 2 3" xfId="2362"/>
    <cellStyle name="Accent2 2 4" xfId="2363"/>
    <cellStyle name="Accent2 2 5" xfId="2364"/>
    <cellStyle name="Accent2 2 6" xfId="2365"/>
    <cellStyle name="Accent2 2 7" xfId="2366"/>
    <cellStyle name="Accent2 2 8" xfId="2367"/>
    <cellStyle name="Accent2 2 9" xfId="2368"/>
    <cellStyle name="Accent2 2_Trimestral" xfId="2369"/>
    <cellStyle name="Accent2 20" xfId="6505"/>
    <cellStyle name="Accent2 21" xfId="6506"/>
    <cellStyle name="Accent2 22" xfId="6507"/>
    <cellStyle name="Accent2 23" xfId="6743"/>
    <cellStyle name="Accent2 24" xfId="6734"/>
    <cellStyle name="Accent2 25" xfId="6811"/>
    <cellStyle name="Accent2 3" xfId="2370"/>
    <cellStyle name="Accent2 3 10" xfId="2371"/>
    <cellStyle name="Accent2 3 11" xfId="2372"/>
    <cellStyle name="Accent2 3 12" xfId="2373"/>
    <cellStyle name="Accent2 3 13" xfId="6508"/>
    <cellStyle name="Accent2 3 14" xfId="6509"/>
    <cellStyle name="Accent2 3 2" xfId="2374"/>
    <cellStyle name="Accent2 3 3" xfId="2375"/>
    <cellStyle name="Accent2 3 4" xfId="2376"/>
    <cellStyle name="Accent2 3 5" xfId="2377"/>
    <cellStyle name="Accent2 3 6" xfId="2378"/>
    <cellStyle name="Accent2 3 7" xfId="2379"/>
    <cellStyle name="Accent2 3 8" xfId="2380"/>
    <cellStyle name="Accent2 3 9" xfId="2381"/>
    <cellStyle name="Accent2 3_Trimestral" xfId="2382"/>
    <cellStyle name="Accent2 4" xfId="2383"/>
    <cellStyle name="Accent2 4 10" xfId="2384"/>
    <cellStyle name="Accent2 4 11" xfId="2385"/>
    <cellStyle name="Accent2 4 12" xfId="2386"/>
    <cellStyle name="Accent2 4 13" xfId="6510"/>
    <cellStyle name="Accent2 4 14" xfId="6511"/>
    <cellStyle name="Accent2 4 2" xfId="2387"/>
    <cellStyle name="Accent2 4 3" xfId="2388"/>
    <cellStyle name="Accent2 4 4" xfId="2389"/>
    <cellStyle name="Accent2 4 5" xfId="2390"/>
    <cellStyle name="Accent2 4 6" xfId="2391"/>
    <cellStyle name="Accent2 4 7" xfId="2392"/>
    <cellStyle name="Accent2 4 8" xfId="2393"/>
    <cellStyle name="Accent2 4 9" xfId="2394"/>
    <cellStyle name="Accent2 4_Trimestral" xfId="2395"/>
    <cellStyle name="Accent2 5" xfId="2396"/>
    <cellStyle name="Accent2 5 10" xfId="2397"/>
    <cellStyle name="Accent2 5 11" xfId="2398"/>
    <cellStyle name="Accent2 5 12" xfId="2399"/>
    <cellStyle name="Accent2 5 13" xfId="6512"/>
    <cellStyle name="Accent2 5 14" xfId="6513"/>
    <cellStyle name="Accent2 5 2" xfId="2400"/>
    <cellStyle name="Accent2 5 3" xfId="2401"/>
    <cellStyle name="Accent2 5 4" xfId="2402"/>
    <cellStyle name="Accent2 5 5" xfId="2403"/>
    <cellStyle name="Accent2 5 6" xfId="2404"/>
    <cellStyle name="Accent2 5 7" xfId="2405"/>
    <cellStyle name="Accent2 5 8" xfId="2406"/>
    <cellStyle name="Accent2 5 9" xfId="2407"/>
    <cellStyle name="Accent2 5_Trimestral" xfId="2408"/>
    <cellStyle name="Accent2 6" xfId="2409"/>
    <cellStyle name="Accent2 6 10" xfId="2410"/>
    <cellStyle name="Accent2 6 11" xfId="2411"/>
    <cellStyle name="Accent2 6 12" xfId="2412"/>
    <cellStyle name="Accent2 6 13" xfId="6514"/>
    <cellStyle name="Accent2 6 14" xfId="6515"/>
    <cellStyle name="Accent2 6 2" xfId="2413"/>
    <cellStyle name="Accent2 6 3" xfId="2414"/>
    <cellStyle name="Accent2 6 4" xfId="2415"/>
    <cellStyle name="Accent2 6 5" xfId="2416"/>
    <cellStyle name="Accent2 6 6" xfId="2417"/>
    <cellStyle name="Accent2 6 7" xfId="2418"/>
    <cellStyle name="Accent2 6 8" xfId="2419"/>
    <cellStyle name="Accent2 6 9" xfId="2420"/>
    <cellStyle name="Accent2 6_Trimestral" xfId="2421"/>
    <cellStyle name="Accent2 7" xfId="2422"/>
    <cellStyle name="Accent2 7 10" xfId="2423"/>
    <cellStyle name="Accent2 7 11" xfId="2424"/>
    <cellStyle name="Accent2 7 12" xfId="2425"/>
    <cellStyle name="Accent2 7 13" xfId="6516"/>
    <cellStyle name="Accent2 7 14" xfId="6517"/>
    <cellStyle name="Accent2 7 2" xfId="2426"/>
    <cellStyle name="Accent2 7 3" xfId="2427"/>
    <cellStyle name="Accent2 7 4" xfId="2428"/>
    <cellStyle name="Accent2 7 5" xfId="2429"/>
    <cellStyle name="Accent2 7 6" xfId="2430"/>
    <cellStyle name="Accent2 7 7" xfId="2431"/>
    <cellStyle name="Accent2 7 8" xfId="2432"/>
    <cellStyle name="Accent2 7 9" xfId="2433"/>
    <cellStyle name="Accent2 7_Trimestral" xfId="2434"/>
    <cellStyle name="Accent2 8" xfId="2435"/>
    <cellStyle name="Accent2 8 10" xfId="2436"/>
    <cellStyle name="Accent2 8 11" xfId="2437"/>
    <cellStyle name="Accent2 8 12" xfId="2438"/>
    <cellStyle name="Accent2 8 13" xfId="6518"/>
    <cellStyle name="Accent2 8 14" xfId="6519"/>
    <cellStyle name="Accent2 8 2" xfId="2439"/>
    <cellStyle name="Accent2 8 3" xfId="2440"/>
    <cellStyle name="Accent2 8 4" xfId="2441"/>
    <cellStyle name="Accent2 8 5" xfId="2442"/>
    <cellStyle name="Accent2 8 6" xfId="2443"/>
    <cellStyle name="Accent2 8 7" xfId="2444"/>
    <cellStyle name="Accent2 8 8" xfId="2445"/>
    <cellStyle name="Accent2 8 9" xfId="2446"/>
    <cellStyle name="Accent2 8_Trimestral" xfId="2447"/>
    <cellStyle name="Accent2 9" xfId="2448"/>
    <cellStyle name="Accent2 9 2" xfId="6520"/>
    <cellStyle name="Accent2 9 3" xfId="6521"/>
    <cellStyle name="Accent3 - 20%" xfId="6522"/>
    <cellStyle name="Accent3 - 40%" xfId="6523"/>
    <cellStyle name="Accent3 - 60%" xfId="6524"/>
    <cellStyle name="Accent3 10" xfId="2449"/>
    <cellStyle name="Accent3 11" xfId="6525"/>
    <cellStyle name="Accent3 12" xfId="6526"/>
    <cellStyle name="Accent3 13" xfId="6527"/>
    <cellStyle name="Accent3 14" xfId="6528"/>
    <cellStyle name="Accent3 15" xfId="6529"/>
    <cellStyle name="Accent3 16" xfId="6530"/>
    <cellStyle name="Accent3 17" xfId="6531"/>
    <cellStyle name="Accent3 18" xfId="6532"/>
    <cellStyle name="Accent3 19" xfId="6533"/>
    <cellStyle name="Accent3 2" xfId="2450"/>
    <cellStyle name="Accent3 2 10" xfId="2451"/>
    <cellStyle name="Accent3 2 11" xfId="2452"/>
    <cellStyle name="Accent3 2 12" xfId="2453"/>
    <cellStyle name="Accent3 2 13" xfId="6534"/>
    <cellStyle name="Accent3 2 14" xfId="6535"/>
    <cellStyle name="Accent3 2 15" xfId="6536"/>
    <cellStyle name="Accent3 2 2" xfId="2454"/>
    <cellStyle name="Accent3 2 3" xfId="2455"/>
    <cellStyle name="Accent3 2 4" xfId="2456"/>
    <cellStyle name="Accent3 2 5" xfId="2457"/>
    <cellStyle name="Accent3 2 6" xfId="2458"/>
    <cellStyle name="Accent3 2 7" xfId="2459"/>
    <cellStyle name="Accent3 2 8" xfId="2460"/>
    <cellStyle name="Accent3 2 9" xfId="2461"/>
    <cellStyle name="Accent3 2_Trimestral" xfId="2462"/>
    <cellStyle name="Accent3 20" xfId="6537"/>
    <cellStyle name="Accent3 21" xfId="6538"/>
    <cellStyle name="Accent3 22" xfId="6539"/>
    <cellStyle name="Accent3 23" xfId="6744"/>
    <cellStyle name="Accent3 24" xfId="6731"/>
    <cellStyle name="Accent3 25" xfId="6814"/>
    <cellStyle name="Accent3 3" xfId="2463"/>
    <cellStyle name="Accent3 3 10" xfId="2464"/>
    <cellStyle name="Accent3 3 11" xfId="2465"/>
    <cellStyle name="Accent3 3 12" xfId="2466"/>
    <cellStyle name="Accent3 3 13" xfId="6540"/>
    <cellStyle name="Accent3 3 14" xfId="6541"/>
    <cellStyle name="Accent3 3 2" xfId="2467"/>
    <cellStyle name="Accent3 3 3" xfId="2468"/>
    <cellStyle name="Accent3 3 4" xfId="2469"/>
    <cellStyle name="Accent3 3 5" xfId="2470"/>
    <cellStyle name="Accent3 3 6" xfId="2471"/>
    <cellStyle name="Accent3 3 7" xfId="2472"/>
    <cellStyle name="Accent3 3 8" xfId="2473"/>
    <cellStyle name="Accent3 3 9" xfId="2474"/>
    <cellStyle name="Accent3 3_Trimestral" xfId="2475"/>
    <cellStyle name="Accent3 4" xfId="2476"/>
    <cellStyle name="Accent3 4 10" xfId="2477"/>
    <cellStyle name="Accent3 4 11" xfId="2478"/>
    <cellStyle name="Accent3 4 12" xfId="2479"/>
    <cellStyle name="Accent3 4 13" xfId="6542"/>
    <cellStyle name="Accent3 4 14" xfId="6543"/>
    <cellStyle name="Accent3 4 2" xfId="2480"/>
    <cellStyle name="Accent3 4 3" xfId="2481"/>
    <cellStyle name="Accent3 4 4" xfId="2482"/>
    <cellStyle name="Accent3 4 5" xfId="2483"/>
    <cellStyle name="Accent3 4 6" xfId="2484"/>
    <cellStyle name="Accent3 4 7" xfId="2485"/>
    <cellStyle name="Accent3 4 8" xfId="2486"/>
    <cellStyle name="Accent3 4 9" xfId="2487"/>
    <cellStyle name="Accent3 4_Trimestral" xfId="2488"/>
    <cellStyle name="Accent3 5" xfId="2489"/>
    <cellStyle name="Accent3 5 10" xfId="2490"/>
    <cellStyle name="Accent3 5 11" xfId="2491"/>
    <cellStyle name="Accent3 5 12" xfId="2492"/>
    <cellStyle name="Accent3 5 13" xfId="6544"/>
    <cellStyle name="Accent3 5 14" xfId="6545"/>
    <cellStyle name="Accent3 5 2" xfId="2493"/>
    <cellStyle name="Accent3 5 3" xfId="2494"/>
    <cellStyle name="Accent3 5 4" xfId="2495"/>
    <cellStyle name="Accent3 5 5" xfId="2496"/>
    <cellStyle name="Accent3 5 6" xfId="2497"/>
    <cellStyle name="Accent3 5 7" xfId="2498"/>
    <cellStyle name="Accent3 5 8" xfId="2499"/>
    <cellStyle name="Accent3 5 9" xfId="2500"/>
    <cellStyle name="Accent3 5_Trimestral" xfId="2501"/>
    <cellStyle name="Accent3 6" xfId="2502"/>
    <cellStyle name="Accent3 6 10" xfId="2503"/>
    <cellStyle name="Accent3 6 11" xfId="2504"/>
    <cellStyle name="Accent3 6 12" xfId="2505"/>
    <cellStyle name="Accent3 6 13" xfId="6546"/>
    <cellStyle name="Accent3 6 14" xfId="6547"/>
    <cellStyle name="Accent3 6 2" xfId="2506"/>
    <cellStyle name="Accent3 6 3" xfId="2507"/>
    <cellStyle name="Accent3 6 4" xfId="2508"/>
    <cellStyle name="Accent3 6 5" xfId="2509"/>
    <cellStyle name="Accent3 6 6" xfId="2510"/>
    <cellStyle name="Accent3 6 7" xfId="2511"/>
    <cellStyle name="Accent3 6 8" xfId="2512"/>
    <cellStyle name="Accent3 6 9" xfId="2513"/>
    <cellStyle name="Accent3 6_Trimestral" xfId="2514"/>
    <cellStyle name="Accent3 7" xfId="2515"/>
    <cellStyle name="Accent3 7 10" xfId="2516"/>
    <cellStyle name="Accent3 7 11" xfId="2517"/>
    <cellStyle name="Accent3 7 12" xfId="2518"/>
    <cellStyle name="Accent3 7 13" xfId="6548"/>
    <cellStyle name="Accent3 7 14" xfId="6549"/>
    <cellStyle name="Accent3 7 2" xfId="2519"/>
    <cellStyle name="Accent3 7 3" xfId="2520"/>
    <cellStyle name="Accent3 7 4" xfId="2521"/>
    <cellStyle name="Accent3 7 5" xfId="2522"/>
    <cellStyle name="Accent3 7 6" xfId="2523"/>
    <cellStyle name="Accent3 7 7" xfId="2524"/>
    <cellStyle name="Accent3 7 8" xfId="2525"/>
    <cellStyle name="Accent3 7 9" xfId="2526"/>
    <cellStyle name="Accent3 7_Trimestral" xfId="2527"/>
    <cellStyle name="Accent3 8" xfId="2528"/>
    <cellStyle name="Accent3 8 10" xfId="2529"/>
    <cellStyle name="Accent3 8 11" xfId="2530"/>
    <cellStyle name="Accent3 8 12" xfId="2531"/>
    <cellStyle name="Accent3 8 13" xfId="6550"/>
    <cellStyle name="Accent3 8 14" xfId="6551"/>
    <cellStyle name="Accent3 8 2" xfId="2532"/>
    <cellStyle name="Accent3 8 3" xfId="2533"/>
    <cellStyle name="Accent3 8 4" xfId="2534"/>
    <cellStyle name="Accent3 8 5" xfId="2535"/>
    <cellStyle name="Accent3 8 6" xfId="2536"/>
    <cellStyle name="Accent3 8 7" xfId="2537"/>
    <cellStyle name="Accent3 8 8" xfId="2538"/>
    <cellStyle name="Accent3 8 9" xfId="2539"/>
    <cellStyle name="Accent3 8_Trimestral" xfId="2540"/>
    <cellStyle name="Accent3 9" xfId="2541"/>
    <cellStyle name="Accent3 9 2" xfId="6552"/>
    <cellStyle name="Accent3 9 3" xfId="6553"/>
    <cellStyle name="Accent4 - 20%" xfId="6554"/>
    <cellStyle name="Accent4 - 40%" xfId="6555"/>
    <cellStyle name="Accent4 - 60%" xfId="6556"/>
    <cellStyle name="Accent4 10" xfId="2542"/>
    <cellStyle name="Accent4 11" xfId="6557"/>
    <cellStyle name="Accent4 12" xfId="6558"/>
    <cellStyle name="Accent4 13" xfId="6559"/>
    <cellStyle name="Accent4 14" xfId="6560"/>
    <cellStyle name="Accent4 15" xfId="6561"/>
    <cellStyle name="Accent4 16" xfId="6562"/>
    <cellStyle name="Accent4 17" xfId="6563"/>
    <cellStyle name="Accent4 18" xfId="6564"/>
    <cellStyle name="Accent4 19" xfId="6565"/>
    <cellStyle name="Accent4 2" xfId="2543"/>
    <cellStyle name="Accent4 2 10" xfId="2544"/>
    <cellStyle name="Accent4 2 11" xfId="2545"/>
    <cellStyle name="Accent4 2 12" xfId="2546"/>
    <cellStyle name="Accent4 2 13" xfId="6566"/>
    <cellStyle name="Accent4 2 14" xfId="6567"/>
    <cellStyle name="Accent4 2 15" xfId="6568"/>
    <cellStyle name="Accent4 2 2" xfId="2547"/>
    <cellStyle name="Accent4 2 3" xfId="2548"/>
    <cellStyle name="Accent4 2 4" xfId="2549"/>
    <cellStyle name="Accent4 2 5" xfId="2550"/>
    <cellStyle name="Accent4 2 6" xfId="2551"/>
    <cellStyle name="Accent4 2 7" xfId="2552"/>
    <cellStyle name="Accent4 2 8" xfId="2553"/>
    <cellStyle name="Accent4 2 9" xfId="2554"/>
    <cellStyle name="Accent4 2_Trimestral" xfId="2555"/>
    <cellStyle name="Accent4 20" xfId="6569"/>
    <cellStyle name="Accent4 21" xfId="6570"/>
    <cellStyle name="Accent4 22" xfId="6571"/>
    <cellStyle name="Accent4 23" xfId="6745"/>
    <cellStyle name="Accent4 24" xfId="6730"/>
    <cellStyle name="Accent4 25" xfId="6810"/>
    <cellStyle name="Accent4 3" xfId="2556"/>
    <cellStyle name="Accent4 3 10" xfId="2557"/>
    <cellStyle name="Accent4 3 11" xfId="2558"/>
    <cellStyle name="Accent4 3 12" xfId="2559"/>
    <cellStyle name="Accent4 3 13" xfId="6572"/>
    <cellStyle name="Accent4 3 14" xfId="6573"/>
    <cellStyle name="Accent4 3 2" xfId="2560"/>
    <cellStyle name="Accent4 3 3" xfId="2561"/>
    <cellStyle name="Accent4 3 4" xfId="2562"/>
    <cellStyle name="Accent4 3 5" xfId="2563"/>
    <cellStyle name="Accent4 3 6" xfId="2564"/>
    <cellStyle name="Accent4 3 7" xfId="2565"/>
    <cellStyle name="Accent4 3 8" xfId="2566"/>
    <cellStyle name="Accent4 3 9" xfId="2567"/>
    <cellStyle name="Accent4 3_Trimestral" xfId="2568"/>
    <cellStyle name="Accent4 4" xfId="2569"/>
    <cellStyle name="Accent4 4 10" xfId="2570"/>
    <cellStyle name="Accent4 4 11" xfId="2571"/>
    <cellStyle name="Accent4 4 12" xfId="2572"/>
    <cellStyle name="Accent4 4 13" xfId="6574"/>
    <cellStyle name="Accent4 4 14" xfId="6575"/>
    <cellStyle name="Accent4 4 2" xfId="2573"/>
    <cellStyle name="Accent4 4 3" xfId="2574"/>
    <cellStyle name="Accent4 4 4" xfId="2575"/>
    <cellStyle name="Accent4 4 5" xfId="2576"/>
    <cellStyle name="Accent4 4 6" xfId="2577"/>
    <cellStyle name="Accent4 4 7" xfId="2578"/>
    <cellStyle name="Accent4 4 8" xfId="2579"/>
    <cellStyle name="Accent4 4 9" xfId="2580"/>
    <cellStyle name="Accent4 4_Trimestral" xfId="2581"/>
    <cellStyle name="Accent4 5" xfId="2582"/>
    <cellStyle name="Accent4 5 10" xfId="2583"/>
    <cellStyle name="Accent4 5 11" xfId="2584"/>
    <cellStyle name="Accent4 5 12" xfId="2585"/>
    <cellStyle name="Accent4 5 13" xfId="6576"/>
    <cellStyle name="Accent4 5 14" xfId="6577"/>
    <cellStyle name="Accent4 5 2" xfId="2586"/>
    <cellStyle name="Accent4 5 3" xfId="2587"/>
    <cellStyle name="Accent4 5 4" xfId="2588"/>
    <cellStyle name="Accent4 5 5" xfId="2589"/>
    <cellStyle name="Accent4 5 6" xfId="2590"/>
    <cellStyle name="Accent4 5 7" xfId="2591"/>
    <cellStyle name="Accent4 5 8" xfId="2592"/>
    <cellStyle name="Accent4 5 9" xfId="2593"/>
    <cellStyle name="Accent4 5_Trimestral" xfId="2594"/>
    <cellStyle name="Accent4 6" xfId="2595"/>
    <cellStyle name="Accent4 6 10" xfId="2596"/>
    <cellStyle name="Accent4 6 11" xfId="2597"/>
    <cellStyle name="Accent4 6 12" xfId="2598"/>
    <cellStyle name="Accent4 6 13" xfId="6578"/>
    <cellStyle name="Accent4 6 14" xfId="6579"/>
    <cellStyle name="Accent4 6 15" xfId="6580"/>
    <cellStyle name="Accent4 6 16" xfId="6581"/>
    <cellStyle name="Accent4 6 2" xfId="2599"/>
    <cellStyle name="Accent4 6 2 2" xfId="6582"/>
    <cellStyle name="Accent4 6 2 3" xfId="6583"/>
    <cellStyle name="Accent4 6 3" xfId="2600"/>
    <cellStyle name="Accent4 6 3 2" xfId="6584"/>
    <cellStyle name="Accent4 6 3 3" xfId="6585"/>
    <cellStyle name="Accent4 6 4" xfId="2601"/>
    <cellStyle name="Accent4 6 4 2" xfId="6586"/>
    <cellStyle name="Accent4 6 4 3" xfId="6587"/>
    <cellStyle name="Accent4 6 5" xfId="2602"/>
    <cellStyle name="Accent4 6 5 2" xfId="6588"/>
    <cellStyle name="Accent4 6 5 3" xfId="6589"/>
    <cellStyle name="Accent4 6 6" xfId="2603"/>
    <cellStyle name="Accent4 6 6 2" xfId="6590"/>
    <cellStyle name="Accent4 6 6 3" xfId="6591"/>
    <cellStyle name="Accent4 6 7" xfId="2604"/>
    <cellStyle name="Accent4 6 7 2" xfId="6592"/>
    <cellStyle name="Accent4 6 7 3" xfId="6593"/>
    <cellStyle name="Accent4 6 8" xfId="2605"/>
    <cellStyle name="Accent4 6 9" xfId="2606"/>
    <cellStyle name="Accent4 6_Trimestral" xfId="2607"/>
    <cellStyle name="Accent4 7" xfId="2608"/>
    <cellStyle name="Accent4 7 10" xfId="2609"/>
    <cellStyle name="Accent4 7 11" xfId="2610"/>
    <cellStyle name="Accent4 7 12" xfId="2611"/>
    <cellStyle name="Accent4 7 13" xfId="6594"/>
    <cellStyle name="Accent4 7 14" xfId="6595"/>
    <cellStyle name="Accent4 7 15" xfId="6596"/>
    <cellStyle name="Accent4 7 16" xfId="6597"/>
    <cellStyle name="Accent4 7 2" xfId="2612"/>
    <cellStyle name="Accent4 7 2 2" xfId="6598"/>
    <cellStyle name="Accent4 7 2 3" xfId="6599"/>
    <cellStyle name="Accent4 7 3" xfId="2613"/>
    <cellStyle name="Accent4 7 3 2" xfId="6600"/>
    <cellStyle name="Accent4 7 3 3" xfId="6601"/>
    <cellStyle name="Accent4 7 4" xfId="2614"/>
    <cellStyle name="Accent4 7 4 2" xfId="6602"/>
    <cellStyle name="Accent4 7 4 3" xfId="6603"/>
    <cellStyle name="Accent4 7 5" xfId="2615"/>
    <cellStyle name="Accent4 7 5 2" xfId="6604"/>
    <cellStyle name="Accent4 7 5 3" xfId="6605"/>
    <cellStyle name="Accent4 7 6" xfId="2616"/>
    <cellStyle name="Accent4 7 6 2" xfId="6606"/>
    <cellStyle name="Accent4 7 6 3" xfId="6607"/>
    <cellStyle name="Accent4 7 7" xfId="2617"/>
    <cellStyle name="Accent4 7 7 2" xfId="6608"/>
    <cellStyle name="Accent4 7 7 3" xfId="6609"/>
    <cellStyle name="Accent4 7 8" xfId="2618"/>
    <cellStyle name="Accent4 7 9" xfId="2619"/>
    <cellStyle name="Accent4 7_Trimestral" xfId="2620"/>
    <cellStyle name="Accent4 8" xfId="2621"/>
    <cellStyle name="Accent4 8 10" xfId="2622"/>
    <cellStyle name="Accent4 8 11" xfId="2623"/>
    <cellStyle name="Accent4 8 12" xfId="2624"/>
    <cellStyle name="Accent4 8 13" xfId="6610"/>
    <cellStyle name="Accent4 8 14" xfId="6611"/>
    <cellStyle name="Accent4 8 15" xfId="6612"/>
    <cellStyle name="Accent4 8 16" xfId="6613"/>
    <cellStyle name="Accent4 8 2" xfId="2625"/>
    <cellStyle name="Accent4 8 2 2" xfId="6614"/>
    <cellStyle name="Accent4 8 2 3" xfId="6615"/>
    <cellStyle name="Accent4 8 3" xfId="2626"/>
    <cellStyle name="Accent4 8 3 2" xfId="6616"/>
    <cellStyle name="Accent4 8 3 3" xfId="6617"/>
    <cellStyle name="Accent4 8 4" xfId="2627"/>
    <cellStyle name="Accent4 8 4 2" xfId="6618"/>
    <cellStyle name="Accent4 8 4 3" xfId="6619"/>
    <cellStyle name="Accent4 8 5" xfId="2628"/>
    <cellStyle name="Accent4 8 5 2" xfId="6620"/>
    <cellStyle name="Accent4 8 5 3" xfId="6621"/>
    <cellStyle name="Accent4 8 6" xfId="2629"/>
    <cellStyle name="Accent4 8 6 2" xfId="6622"/>
    <cellStyle name="Accent4 8 6 3" xfId="6623"/>
    <cellStyle name="Accent4 8 7" xfId="2630"/>
    <cellStyle name="Accent4 8 7 2" xfId="6624"/>
    <cellStyle name="Accent4 8 7 3" xfId="6625"/>
    <cellStyle name="Accent4 8 8" xfId="2631"/>
    <cellStyle name="Accent4 8 9" xfId="2632"/>
    <cellStyle name="Accent4 8_Trimestral" xfId="2633"/>
    <cellStyle name="Accent4 9" xfId="2634"/>
    <cellStyle name="Accent4 9 2" xfId="6626"/>
    <cellStyle name="Accent4 9 3" xfId="6627"/>
    <cellStyle name="Accent5 - 20%" xfId="6628"/>
    <cellStyle name="Accent5 - 40%" xfId="6629"/>
    <cellStyle name="Accent5 - 60%" xfId="6630"/>
    <cellStyle name="Accent5 10" xfId="6631"/>
    <cellStyle name="Accent5 10 2" xfId="6632"/>
    <cellStyle name="Accent5 10 3" xfId="6633"/>
    <cellStyle name="Accent5 11" xfId="6634"/>
    <cellStyle name="Accent5 12" xfId="6635"/>
    <cellStyle name="Accent5 13" xfId="6636"/>
    <cellStyle name="Accent5 14" xfId="6637"/>
    <cellStyle name="Accent5 15" xfId="6638"/>
    <cellStyle name="Accent5 16" xfId="6639"/>
    <cellStyle name="Accent5 17" xfId="6640"/>
    <cellStyle name="Accent5 18" xfId="6641"/>
    <cellStyle name="Accent5 19" xfId="6642"/>
    <cellStyle name="Accent5 2" xfId="2635"/>
    <cellStyle name="Accent5 2 10" xfId="2636"/>
    <cellStyle name="Accent5 2 11" xfId="2637"/>
    <cellStyle name="Accent5 2 12" xfId="2638"/>
    <cellStyle name="Accent5 2 13" xfId="6643"/>
    <cellStyle name="Accent5 2 14" xfId="6644"/>
    <cellStyle name="Accent5 2 15" xfId="6645"/>
    <cellStyle name="Accent5 2 2" xfId="2639"/>
    <cellStyle name="Accent5 2 3" xfId="2640"/>
    <cellStyle name="Accent5 2 4" xfId="2641"/>
    <cellStyle name="Accent5 2 5" xfId="2642"/>
    <cellStyle name="Accent5 2 6" xfId="2643"/>
    <cellStyle name="Accent5 2 7" xfId="2644"/>
    <cellStyle name="Accent5 2 8" xfId="2645"/>
    <cellStyle name="Accent5 2 9" xfId="2646"/>
    <cellStyle name="Accent5 2_Trimestral" xfId="2647"/>
    <cellStyle name="Accent5 20" xfId="6646"/>
    <cellStyle name="Accent5 21" xfId="6647"/>
    <cellStyle name="Accent5 22" xfId="6648"/>
    <cellStyle name="Accent5 23" xfId="6649"/>
    <cellStyle name="Accent5 24" xfId="6650"/>
    <cellStyle name="Accent5 25" xfId="6746"/>
    <cellStyle name="Accent5 26" xfId="6729"/>
    <cellStyle name="Accent5 27" xfId="6809"/>
    <cellStyle name="Accent5 3" xfId="2648"/>
    <cellStyle name="Accent5 3 10" xfId="2649"/>
    <cellStyle name="Accent5 3 11" xfId="2650"/>
    <cellStyle name="Accent5 3 12" xfId="2651"/>
    <cellStyle name="Accent5 3 13" xfId="6651"/>
    <cellStyle name="Accent5 3 14" xfId="6652"/>
    <cellStyle name="Accent5 3 2" xfId="2652"/>
    <cellStyle name="Accent5 3 3" xfId="2653"/>
    <cellStyle name="Accent5 3 4" xfId="2654"/>
    <cellStyle name="Accent5 3 5" xfId="2655"/>
    <cellStyle name="Accent5 3 6" xfId="2656"/>
    <cellStyle name="Accent5 3 7" xfId="2657"/>
    <cellStyle name="Accent5 3 8" xfId="2658"/>
    <cellStyle name="Accent5 3 9" xfId="2659"/>
    <cellStyle name="Accent5 3_Trimestral" xfId="2660"/>
    <cellStyle name="Accent5 4" xfId="2661"/>
    <cellStyle name="Accent5 4 10" xfId="2662"/>
    <cellStyle name="Accent5 4 11" xfId="2663"/>
    <cellStyle name="Accent5 4 12" xfId="2664"/>
    <cellStyle name="Accent5 4 13" xfId="6653"/>
    <cellStyle name="Accent5 4 14" xfId="6654"/>
    <cellStyle name="Accent5 4 2" xfId="2665"/>
    <cellStyle name="Accent5 4 3" xfId="2666"/>
    <cellStyle name="Accent5 4 4" xfId="2667"/>
    <cellStyle name="Accent5 4 5" xfId="2668"/>
    <cellStyle name="Accent5 4 6" xfId="2669"/>
    <cellStyle name="Accent5 4 7" xfId="2670"/>
    <cellStyle name="Accent5 4 8" xfId="2671"/>
    <cellStyle name="Accent5 4 9" xfId="2672"/>
    <cellStyle name="Accent5 4_Trimestral" xfId="2673"/>
    <cellStyle name="Accent5 5" xfId="2674"/>
    <cellStyle name="Accent5 5 10" xfId="2675"/>
    <cellStyle name="Accent5 5 11" xfId="2676"/>
    <cellStyle name="Accent5 5 12" xfId="2677"/>
    <cellStyle name="Accent5 5 13" xfId="6655"/>
    <cellStyle name="Accent5 5 14" xfId="6656"/>
    <cellStyle name="Accent5 5 2" xfId="2678"/>
    <cellStyle name="Accent5 5 3" xfId="2679"/>
    <cellStyle name="Accent5 5 4" xfId="2680"/>
    <cellStyle name="Accent5 5 5" xfId="2681"/>
    <cellStyle name="Accent5 5 6" xfId="2682"/>
    <cellStyle name="Accent5 5 7" xfId="2683"/>
    <cellStyle name="Accent5 5 8" xfId="2684"/>
    <cellStyle name="Accent5 5 9" xfId="2685"/>
    <cellStyle name="Accent5 5_Trimestral" xfId="2686"/>
    <cellStyle name="Accent5 6" xfId="2687"/>
    <cellStyle name="Accent5 6 2" xfId="6657"/>
    <cellStyle name="Accent5 6 3" xfId="6658"/>
    <cellStyle name="Accent5 7" xfId="2688"/>
    <cellStyle name="Accent5 7 2" xfId="6659"/>
    <cellStyle name="Accent5 7 3" xfId="6660"/>
    <cellStyle name="Accent5 8" xfId="6661"/>
    <cellStyle name="Accent5 8 2" xfId="6662"/>
    <cellStyle name="Accent5 8 3" xfId="6663"/>
    <cellStyle name="Accent5 9" xfId="6664"/>
    <cellStyle name="Accent5 9 2" xfId="6665"/>
    <cellStyle name="Accent5 9 3" xfId="6666"/>
    <cellStyle name="Accent6 - 20%" xfId="6667"/>
    <cellStyle name="Accent6 - 40%" xfId="6668"/>
    <cellStyle name="Accent6 - 60%" xfId="6669"/>
    <cellStyle name="Accent6 10" xfId="2689"/>
    <cellStyle name="Accent6 11" xfId="6670"/>
    <cellStyle name="Accent6 12" xfId="6671"/>
    <cellStyle name="Accent6 13" xfId="6672"/>
    <cellStyle name="Accent6 14" xfId="6673"/>
    <cellStyle name="Accent6 15" xfId="6674"/>
    <cellStyle name="Accent6 16" xfId="6675"/>
    <cellStyle name="Accent6 17" xfId="6676"/>
    <cellStyle name="Accent6 18" xfId="6677"/>
    <cellStyle name="Accent6 19" xfId="6678"/>
    <cellStyle name="Accent6 2" xfId="2690"/>
    <cellStyle name="Accent6 2 10" xfId="2691"/>
    <cellStyle name="Accent6 2 11" xfId="2692"/>
    <cellStyle name="Accent6 2 12" xfId="2693"/>
    <cellStyle name="Accent6 2 13" xfId="6679"/>
    <cellStyle name="Accent6 2 14" xfId="6680"/>
    <cellStyle name="Accent6 2 15" xfId="6681"/>
    <cellStyle name="Accent6 2 2" xfId="2694"/>
    <cellStyle name="Accent6 2 3" xfId="2695"/>
    <cellStyle name="Accent6 2 4" xfId="2696"/>
    <cellStyle name="Accent6 2 5" xfId="2697"/>
    <cellStyle name="Accent6 2 6" xfId="2698"/>
    <cellStyle name="Accent6 2 7" xfId="2699"/>
    <cellStyle name="Accent6 2 8" xfId="2700"/>
    <cellStyle name="Accent6 2 9" xfId="2701"/>
    <cellStyle name="Accent6 2_Trimestral" xfId="2702"/>
    <cellStyle name="Accent6 20" xfId="6682"/>
    <cellStyle name="Accent6 21" xfId="6683"/>
    <cellStyle name="Accent6 22" xfId="6684"/>
    <cellStyle name="Accent6 23" xfId="6747"/>
    <cellStyle name="Accent6 24" xfId="6728"/>
    <cellStyle name="Accent6 25" xfId="6808"/>
    <cellStyle name="Accent6 3" xfId="2703"/>
    <cellStyle name="Accent6 3 10" xfId="2704"/>
    <cellStyle name="Accent6 3 11" xfId="2705"/>
    <cellStyle name="Accent6 3 12" xfId="2706"/>
    <cellStyle name="Accent6 3 13" xfId="6685"/>
    <cellStyle name="Accent6 3 14" xfId="6686"/>
    <cellStyle name="Accent6 3 2" xfId="2707"/>
    <cellStyle name="Accent6 3 3" xfId="2708"/>
    <cellStyle name="Accent6 3 4" xfId="2709"/>
    <cellStyle name="Accent6 3 5" xfId="2710"/>
    <cellStyle name="Accent6 3 6" xfId="2711"/>
    <cellStyle name="Accent6 3 7" xfId="2712"/>
    <cellStyle name="Accent6 3 8" xfId="2713"/>
    <cellStyle name="Accent6 3 9" xfId="2714"/>
    <cellStyle name="Accent6 3_Trimestral" xfId="2715"/>
    <cellStyle name="Accent6 4" xfId="2716"/>
    <cellStyle name="Accent6 4 10" xfId="2717"/>
    <cellStyle name="Accent6 4 11" xfId="2718"/>
    <cellStyle name="Accent6 4 12" xfId="2719"/>
    <cellStyle name="Accent6 4 13" xfId="6687"/>
    <cellStyle name="Accent6 4 14" xfId="6688"/>
    <cellStyle name="Accent6 4 2" xfId="2720"/>
    <cellStyle name="Accent6 4 3" xfId="2721"/>
    <cellStyle name="Accent6 4 4" xfId="2722"/>
    <cellStyle name="Accent6 4 5" xfId="2723"/>
    <cellStyle name="Accent6 4 6" xfId="2724"/>
    <cellStyle name="Accent6 4 7" xfId="2725"/>
    <cellStyle name="Accent6 4 8" xfId="2726"/>
    <cellStyle name="Accent6 4 9" xfId="2727"/>
    <cellStyle name="Accent6 4_Trimestral" xfId="2728"/>
    <cellStyle name="Accent6 5" xfId="2729"/>
    <cellStyle name="Accent6 5 10" xfId="2730"/>
    <cellStyle name="Accent6 5 11" xfId="2731"/>
    <cellStyle name="Accent6 5 12" xfId="2732"/>
    <cellStyle name="Accent6 5 13" xfId="6689"/>
    <cellStyle name="Accent6 5 14" xfId="6690"/>
    <cellStyle name="Accent6 5 2" xfId="2733"/>
    <cellStyle name="Accent6 5 3" xfId="2734"/>
    <cellStyle name="Accent6 5 4" xfId="2735"/>
    <cellStyle name="Accent6 5 5" xfId="2736"/>
    <cellStyle name="Accent6 5 6" xfId="2737"/>
    <cellStyle name="Accent6 5 7" xfId="2738"/>
    <cellStyle name="Accent6 5 8" xfId="2739"/>
    <cellStyle name="Accent6 5 9" xfId="2740"/>
    <cellStyle name="Accent6 5_Trimestral" xfId="2741"/>
    <cellStyle name="Accent6 6" xfId="2742"/>
    <cellStyle name="Accent6 6 10" xfId="2743"/>
    <cellStyle name="Accent6 6 11" xfId="2744"/>
    <cellStyle name="Accent6 6 12" xfId="2745"/>
    <cellStyle name="Accent6 6 13" xfId="6691"/>
    <cellStyle name="Accent6 6 14" xfId="6692"/>
    <cellStyle name="Accent6 6 2" xfId="2746"/>
    <cellStyle name="Accent6 6 3" xfId="2747"/>
    <cellStyle name="Accent6 6 4" xfId="2748"/>
    <cellStyle name="Accent6 6 5" xfId="2749"/>
    <cellStyle name="Accent6 6 6" xfId="2750"/>
    <cellStyle name="Accent6 6 7" xfId="2751"/>
    <cellStyle name="Accent6 6 8" xfId="2752"/>
    <cellStyle name="Accent6 6 9" xfId="2753"/>
    <cellStyle name="Accent6 6_Trimestral" xfId="2754"/>
    <cellStyle name="Accent6 7" xfId="2755"/>
    <cellStyle name="Accent6 7 10" xfId="2756"/>
    <cellStyle name="Accent6 7 11" xfId="2757"/>
    <cellStyle name="Accent6 7 12" xfId="2758"/>
    <cellStyle name="Accent6 7 13" xfId="6693"/>
    <cellStyle name="Accent6 7 14" xfId="6694"/>
    <cellStyle name="Accent6 7 2" xfId="2759"/>
    <cellStyle name="Accent6 7 3" xfId="2760"/>
    <cellStyle name="Accent6 7 4" xfId="2761"/>
    <cellStyle name="Accent6 7 5" xfId="2762"/>
    <cellStyle name="Accent6 7 6" xfId="2763"/>
    <cellStyle name="Accent6 7 7" xfId="2764"/>
    <cellStyle name="Accent6 7 8" xfId="2765"/>
    <cellStyle name="Accent6 7 9" xfId="2766"/>
    <cellStyle name="Accent6 7_Trimestral" xfId="2767"/>
    <cellStyle name="Accent6 8" xfId="2768"/>
    <cellStyle name="Accent6 8 10" xfId="2769"/>
    <cellStyle name="Accent6 8 11" xfId="2770"/>
    <cellStyle name="Accent6 8 12" xfId="2771"/>
    <cellStyle name="Accent6 8 13" xfId="6695"/>
    <cellStyle name="Accent6 8 14" xfId="6696"/>
    <cellStyle name="Accent6 8 2" xfId="2772"/>
    <cellStyle name="Accent6 8 3" xfId="2773"/>
    <cellStyle name="Accent6 8 4" xfId="2774"/>
    <cellStyle name="Accent6 8 5" xfId="2775"/>
    <cellStyle name="Accent6 8 6" xfId="2776"/>
    <cellStyle name="Accent6 8 7" xfId="2777"/>
    <cellStyle name="Accent6 8 8" xfId="2778"/>
    <cellStyle name="Accent6 8 9" xfId="2779"/>
    <cellStyle name="Accent6 8_Trimestral" xfId="2780"/>
    <cellStyle name="Accent6 9" xfId="2781"/>
    <cellStyle name="Accent6 9 2" xfId="6697"/>
    <cellStyle name="Accent6 9 3" xfId="6698"/>
    <cellStyle name="Account[0]" xfId="6699"/>
    <cellStyle name="Account[1]" xfId="6700"/>
    <cellStyle name="Account[2]" xfId="6701"/>
    <cellStyle name="Account[3]" xfId="6702"/>
    <cellStyle name="Accounting" xfId="2782"/>
    <cellStyle name="Accounting [0]" xfId="2783"/>
    <cellStyle name="Accounting [1]" xfId="2784"/>
    <cellStyle name="Accounting [1] 2" xfId="2785"/>
    <cellStyle name="Accounting [1] 2 2" xfId="4606"/>
    <cellStyle name="Accounting [1] 2 2 2" xfId="4770"/>
    <cellStyle name="Accounting [1] 2 2 2 2" xfId="4939"/>
    <cellStyle name="Accounting [1] 2 2 3" xfId="4880"/>
    <cellStyle name="Accounting [1] 3" xfId="4605"/>
    <cellStyle name="Accounting [1] 3 2" xfId="4769"/>
    <cellStyle name="Accounting [1] 3 2 2" xfId="4938"/>
    <cellStyle name="Accounting [1] 3 3" xfId="4879"/>
    <cellStyle name="Acctg" xfId="2786"/>
    <cellStyle name="Acctg 2" xfId="2787"/>
    <cellStyle name="Acctg$" xfId="2788"/>
    <cellStyle name="Acctg$ 2" xfId="2789"/>
    <cellStyle name="Acctg_~6192826" xfId="2790"/>
    <cellStyle name="Acinput" xfId="2791"/>
    <cellStyle name="Acinput,," xfId="2792"/>
    <cellStyle name="Acoutput" xfId="2793"/>
    <cellStyle name="Acoutput,," xfId="2794"/>
    <cellStyle name="Acoutput_CAScomps02" xfId="2795"/>
    <cellStyle name="Acquisition" xfId="2796"/>
    <cellStyle name="active" xfId="2797"/>
    <cellStyle name="Actual" xfId="2798"/>
    <cellStyle name="Actual data" xfId="2799"/>
    <cellStyle name="Actual Date" xfId="12"/>
    <cellStyle name="Actual year" xfId="2800"/>
    <cellStyle name="Actual year 2" xfId="4607"/>
    <cellStyle name="Actual year 2 2" xfId="4771"/>
    <cellStyle name="Actual year 2 2 2" xfId="4940"/>
    <cellStyle name="Actual year 2 3" xfId="4881"/>
    <cellStyle name="Actuals Cells" xfId="2801"/>
    <cellStyle name="Adjustable" xfId="2802"/>
    <cellStyle name="ÅëÈ­ [0]_INQUIRY ¿µ¾÷ÃßÁø " xfId="2803"/>
    <cellStyle name="AeE­ [0]_INQUIRY ¿μ¾÷AßAø " xfId="2804"/>
    <cellStyle name="ÅëÈ­_INQUIRY ¿µ¾÷ÃßÁø " xfId="2805"/>
    <cellStyle name="AeE­_INQUIRY ¿μ¾÷AßAø " xfId="2806"/>
    <cellStyle name="AFE" xfId="2807"/>
    <cellStyle name="AFE 10" xfId="2808"/>
    <cellStyle name="AFE 11" xfId="2809"/>
    <cellStyle name="AFE 2" xfId="2810"/>
    <cellStyle name="AFE 2 10" xfId="2811"/>
    <cellStyle name="AFE 2 11" xfId="2812"/>
    <cellStyle name="AFE 2 2" xfId="2813"/>
    <cellStyle name="AFE 2 3" xfId="2814"/>
    <cellStyle name="AFE 2 4" xfId="2815"/>
    <cellStyle name="AFE 2 5" xfId="2816"/>
    <cellStyle name="AFE 2 6" xfId="2817"/>
    <cellStyle name="AFE 2 7" xfId="2818"/>
    <cellStyle name="AFE 2 8" xfId="2819"/>
    <cellStyle name="AFE 2 9" xfId="2820"/>
    <cellStyle name="AFE 3" xfId="2821"/>
    <cellStyle name="AFE 3 2" xfId="2822"/>
    <cellStyle name="AFE 4" xfId="2823"/>
    <cellStyle name="AFE 4 2" xfId="2824"/>
    <cellStyle name="AFE 5" xfId="2825"/>
    <cellStyle name="AFE 6" xfId="2826"/>
    <cellStyle name="AFE 7" xfId="2827"/>
    <cellStyle name="AFE 8" xfId="2828"/>
    <cellStyle name="AFE 9" xfId="2829"/>
    <cellStyle name="AFE_Book1" xfId="2830"/>
    <cellStyle name="ag" xfId="2831"/>
    <cellStyle name="Alert" xfId="2832"/>
    <cellStyle name="amount" xfId="2833"/>
    <cellStyle name="amount 2" xfId="4716"/>
    <cellStyle name="amount 2 2" xfId="4895"/>
    <cellStyle name="anna" xfId="2834"/>
    <cellStyle name="año" xfId="2835"/>
    <cellStyle name="año 2" xfId="4608"/>
    <cellStyle name="año 2 2" xfId="4772"/>
    <cellStyle name="año 2 2 2" xfId="4941"/>
    <cellStyle name="anobase" xfId="2836"/>
    <cellStyle name="anos" xfId="2837"/>
    <cellStyle name="Apershare" xfId="2838"/>
    <cellStyle name="Aprice" xfId="2839"/>
    <cellStyle name="args.style" xfId="2840"/>
    <cellStyle name="ARIAL" xfId="2841"/>
    <cellStyle name="Arial 10" xfId="2842"/>
    <cellStyle name="Arial 12" xfId="2843"/>
    <cellStyle name="arial 2" xfId="2844"/>
    <cellStyle name="Arial Normal" xfId="2845"/>
    <cellStyle name="ArialNormal" xfId="2846"/>
    <cellStyle name="ArialNormal 2" xfId="4609"/>
    <cellStyle name="ArialNormal 2 2" xfId="4773"/>
    <cellStyle name="ArialNormal 2 2 2" xfId="4942"/>
    <cellStyle name="Array" xfId="2847"/>
    <cellStyle name="Array Enter" xfId="2848"/>
    <cellStyle name="AsNorm" xfId="2849"/>
    <cellStyle name="AsNorm 2" xfId="4717"/>
    <cellStyle name="AsNorm 2 2" xfId="4896"/>
    <cellStyle name="AsPer" xfId="2850"/>
    <cellStyle name="AsPer 2" xfId="4718"/>
    <cellStyle name="AsPer 2 2" xfId="4897"/>
    <cellStyle name="Assumption" xfId="2851"/>
    <cellStyle name="Assumption %" xfId="2852"/>
    <cellStyle name="Assumption % [2]" xfId="2853"/>
    <cellStyle name="Assumption % Calc" xfId="2854"/>
    <cellStyle name="Assumption % Calc [2]" xfId="2855"/>
    <cellStyle name="Assumption % Calc_Vespa Model v7" xfId="2856"/>
    <cellStyle name="Assumption %_PTIE DCF" xfId="2857"/>
    <cellStyle name="Assumption P/BV" xfId="2858"/>
    <cellStyle name="Assumption P/E" xfId="2859"/>
    <cellStyle name="Assumption_~6192826" xfId="2860"/>
    <cellStyle name="Assumptn - #" xfId="2861"/>
    <cellStyle name="Assumptn - %" xfId="2862"/>
    <cellStyle name="ÄÞ¸¶ [0]_INQUIRY ¿µ¾÷ÃßÁø " xfId="2863"/>
    <cellStyle name="AÞ¸¶ [0]_INQUIRY ¿μ¾÷AßAø " xfId="2864"/>
    <cellStyle name="ÄÞ¸¶_INQUIRY ¿µ¾÷ÃßÁø " xfId="2865"/>
    <cellStyle name="AÞ¸¶_INQUIRY ¿μ¾÷AßAø " xfId="2866"/>
    <cellStyle name="AuditErrRangeFormula" xfId="2867"/>
    <cellStyle name="AuditErrRangeText" xfId="2868"/>
    <cellStyle name="Auto_calc" xfId="2869"/>
    <cellStyle name="AutoFormat Options" xfId="2870"/>
    <cellStyle name="Availability" xfId="2871"/>
    <cellStyle name="Azul" xfId="2872"/>
    <cellStyle name="Azul(%)" xfId="2873"/>
    <cellStyle name="AZUL_Bal (2)" xfId="2874"/>
    <cellStyle name="b" xfId="2875"/>
    <cellStyle name="b - Line" xfId="2876"/>
    <cellStyle name="b - Line - Dotted" xfId="2877"/>
    <cellStyle name="b_Comps_21May04" xfId="2878"/>
    <cellStyle name="b_Comps_21May04_Coppel_model_v.9" xfId="2879"/>
    <cellStyle name="b0let" xfId="2880"/>
    <cellStyle name="Bad 10" xfId="2881"/>
    <cellStyle name="Bad 11" xfId="6757"/>
    <cellStyle name="Bad 2" xfId="2882"/>
    <cellStyle name="Bad 2 10" xfId="2883"/>
    <cellStyle name="Bad 2 11" xfId="2884"/>
    <cellStyle name="Bad 2 12" xfId="2885"/>
    <cellStyle name="Bad 2 2" xfId="2886"/>
    <cellStyle name="Bad 2 3" xfId="2887"/>
    <cellStyle name="Bad 2 4" xfId="2888"/>
    <cellStyle name="Bad 2 5" xfId="2889"/>
    <cellStyle name="Bad 2 6" xfId="2890"/>
    <cellStyle name="Bad 2 7" xfId="2891"/>
    <cellStyle name="Bad 2 8" xfId="2892"/>
    <cellStyle name="Bad 2 9" xfId="2893"/>
    <cellStyle name="Bad 2_Trimestral" xfId="2894"/>
    <cellStyle name="Bad 3" xfId="2895"/>
    <cellStyle name="Bad 3 10" xfId="2896"/>
    <cellStyle name="Bad 3 11" xfId="2897"/>
    <cellStyle name="Bad 3 12" xfId="2898"/>
    <cellStyle name="Bad 3 2" xfId="2899"/>
    <cellStyle name="Bad 3 3" xfId="2900"/>
    <cellStyle name="Bad 3 4" xfId="2901"/>
    <cellStyle name="Bad 3 5" xfId="2902"/>
    <cellStyle name="Bad 3 6" xfId="2903"/>
    <cellStyle name="Bad 3 7" xfId="2904"/>
    <cellStyle name="Bad 3 8" xfId="2905"/>
    <cellStyle name="Bad 3 9" xfId="2906"/>
    <cellStyle name="Bad 3_Trimestral" xfId="2907"/>
    <cellStyle name="Bad 4" xfId="2908"/>
    <cellStyle name="Bad 4 10" xfId="2909"/>
    <cellStyle name="Bad 4 11" xfId="2910"/>
    <cellStyle name="Bad 4 12" xfId="2911"/>
    <cellStyle name="Bad 4 2" xfId="2912"/>
    <cellStyle name="Bad 4 3" xfId="2913"/>
    <cellStyle name="Bad 4 4" xfId="2914"/>
    <cellStyle name="Bad 4 5" xfId="2915"/>
    <cellStyle name="Bad 4 6" xfId="2916"/>
    <cellStyle name="Bad 4 7" xfId="2917"/>
    <cellStyle name="Bad 4 8" xfId="2918"/>
    <cellStyle name="Bad 4 9" xfId="2919"/>
    <cellStyle name="Bad 4_Trimestral" xfId="2920"/>
    <cellStyle name="Bad 5" xfId="2921"/>
    <cellStyle name="Bad 5 10" xfId="2922"/>
    <cellStyle name="Bad 5 11" xfId="2923"/>
    <cellStyle name="Bad 5 12" xfId="2924"/>
    <cellStyle name="Bad 5 2" xfId="2925"/>
    <cellStyle name="Bad 5 3" xfId="2926"/>
    <cellStyle name="Bad 5 4" xfId="2927"/>
    <cellStyle name="Bad 5 5" xfId="2928"/>
    <cellStyle name="Bad 5 6" xfId="2929"/>
    <cellStyle name="Bad 5 7" xfId="2930"/>
    <cellStyle name="Bad 5 8" xfId="2931"/>
    <cellStyle name="Bad 5 9" xfId="2932"/>
    <cellStyle name="Bad 5_Trimestral" xfId="2933"/>
    <cellStyle name="Bad 6" xfId="2934"/>
    <cellStyle name="Bad 6 10" xfId="2935"/>
    <cellStyle name="Bad 6 11" xfId="2936"/>
    <cellStyle name="Bad 6 12" xfId="2937"/>
    <cellStyle name="Bad 6 2" xfId="2938"/>
    <cellStyle name="Bad 6 3" xfId="2939"/>
    <cellStyle name="Bad 6 4" xfId="2940"/>
    <cellStyle name="Bad 6 5" xfId="2941"/>
    <cellStyle name="Bad 6 6" xfId="2942"/>
    <cellStyle name="Bad 6 7" xfId="2943"/>
    <cellStyle name="Bad 6 8" xfId="2944"/>
    <cellStyle name="Bad 6 9" xfId="2945"/>
    <cellStyle name="Bad 6_Trimestral" xfId="2946"/>
    <cellStyle name="Bad 7" xfId="2947"/>
    <cellStyle name="Bad 7 10" xfId="2948"/>
    <cellStyle name="Bad 7 11" xfId="2949"/>
    <cellStyle name="Bad 7 12" xfId="2950"/>
    <cellStyle name="Bad 7 2" xfId="2951"/>
    <cellStyle name="Bad 7 3" xfId="2952"/>
    <cellStyle name="Bad 7 4" xfId="2953"/>
    <cellStyle name="Bad 7 5" xfId="2954"/>
    <cellStyle name="Bad 7 6" xfId="2955"/>
    <cellStyle name="Bad 7 7" xfId="2956"/>
    <cellStyle name="Bad 7 8" xfId="2957"/>
    <cellStyle name="Bad 7 9" xfId="2958"/>
    <cellStyle name="Bad 7_Trimestral" xfId="2959"/>
    <cellStyle name="Bad 8" xfId="2960"/>
    <cellStyle name="Bad 8 10" xfId="2961"/>
    <cellStyle name="Bad 8 11" xfId="2962"/>
    <cellStyle name="Bad 8 12" xfId="2963"/>
    <cellStyle name="Bad 8 2" xfId="2964"/>
    <cellStyle name="Bad 8 3" xfId="2965"/>
    <cellStyle name="Bad 8 4" xfId="2966"/>
    <cellStyle name="Bad 8 5" xfId="2967"/>
    <cellStyle name="Bad 8 6" xfId="2968"/>
    <cellStyle name="Bad 8 7" xfId="2969"/>
    <cellStyle name="Bad 8 8" xfId="2970"/>
    <cellStyle name="Bad 8 9" xfId="2971"/>
    <cellStyle name="Bad 8_Trimestral" xfId="2972"/>
    <cellStyle name="Bad 9" xfId="2973"/>
    <cellStyle name="BalanceSheet" xfId="2974"/>
    <cellStyle name="Band 1" xfId="2975"/>
    <cellStyle name="Band 1 2" xfId="4719"/>
    <cellStyle name="Band 1 2 2" xfId="4898"/>
    <cellStyle name="Band 2" xfId="2976"/>
    <cellStyle name="Bank1" xfId="2977"/>
    <cellStyle name="Banner" xfId="2978"/>
    <cellStyle name="bar" xfId="2979"/>
    <cellStyle name="Bar Title" xfId="2980"/>
    <cellStyle name="basis points" xfId="2981"/>
    <cellStyle name="bch" xfId="2982"/>
    <cellStyle name="bci" xfId="2983"/>
    <cellStyle name="BewegArt" xfId="2984"/>
    <cellStyle name="Black" xfId="2985"/>
    <cellStyle name="Black Text" xfId="2986"/>
    <cellStyle name="Black Text (No Wrap)" xfId="2987"/>
    <cellStyle name="BlackStrike" xfId="2988"/>
    <cellStyle name="BlackText" xfId="2989"/>
    <cellStyle name="blank" xfId="2990"/>
    <cellStyle name="blank 2" xfId="2991"/>
    <cellStyle name="blp_column_header" xfId="89"/>
    <cellStyle name="Blue" xfId="2992"/>
    <cellStyle name="blue font" xfId="2993"/>
    <cellStyle name="Blue heading" xfId="2994"/>
    <cellStyle name="blue shading" xfId="2995"/>
    <cellStyle name="Blue Table Text" xfId="2996"/>
    <cellStyle name="Blue Text" xfId="2997"/>
    <cellStyle name="Blue Text - Ariel 10" xfId="2998"/>
    <cellStyle name="Blue Title" xfId="2999"/>
    <cellStyle name="Blue_~6192826" xfId="3000"/>
    <cellStyle name="bluenodec" xfId="3001"/>
    <cellStyle name="bluepercent" xfId="3002"/>
    <cellStyle name="Body" xfId="3003"/>
    <cellStyle name="Body text" xfId="3004"/>
    <cellStyle name="Body_$Dollars" xfId="3005"/>
    <cellStyle name="Body1" xfId="3006"/>
    <cellStyle name="Body2" xfId="3007"/>
    <cellStyle name="Body3" xfId="3008"/>
    <cellStyle name="Body4" xfId="3009"/>
    <cellStyle name="Bold" xfId="3010"/>
    <cellStyle name="Bold Header" xfId="3011"/>
    <cellStyle name="Bold.Sum" xfId="3012"/>
    <cellStyle name="Bold.Sum 2" xfId="4610"/>
    <cellStyle name="Bold.Sum 2 2" xfId="4774"/>
    <cellStyle name="Bold.Sum 2 2 2" xfId="4943"/>
    <cellStyle name="Bold.Sum 2 3" xfId="4882"/>
    <cellStyle name="Bold/Border" xfId="3013"/>
    <cellStyle name="Bol-Data" xfId="13"/>
    <cellStyle name="BoldRight" xfId="3014"/>
    <cellStyle name="bolet" xfId="14"/>
    <cellStyle name="bolet 2" xfId="3015"/>
    <cellStyle name="bolet_Trimestral" xfId="3016"/>
    <cellStyle name="Boletim" xfId="15"/>
    <cellStyle name="Boletim 2" xfId="3017"/>
    <cellStyle name="Boletim_Trimestral" xfId="3018"/>
    <cellStyle name="Bom" xfId="3019"/>
    <cellStyle name="Bom 2" xfId="3020"/>
    <cellStyle name="Boolean" xfId="3021"/>
    <cellStyle name="Border" xfId="3022"/>
    <cellStyle name="Border 2" xfId="3023"/>
    <cellStyle name="Border 2 2" xfId="4612"/>
    <cellStyle name="Border 2 2 2" xfId="4776"/>
    <cellStyle name="Border 2 3" xfId="4721"/>
    <cellStyle name="Border 2 4" xfId="4876"/>
    <cellStyle name="Border 3" xfId="4611"/>
    <cellStyle name="Border 3 2" xfId="4775"/>
    <cellStyle name="Border 4" xfId="4720"/>
    <cellStyle name="Border 5" xfId="4875"/>
    <cellStyle name="Border Heavy" xfId="3024"/>
    <cellStyle name="Border Thin" xfId="3025"/>
    <cellStyle name="Border_Chilquinta model v37" xfId="3026"/>
    <cellStyle name="Bottom bold border" xfId="3027"/>
    <cellStyle name="Bottom Edge" xfId="3028"/>
    <cellStyle name="Bottom Edge 2" xfId="4613"/>
    <cellStyle name="Bottom Edge 2 2" xfId="4777"/>
    <cellStyle name="Bottom Edge 2 2 2" xfId="4944"/>
    <cellStyle name="Bottom single border" xfId="3029"/>
    <cellStyle name="BottomRow" xfId="3030"/>
    <cellStyle name="bp--" xfId="3031"/>
    <cellStyle name="brakcomma" xfId="3032"/>
    <cellStyle name="British Pound" xfId="3033"/>
    <cellStyle name="brokers" xfId="3034"/>
    <cellStyle name="Budget" xfId="3035"/>
    <cellStyle name="Bullet" xfId="3036"/>
    <cellStyle name="BvDAddIn_Currency" xfId="3037"/>
    <cellStyle name="C?AØ_Spectre_23_Mar_00" xfId="3038"/>
    <cellStyle name="C¡ÍA¨ª_Spectre_23_Mar_00" xfId="3039"/>
    <cellStyle name="Ç¥ÁØ_»ç¾÷ºÎº° ÃÑ°è " xfId="3040"/>
    <cellStyle name="C￥AØ_≫c¾÷ºIº° AN°e " xfId="3041"/>
    <cellStyle name="Ç¥ÁØ_0N-HANDLING " xfId="3042"/>
    <cellStyle name="C￥AØ_5-1±¤°i " xfId="3043"/>
    <cellStyle name="Ç¥ÁØ_5-1±¤°í " xfId="3044"/>
    <cellStyle name="C￥AØ_CoAo¹yAI °A¾×¿ⓒ½A " xfId="3045"/>
    <cellStyle name="Ç¥ÁØ_Sheet1_¿µ¾÷ÇöÈ² " xfId="3046"/>
    <cellStyle name="C￥AØ_Sheet1_Ay°eC￥(2¿u) " xfId="3047"/>
    <cellStyle name="Ç¥ÁØ_Sheet1_Áý°èÇ¥(2¿ù) " xfId="3048"/>
    <cellStyle name="Cabe‡alho 1" xfId="3049"/>
    <cellStyle name="Cabe‡alho 2" xfId="3050"/>
    <cellStyle name="Cabeçalho 1" xfId="3051"/>
    <cellStyle name="Cabeçalho 2" xfId="3052"/>
    <cellStyle name="Cabecera 1" xfId="3053"/>
    <cellStyle name="Cabecera 2" xfId="3054"/>
    <cellStyle name="Calc" xfId="3055"/>
    <cellStyle name="Calc 2" xfId="4722"/>
    <cellStyle name="Calc 2 2" xfId="4899"/>
    <cellStyle name="Calc Cell" xfId="3056"/>
    <cellStyle name="Calc Cell 2" xfId="3057"/>
    <cellStyle name="Calc Cell 2 2" xfId="4615"/>
    <cellStyle name="Calc Cell 2 2 2" xfId="4779"/>
    <cellStyle name="Calc Cell 2 2 2 2" xfId="4946"/>
    <cellStyle name="Calc Cell 3" xfId="4614"/>
    <cellStyle name="Calc Cell 3 2" xfId="4778"/>
    <cellStyle name="Calc Cell 3 2 2" xfId="4945"/>
    <cellStyle name="Calc Currency (0)" xfId="3058"/>
    <cellStyle name="Calc Currency (2)" xfId="3059"/>
    <cellStyle name="Calc Percent (0)" xfId="3060"/>
    <cellStyle name="Calc Percent (1)" xfId="3061"/>
    <cellStyle name="Calc Percent (2)" xfId="3062"/>
    <cellStyle name="Calc Units (0)" xfId="3063"/>
    <cellStyle name="Calc Units (1)" xfId="3064"/>
    <cellStyle name="Calc Units (2)" xfId="3065"/>
    <cellStyle name="Calc_0dp" xfId="3066"/>
    <cellStyle name="Calcd" xfId="3067"/>
    <cellStyle name="CalcInput" xfId="3068"/>
    <cellStyle name="Calcs" xfId="3069"/>
    <cellStyle name="Calculation %" xfId="3070"/>
    <cellStyle name="Calculation % [2]" xfId="3071"/>
    <cellStyle name="Calculation %_Vespa Model v7" xfId="3072"/>
    <cellStyle name="Calculation 10" xfId="3073"/>
    <cellStyle name="Calculation 10 2" xfId="4616"/>
    <cellStyle name="Calculation 10 2 2" xfId="4780"/>
    <cellStyle name="Calculation 10 2 2 2" xfId="4947"/>
    <cellStyle name="Calculation 11" xfId="6732"/>
    <cellStyle name="Calculation 12" xfId="6763"/>
    <cellStyle name="Calculation 13" xfId="6815"/>
    <cellStyle name="Calculation 2" xfId="3074"/>
    <cellStyle name="Calculation 2 10" xfId="3075"/>
    <cellStyle name="Calculation 2 10 2" xfId="4617"/>
    <cellStyle name="Calculation 2 10 2 2" xfId="4781"/>
    <cellStyle name="Calculation 2 10 2 2 2" xfId="4948"/>
    <cellStyle name="Calculation 2 11" xfId="3076"/>
    <cellStyle name="Calculation 2 11 2" xfId="4618"/>
    <cellStyle name="Calculation 2 11 2 2" xfId="4782"/>
    <cellStyle name="Calculation 2 11 2 2 2" xfId="4949"/>
    <cellStyle name="Calculation 2 12" xfId="3077"/>
    <cellStyle name="Calculation 2 12 2" xfId="4619"/>
    <cellStyle name="Calculation 2 12 2 2" xfId="4783"/>
    <cellStyle name="Calculation 2 12 2 2 2" xfId="4950"/>
    <cellStyle name="Calculation 2 2" xfId="3078"/>
    <cellStyle name="Calculation 2 3" xfId="3079"/>
    <cellStyle name="Calculation 2 4" xfId="3080"/>
    <cellStyle name="Calculation 2 5" xfId="3081"/>
    <cellStyle name="Calculation 2 6" xfId="3082"/>
    <cellStyle name="Calculation 2 7" xfId="3083"/>
    <cellStyle name="Calculation 2 8" xfId="3084"/>
    <cellStyle name="Calculation 2 8 2" xfId="4620"/>
    <cellStyle name="Calculation 2 8 2 2" xfId="4784"/>
    <cellStyle name="Calculation 2 8 2 2 2" xfId="4951"/>
    <cellStyle name="Calculation 2 9" xfId="3085"/>
    <cellStyle name="Calculation 2 9 2" xfId="4621"/>
    <cellStyle name="Calculation 2 9 2 2" xfId="4785"/>
    <cellStyle name="Calculation 2 9 2 2 2" xfId="4952"/>
    <cellStyle name="Calculation 2_Trimestral" xfId="3086"/>
    <cellStyle name="Calculation 3" xfId="3087"/>
    <cellStyle name="Calculation 3 10" xfId="3088"/>
    <cellStyle name="Calculation 3 10 2" xfId="4622"/>
    <cellStyle name="Calculation 3 10 2 2" xfId="4786"/>
    <cellStyle name="Calculation 3 10 2 2 2" xfId="4953"/>
    <cellStyle name="Calculation 3 11" xfId="3089"/>
    <cellStyle name="Calculation 3 11 2" xfId="4623"/>
    <cellStyle name="Calculation 3 11 2 2" xfId="4787"/>
    <cellStyle name="Calculation 3 11 2 2 2" xfId="4954"/>
    <cellStyle name="Calculation 3 12" xfId="3090"/>
    <cellStyle name="Calculation 3 12 2" xfId="4624"/>
    <cellStyle name="Calculation 3 12 2 2" xfId="4788"/>
    <cellStyle name="Calculation 3 12 2 2 2" xfId="4955"/>
    <cellStyle name="Calculation 3 2" xfId="3091"/>
    <cellStyle name="Calculation 3 3" xfId="3092"/>
    <cellStyle name="Calculation 3 4" xfId="3093"/>
    <cellStyle name="Calculation 3 5" xfId="3094"/>
    <cellStyle name="Calculation 3 6" xfId="3095"/>
    <cellStyle name="Calculation 3 7" xfId="3096"/>
    <cellStyle name="Calculation 3 8" xfId="3097"/>
    <cellStyle name="Calculation 3 8 2" xfId="4625"/>
    <cellStyle name="Calculation 3 8 2 2" xfId="4789"/>
    <cellStyle name="Calculation 3 8 2 2 2" xfId="4956"/>
    <cellStyle name="Calculation 3 9" xfId="3098"/>
    <cellStyle name="Calculation 3 9 2" xfId="4626"/>
    <cellStyle name="Calculation 3 9 2 2" xfId="4790"/>
    <cellStyle name="Calculation 3 9 2 2 2" xfId="4957"/>
    <cellStyle name="Calculation 3_Trimestral" xfId="3099"/>
    <cellStyle name="Calculation 4" xfId="3100"/>
    <cellStyle name="Calculation 4 10" xfId="3101"/>
    <cellStyle name="Calculation 4 10 2" xfId="4627"/>
    <cellStyle name="Calculation 4 10 2 2" xfId="4791"/>
    <cellStyle name="Calculation 4 10 2 2 2" xfId="4958"/>
    <cellStyle name="Calculation 4 11" xfId="3102"/>
    <cellStyle name="Calculation 4 11 2" xfId="4628"/>
    <cellStyle name="Calculation 4 11 2 2" xfId="4792"/>
    <cellStyle name="Calculation 4 11 2 2 2" xfId="4959"/>
    <cellStyle name="Calculation 4 12" xfId="3103"/>
    <cellStyle name="Calculation 4 12 2" xfId="4629"/>
    <cellStyle name="Calculation 4 12 2 2" xfId="4793"/>
    <cellStyle name="Calculation 4 12 2 2 2" xfId="4960"/>
    <cellStyle name="Calculation 4 2" xfId="3104"/>
    <cellStyle name="Calculation 4 3" xfId="3105"/>
    <cellStyle name="Calculation 4 4" xfId="3106"/>
    <cellStyle name="Calculation 4 5" xfId="3107"/>
    <cellStyle name="Calculation 4 6" xfId="3108"/>
    <cellStyle name="Calculation 4 7" xfId="3109"/>
    <cellStyle name="Calculation 4 8" xfId="3110"/>
    <cellStyle name="Calculation 4 8 2" xfId="4630"/>
    <cellStyle name="Calculation 4 8 2 2" xfId="4794"/>
    <cellStyle name="Calculation 4 8 2 2 2" xfId="4961"/>
    <cellStyle name="Calculation 4 9" xfId="3111"/>
    <cellStyle name="Calculation 4 9 2" xfId="4631"/>
    <cellStyle name="Calculation 4 9 2 2" xfId="4795"/>
    <cellStyle name="Calculation 4 9 2 2 2" xfId="4962"/>
    <cellStyle name="Calculation 4_Trimestral" xfId="3112"/>
    <cellStyle name="Calculation 5" xfId="3113"/>
    <cellStyle name="Calculation 5 10" xfId="3114"/>
    <cellStyle name="Calculation 5 10 2" xfId="4632"/>
    <cellStyle name="Calculation 5 10 2 2" xfId="4796"/>
    <cellStyle name="Calculation 5 10 2 2 2" xfId="4963"/>
    <cellStyle name="Calculation 5 11" xfId="3115"/>
    <cellStyle name="Calculation 5 11 2" xfId="4633"/>
    <cellStyle name="Calculation 5 11 2 2" xfId="4797"/>
    <cellStyle name="Calculation 5 11 2 2 2" xfId="4964"/>
    <cellStyle name="Calculation 5 12" xfId="3116"/>
    <cellStyle name="Calculation 5 12 2" xfId="4634"/>
    <cellStyle name="Calculation 5 12 2 2" xfId="4798"/>
    <cellStyle name="Calculation 5 12 2 2 2" xfId="4965"/>
    <cellStyle name="Calculation 5 2" xfId="3117"/>
    <cellStyle name="Calculation 5 3" xfId="3118"/>
    <cellStyle name="Calculation 5 4" xfId="3119"/>
    <cellStyle name="Calculation 5 5" xfId="3120"/>
    <cellStyle name="Calculation 5 6" xfId="3121"/>
    <cellStyle name="Calculation 5 7" xfId="3122"/>
    <cellStyle name="Calculation 5 8" xfId="3123"/>
    <cellStyle name="Calculation 5 8 2" xfId="4635"/>
    <cellStyle name="Calculation 5 8 2 2" xfId="4799"/>
    <cellStyle name="Calculation 5 8 2 2 2" xfId="4966"/>
    <cellStyle name="Calculation 5 9" xfId="3124"/>
    <cellStyle name="Calculation 5 9 2" xfId="4636"/>
    <cellStyle name="Calculation 5 9 2 2" xfId="4800"/>
    <cellStyle name="Calculation 5 9 2 2 2" xfId="4967"/>
    <cellStyle name="Calculation 5_Trimestral" xfId="3125"/>
    <cellStyle name="Calculation 6" xfId="3126"/>
    <cellStyle name="Calculation 6 10" xfId="3127"/>
    <cellStyle name="Calculation 6 10 2" xfId="4637"/>
    <cellStyle name="Calculation 6 10 2 2" xfId="4801"/>
    <cellStyle name="Calculation 6 10 2 2 2" xfId="4968"/>
    <cellStyle name="Calculation 6 11" xfId="3128"/>
    <cellStyle name="Calculation 6 11 2" xfId="4638"/>
    <cellStyle name="Calculation 6 11 2 2" xfId="4802"/>
    <cellStyle name="Calculation 6 11 2 2 2" xfId="4969"/>
    <cellStyle name="Calculation 6 12" xfId="3129"/>
    <cellStyle name="Calculation 6 12 2" xfId="4639"/>
    <cellStyle name="Calculation 6 12 2 2" xfId="4803"/>
    <cellStyle name="Calculation 6 12 2 2 2" xfId="4970"/>
    <cellStyle name="Calculation 6 2" xfId="3130"/>
    <cellStyle name="Calculation 6 3" xfId="3131"/>
    <cellStyle name="Calculation 6 4" xfId="3132"/>
    <cellStyle name="Calculation 6 5" xfId="3133"/>
    <cellStyle name="Calculation 6 6" xfId="3134"/>
    <cellStyle name="Calculation 6 7" xfId="3135"/>
    <cellStyle name="Calculation 6 8" xfId="3136"/>
    <cellStyle name="Calculation 6 8 2" xfId="4640"/>
    <cellStyle name="Calculation 6 8 2 2" xfId="4804"/>
    <cellStyle name="Calculation 6 8 2 2 2" xfId="4971"/>
    <cellStyle name="Calculation 6 9" xfId="3137"/>
    <cellStyle name="Calculation 6 9 2" xfId="4641"/>
    <cellStyle name="Calculation 6 9 2 2" xfId="4805"/>
    <cellStyle name="Calculation 6 9 2 2 2" xfId="4972"/>
    <cellStyle name="Calculation 6_Trimestral" xfId="3138"/>
    <cellStyle name="Calculation 7" xfId="3139"/>
    <cellStyle name="Calculation 7 10" xfId="3140"/>
    <cellStyle name="Calculation 7 10 2" xfId="4642"/>
    <cellStyle name="Calculation 7 10 2 2" xfId="4806"/>
    <cellStyle name="Calculation 7 10 2 2 2" xfId="4973"/>
    <cellStyle name="Calculation 7 11" xfId="3141"/>
    <cellStyle name="Calculation 7 11 2" xfId="4643"/>
    <cellStyle name="Calculation 7 11 2 2" xfId="4807"/>
    <cellStyle name="Calculation 7 11 2 2 2" xfId="4974"/>
    <cellStyle name="Calculation 7 12" xfId="3142"/>
    <cellStyle name="Calculation 7 12 2" xfId="4644"/>
    <cellStyle name="Calculation 7 12 2 2" xfId="4808"/>
    <cellStyle name="Calculation 7 12 2 2 2" xfId="4975"/>
    <cellStyle name="Calculation 7 2" xfId="3143"/>
    <cellStyle name="Calculation 7 3" xfId="3144"/>
    <cellStyle name="Calculation 7 4" xfId="3145"/>
    <cellStyle name="Calculation 7 5" xfId="3146"/>
    <cellStyle name="Calculation 7 6" xfId="3147"/>
    <cellStyle name="Calculation 7 7" xfId="3148"/>
    <cellStyle name="Calculation 7 8" xfId="3149"/>
    <cellStyle name="Calculation 7 8 2" xfId="4645"/>
    <cellStyle name="Calculation 7 8 2 2" xfId="4809"/>
    <cellStyle name="Calculation 7 8 2 2 2" xfId="4976"/>
    <cellStyle name="Calculation 7 9" xfId="3150"/>
    <cellStyle name="Calculation 7 9 2" xfId="4646"/>
    <cellStyle name="Calculation 7 9 2 2" xfId="4810"/>
    <cellStyle name="Calculation 7 9 2 2 2" xfId="4977"/>
    <cellStyle name="Calculation 7_Trimestral" xfId="3151"/>
    <cellStyle name="Calculation 8" xfId="3152"/>
    <cellStyle name="Calculation 8 10" xfId="3153"/>
    <cellStyle name="Calculation 8 10 2" xfId="4647"/>
    <cellStyle name="Calculation 8 10 2 2" xfId="4811"/>
    <cellStyle name="Calculation 8 10 2 2 2" xfId="4978"/>
    <cellStyle name="Calculation 8 11" xfId="3154"/>
    <cellStyle name="Calculation 8 11 2" xfId="4648"/>
    <cellStyle name="Calculation 8 11 2 2" xfId="4812"/>
    <cellStyle name="Calculation 8 11 2 2 2" xfId="4979"/>
    <cellStyle name="Calculation 8 12" xfId="3155"/>
    <cellStyle name="Calculation 8 12 2" xfId="4649"/>
    <cellStyle name="Calculation 8 12 2 2" xfId="4813"/>
    <cellStyle name="Calculation 8 12 2 2 2" xfId="4980"/>
    <cellStyle name="Calculation 8 2" xfId="3156"/>
    <cellStyle name="Calculation 8 3" xfId="3157"/>
    <cellStyle name="Calculation 8 4" xfId="3158"/>
    <cellStyle name="Calculation 8 5" xfId="3159"/>
    <cellStyle name="Calculation 8 6" xfId="3160"/>
    <cellStyle name="Calculation 8 7" xfId="3161"/>
    <cellStyle name="Calculation 8 8" xfId="3162"/>
    <cellStyle name="Calculation 8 8 2" xfId="4650"/>
    <cellStyle name="Calculation 8 8 2 2" xfId="4814"/>
    <cellStyle name="Calculation 8 8 2 2 2" xfId="4981"/>
    <cellStyle name="Calculation 8 9" xfId="3163"/>
    <cellStyle name="Calculation 8 9 2" xfId="4651"/>
    <cellStyle name="Calculation 8 9 2 2" xfId="4815"/>
    <cellStyle name="Calculation 8 9 2 2 2" xfId="4982"/>
    <cellStyle name="Calculation 8_Trimestral" xfId="3164"/>
    <cellStyle name="Calculation 9" xfId="3165"/>
    <cellStyle name="Calculation 9 2" xfId="4652"/>
    <cellStyle name="Calculation 9 2 2" xfId="4816"/>
    <cellStyle name="Calculation 9 2 2 2" xfId="4983"/>
    <cellStyle name="Calculation- protected" xfId="3166"/>
    <cellStyle name="CalculationYr" xfId="3167"/>
    <cellStyle name="CalculationYr 2" xfId="4723"/>
    <cellStyle name="CalculationYr 2 2" xfId="4900"/>
    <cellStyle name="Cálculo 2" xfId="3168"/>
    <cellStyle name="Cálculo 2 2" xfId="4653"/>
    <cellStyle name="Cálculo 2 2 2" xfId="4817"/>
    <cellStyle name="Cálculo 2 2 2 2" xfId="4984"/>
    <cellStyle name="Caleb header" xfId="3169"/>
    <cellStyle name="Callum" xfId="3170"/>
    <cellStyle name="Cambiar to&amp;do" xfId="3171"/>
    <cellStyle name="Capítulo" xfId="3172"/>
    <cellStyle name="Case" xfId="3173"/>
    <cellStyle name="Cash Flow Statement" xfId="3174"/>
    <cellStyle name="CashFlow" xfId="3175"/>
    <cellStyle name="Category" xfId="3176"/>
    <cellStyle name="CategoryInd" xfId="3177"/>
    <cellStyle name="CATV Total" xfId="3178"/>
    <cellStyle name="cell" xfId="3179"/>
    <cellStyle name="Célula de Verificação" xfId="3180"/>
    <cellStyle name="Célula de Verificação 2" xfId="3181"/>
    <cellStyle name="Célula Vinculada" xfId="3182"/>
    <cellStyle name="Célula Vinculada 2" xfId="3183"/>
    <cellStyle name="Centered Across" xfId="3184"/>
    <cellStyle name="Centered Heading" xfId="3185"/>
    <cellStyle name="Cents" xfId="3186"/>
    <cellStyle name="ch" xfId="3187"/>
    <cellStyle name="Changeable" xfId="3188"/>
    <cellStyle name="check" xfId="3189"/>
    <cellStyle name="Check - Plug" xfId="3190"/>
    <cellStyle name="Check Cell 10" xfId="3191"/>
    <cellStyle name="Check Cell 11" xfId="6733"/>
    <cellStyle name="Check Cell 2" xfId="3192"/>
    <cellStyle name="Check Cell 2 10" xfId="3193"/>
    <cellStyle name="Check Cell 2 11" xfId="3194"/>
    <cellStyle name="Check Cell 2 12" xfId="3195"/>
    <cellStyle name="Check Cell 2 2" xfId="3196"/>
    <cellStyle name="Check Cell 2 3" xfId="3197"/>
    <cellStyle name="Check Cell 2 4" xfId="3198"/>
    <cellStyle name="Check Cell 2 5" xfId="3199"/>
    <cellStyle name="Check Cell 2 6" xfId="3200"/>
    <cellStyle name="Check Cell 2 7" xfId="3201"/>
    <cellStyle name="Check Cell 2 8" xfId="3202"/>
    <cellStyle name="Check Cell 2 9" xfId="3203"/>
    <cellStyle name="Check Cell 2_Trimestral" xfId="3204"/>
    <cellStyle name="Check Cell 3" xfId="3205"/>
    <cellStyle name="Check Cell 3 10" xfId="3206"/>
    <cellStyle name="Check Cell 3 11" xfId="3207"/>
    <cellStyle name="Check Cell 3 12" xfId="3208"/>
    <cellStyle name="Check Cell 3 2" xfId="3209"/>
    <cellStyle name="Check Cell 3 3" xfId="3210"/>
    <cellStyle name="Check Cell 3 4" xfId="3211"/>
    <cellStyle name="Check Cell 3 5" xfId="3212"/>
    <cellStyle name="Check Cell 3 6" xfId="3213"/>
    <cellStyle name="Check Cell 3 7" xfId="3214"/>
    <cellStyle name="Check Cell 3 8" xfId="3215"/>
    <cellStyle name="Check Cell 3 9" xfId="3216"/>
    <cellStyle name="Check Cell 3_Trimestral" xfId="3217"/>
    <cellStyle name="Check Cell 4" xfId="3218"/>
    <cellStyle name="Check Cell 4 10" xfId="3219"/>
    <cellStyle name="Check Cell 4 11" xfId="3220"/>
    <cellStyle name="Check Cell 4 12" xfId="3221"/>
    <cellStyle name="Check Cell 4 2" xfId="3222"/>
    <cellStyle name="Check Cell 4 3" xfId="3223"/>
    <cellStyle name="Check Cell 4 4" xfId="3224"/>
    <cellStyle name="Check Cell 4 5" xfId="3225"/>
    <cellStyle name="Check Cell 4 6" xfId="3226"/>
    <cellStyle name="Check Cell 4 7" xfId="3227"/>
    <cellStyle name="Check Cell 4 8" xfId="3228"/>
    <cellStyle name="Check Cell 4 9" xfId="3229"/>
    <cellStyle name="Check Cell 4_Trimestral" xfId="3230"/>
    <cellStyle name="Check Cell 5" xfId="3231"/>
    <cellStyle name="Check Cell 5 10" xfId="3232"/>
    <cellStyle name="Check Cell 5 11" xfId="3233"/>
    <cellStyle name="Check Cell 5 12" xfId="3234"/>
    <cellStyle name="Check Cell 5 2" xfId="3235"/>
    <cellStyle name="Check Cell 5 3" xfId="3236"/>
    <cellStyle name="Check Cell 5 4" xfId="3237"/>
    <cellStyle name="Check Cell 5 5" xfId="3238"/>
    <cellStyle name="Check Cell 5 6" xfId="3239"/>
    <cellStyle name="Check Cell 5 7" xfId="3240"/>
    <cellStyle name="Check Cell 5 8" xfId="3241"/>
    <cellStyle name="Check Cell 5 9" xfId="3242"/>
    <cellStyle name="Check Cell 5_Trimestral" xfId="3243"/>
    <cellStyle name="Check Cell 6" xfId="3244"/>
    <cellStyle name="Check Cell 6 2" xfId="3245"/>
    <cellStyle name="Check Cell 6 3" xfId="3246"/>
    <cellStyle name="Check Cell 6 4" xfId="3247"/>
    <cellStyle name="Check Cell 7" xfId="3248"/>
    <cellStyle name="Check Cell 8" xfId="3249"/>
    <cellStyle name="Check Cell 9" xfId="3250"/>
    <cellStyle name="clsAltData" xfId="3251"/>
    <cellStyle name="clsAltData 2" xfId="4724"/>
    <cellStyle name="clsAltData 2 2" xfId="4901"/>
    <cellStyle name="clsColumnHeader" xfId="3252"/>
    <cellStyle name="clsColumnHeader 2" xfId="4725"/>
    <cellStyle name="clsColumnHeader 2 2" xfId="4902"/>
    <cellStyle name="clsData" xfId="3253"/>
    <cellStyle name="clsData 2" xfId="4726"/>
    <cellStyle name="clsData 2 2" xfId="4903"/>
    <cellStyle name="clsDefault" xfId="3254"/>
    <cellStyle name="clsDefault 10" xfId="3255"/>
    <cellStyle name="clsDefault 11" xfId="3256"/>
    <cellStyle name="clsDefault 12" xfId="3257"/>
    <cellStyle name="clsDefault 2" xfId="3258"/>
    <cellStyle name="clsDefault 2 2" xfId="3259"/>
    <cellStyle name="clsDefault 2_Trimestral" xfId="3260"/>
    <cellStyle name="clsDefault 3" xfId="3261"/>
    <cellStyle name="clsDefault 3 2" xfId="3262"/>
    <cellStyle name="clsDefault 3_Trimestral" xfId="3263"/>
    <cellStyle name="clsDefault 4" xfId="3264"/>
    <cellStyle name="clsDefault 5" xfId="3265"/>
    <cellStyle name="clsDefault 6" xfId="3266"/>
    <cellStyle name="clsDefault 7" xfId="3267"/>
    <cellStyle name="clsDefault 8" xfId="3268"/>
    <cellStyle name="clsDefault 9" xfId="3269"/>
    <cellStyle name="clsDefault_Balanco em Vigor" xfId="3270"/>
    <cellStyle name="clsIndexTableTitle" xfId="3271"/>
    <cellStyle name="clsIndexTableTitle 2" xfId="4727"/>
    <cellStyle name="clsIndexTableTitle 2 2" xfId="4904"/>
    <cellStyle name="clsReportFooter" xfId="3272"/>
    <cellStyle name="clsReportFooter 2" xfId="4728"/>
    <cellStyle name="clsReportFooter 2 2" xfId="4905"/>
    <cellStyle name="clsReportHeader" xfId="3273"/>
    <cellStyle name="clsReportHeader 2" xfId="4729"/>
    <cellStyle name="clsReportHeader 2 2" xfId="4906"/>
    <cellStyle name="clsRowHeader" xfId="3274"/>
    <cellStyle name="clsRowHeader 2" xfId="4730"/>
    <cellStyle name="clsRowHeader 2 2" xfId="4907"/>
    <cellStyle name="clsScale" xfId="3275"/>
    <cellStyle name="Co. Names" xfId="3276"/>
    <cellStyle name="Co. Names - Bold" xfId="3277"/>
    <cellStyle name="Co. Names_add-on" xfId="3278"/>
    <cellStyle name="COL HEADINGS" xfId="3279"/>
    <cellStyle name="ColHeader" xfId="3280"/>
    <cellStyle name="ColHeading" xfId="3281"/>
    <cellStyle name="colheadleft" xfId="3282"/>
    <cellStyle name="colheadright" xfId="3283"/>
    <cellStyle name="ColorHeader" xfId="3284"/>
    <cellStyle name="Column_Title" xfId="3285"/>
    <cellStyle name="column1" xfId="3286"/>
    <cellStyle name="column1Big" xfId="3287"/>
    <cellStyle name="column1Date" xfId="3288"/>
    <cellStyle name="ColumnHeading1" xfId="3289"/>
    <cellStyle name="ColumnHeading2" xfId="3290"/>
    <cellStyle name="ColumnHeadings" xfId="3291"/>
    <cellStyle name="ColumnHeadings2" xfId="3292"/>
    <cellStyle name="Comma" xfId="1" builtinId="3"/>
    <cellStyle name="Comma  - Style1" xfId="3293"/>
    <cellStyle name="Comma  - Style2" xfId="3294"/>
    <cellStyle name="Comma  - Style3" xfId="3295"/>
    <cellStyle name="Comma  - Style4" xfId="3296"/>
    <cellStyle name="Comma  - Style5" xfId="3297"/>
    <cellStyle name="Comma  - Style6" xfId="3298"/>
    <cellStyle name="Comma  - Style7" xfId="3299"/>
    <cellStyle name="Comma  - Style8" xfId="3300"/>
    <cellStyle name="Comma (0)" xfId="3301"/>
    <cellStyle name="Comma (1)" xfId="3302"/>
    <cellStyle name="Comma (2)" xfId="3303"/>
    <cellStyle name="Comma (4)" xfId="3304"/>
    <cellStyle name="Comma [0.0]" xfId="3305"/>
    <cellStyle name="Comma [00]" xfId="3306"/>
    <cellStyle name="Comma [1]" xfId="3307"/>
    <cellStyle name="Comma [2]" xfId="3308"/>
    <cellStyle name="Comma 0" xfId="3309"/>
    <cellStyle name="Comma 0*" xfId="3310"/>
    <cellStyle name="Comma 0.0" xfId="3311"/>
    <cellStyle name="Comma 0.00" xfId="3312"/>
    <cellStyle name="Comma 0.000" xfId="3313"/>
    <cellStyle name="Comma 0_a" xfId="3314"/>
    <cellStyle name="Comma 1" xfId="3315"/>
    <cellStyle name="Comma 10" xfId="3316"/>
    <cellStyle name="Comma 10 2" xfId="4"/>
    <cellStyle name="Comma 11" xfId="3317"/>
    <cellStyle name="Comma 12" xfId="3318"/>
    <cellStyle name="Comma 13" xfId="3319"/>
    <cellStyle name="Comma 13 2" xfId="3320"/>
    <cellStyle name="Comma 13 3" xfId="6705"/>
    <cellStyle name="Comma 14" xfId="3321"/>
    <cellStyle name="Comma 15" xfId="6799"/>
    <cellStyle name="Comma 16" xfId="6817"/>
    <cellStyle name="Comma 17" xfId="6819"/>
    <cellStyle name="Comma 19" xfId="16"/>
    <cellStyle name="Comma 2" xfId="90"/>
    <cellStyle name="Comma 2 2" xfId="86"/>
    <cellStyle name="Comma 2 3" xfId="3322"/>
    <cellStyle name="Comma 2 4" xfId="3323"/>
    <cellStyle name="Comma 2 5" xfId="3324"/>
    <cellStyle name="Comma 2 6" xfId="3325"/>
    <cellStyle name="Comma 2 7" xfId="3326"/>
    <cellStyle name="Comma 2 8" xfId="3327"/>
    <cellStyle name="Comma 2*" xfId="3328"/>
    <cellStyle name="Comma 2_a" xfId="3329"/>
    <cellStyle name="Comma 3" xfId="91"/>
    <cellStyle name="Comma 3 2" xfId="3330"/>
    <cellStyle name="Comma 3*" xfId="3331"/>
    <cellStyle name="Comma 4" xfId="3332"/>
    <cellStyle name="Comma 4 2" xfId="3333"/>
    <cellStyle name="Comma 5" xfId="3334"/>
    <cellStyle name="Comma 5 10" xfId="3335"/>
    <cellStyle name="Comma 5 11" xfId="3336"/>
    <cellStyle name="Comma 5 2" xfId="3337"/>
    <cellStyle name="Comma 5 3" xfId="3338"/>
    <cellStyle name="Comma 5 4" xfId="3339"/>
    <cellStyle name="Comma 5 5" xfId="3340"/>
    <cellStyle name="Comma 5 6" xfId="3341"/>
    <cellStyle name="Comma 5 7" xfId="3342"/>
    <cellStyle name="Comma 5 8" xfId="3343"/>
    <cellStyle name="Comma 5 9" xfId="3344"/>
    <cellStyle name="Comma 6" xfId="3345"/>
    <cellStyle name="Comma 7" xfId="3346"/>
    <cellStyle name="Comma 8" xfId="3347"/>
    <cellStyle name="Comma 9" xfId="3348"/>
    <cellStyle name="Comma Cents" xfId="3349"/>
    <cellStyle name="comma zerodec" xfId="3350"/>
    <cellStyle name="Comma*" xfId="3351"/>
    <cellStyle name="Comma, 1 dec" xfId="3352"/>
    <cellStyle name="Comma, 1dec" xfId="3353"/>
    <cellStyle name="Comma[1]" xfId="3354"/>
    <cellStyle name="Comma[2]" xfId="3355"/>
    <cellStyle name="Comma[3]" xfId="3356"/>
    <cellStyle name="Comma^ODCOS " xfId="3357"/>
    <cellStyle name="Comma0" xfId="17"/>
    <cellStyle name="Comma0 - Modelo1" xfId="3358"/>
    <cellStyle name="Comma0 - Style1" xfId="3359"/>
    <cellStyle name="Comma0_APV template" xfId="3360"/>
    <cellStyle name="Comma1" xfId="3361"/>
    <cellStyle name="Comma1 - Modelo2" xfId="3362"/>
    <cellStyle name="Comma1 - Style1" xfId="3363"/>
    <cellStyle name="Comma1 - Style2" xfId="3364"/>
    <cellStyle name="Comma1_Chilquinta model v37" xfId="3365"/>
    <cellStyle name="Comma2" xfId="3366"/>
    <cellStyle name="Comment" xfId="3367"/>
    <cellStyle name="Company" xfId="3368"/>
    <cellStyle name="Company Name" xfId="3369"/>
    <cellStyle name="CompanyName" xfId="3370"/>
    <cellStyle name="COMUN" xfId="3371"/>
    <cellStyle name="Config Data Cells" xfId="3372"/>
    <cellStyle name="Config Data Cells 2" xfId="4654"/>
    <cellStyle name="Config Data Cells 2 2" xfId="4818"/>
    <cellStyle name="Config Data Cells 2 2 2" xfId="4985"/>
    <cellStyle name="Config Data Cells 2 3" xfId="4883"/>
    <cellStyle name="Config Section Headings" xfId="3373"/>
    <cellStyle name="Constant" xfId="3374"/>
    <cellStyle name="Control Check" xfId="3375"/>
    <cellStyle name="Control Check 2" xfId="4731"/>
    <cellStyle name="Control Check 2 2" xfId="4908"/>
    <cellStyle name="Copied" xfId="3376"/>
    <cellStyle name="COST1" xfId="3377"/>
    <cellStyle name="Cover Date" xfId="3378"/>
    <cellStyle name="Cover Subtitle" xfId="3379"/>
    <cellStyle name="Cover Title" xfId="3380"/>
    <cellStyle name="Coverage.10.X[1]" xfId="3381"/>
    <cellStyle name="Coverage.8.X[1]" xfId="3382"/>
    <cellStyle name="CPM_Total" xfId="3383"/>
    <cellStyle name="cpmma" xfId="3384"/>
    <cellStyle name="CurRatio" xfId="3385"/>
    <cellStyle name="Currency--" xfId="3386"/>
    <cellStyle name="Currency (0)" xfId="3387"/>
    <cellStyle name="Currency (1)" xfId="3388"/>
    <cellStyle name="Currency (2)" xfId="3389"/>
    <cellStyle name="Currency [0] U" xfId="3390"/>
    <cellStyle name="Currency [0]b" xfId="3391"/>
    <cellStyle name="Currency [00]" xfId="3392"/>
    <cellStyle name="Currency [1]" xfId="3393"/>
    <cellStyle name="Currency [2]" xfId="3394"/>
    <cellStyle name="Currency [2] 2" xfId="4655"/>
    <cellStyle name="Currency [2] 2 2" xfId="4819"/>
    <cellStyle name="Currency [2] 2 2 2" xfId="4986"/>
    <cellStyle name="Currency [2] U" xfId="3395"/>
    <cellStyle name="Currency [2]_Additional Workings" xfId="3396"/>
    <cellStyle name="Currency [B]" xfId="3397"/>
    <cellStyle name="Currency 0" xfId="3398"/>
    <cellStyle name="Currency 0.0" xfId="3399"/>
    <cellStyle name="Currency 0.00" xfId="3400"/>
    <cellStyle name="Currency 0.000" xfId="3401"/>
    <cellStyle name="Currency 0_~0595580" xfId="3402"/>
    <cellStyle name="currency 1" xfId="3403"/>
    <cellStyle name="Currency 2" xfId="3404"/>
    <cellStyle name="Currency 2*" xfId="3405"/>
    <cellStyle name="Currency 2_% Change" xfId="3406"/>
    <cellStyle name="Currency 3" xfId="3407"/>
    <cellStyle name="Currency 3*" xfId="3408"/>
    <cellStyle name="Currency 4" xfId="3409"/>
    <cellStyle name="Currency(0)" xfId="3410"/>
    <cellStyle name="Currency(1)" xfId="3411"/>
    <cellStyle name="currency(2)" xfId="3412"/>
    <cellStyle name="Currency*" xfId="3413"/>
    <cellStyle name="Currency[2]" xfId="3414"/>
    <cellStyle name="Currency--_CA comps 6.23.04a" xfId="3415"/>
    <cellStyle name="Currency0" xfId="18"/>
    <cellStyle name="CURRENCY1" xfId="3416"/>
    <cellStyle name="Currency2" xfId="3417"/>
    <cellStyle name="currencyt 0" xfId="3418"/>
    <cellStyle name="Cyan_button_style" xfId="3419"/>
    <cellStyle name="Cyndie" xfId="3420"/>
    <cellStyle name="d" xfId="3421"/>
    <cellStyle name="d_Sept 07 issuance -  67.8  - with overview" xfId="3422"/>
    <cellStyle name="Dan" xfId="19"/>
    <cellStyle name="Dan 2" xfId="6736"/>
    <cellStyle name="Dash" xfId="3423"/>
    <cellStyle name="Data" xfId="3424"/>
    <cellStyle name="Data Entry Shading" xfId="3425"/>
    <cellStyle name="Data_0dp" xfId="3426"/>
    <cellStyle name="Date" xfId="20"/>
    <cellStyle name="Date &amp; Time" xfId="3427"/>
    <cellStyle name="Date (dd-mmm-yy)" xfId="3428"/>
    <cellStyle name="Date [d-mmm-yy]" xfId="3429"/>
    <cellStyle name="Date [mm-dd-yy]" xfId="3430"/>
    <cellStyle name="Date [mm-dd-yyyy]" xfId="3431"/>
    <cellStyle name="Date [mm-d-yy]" xfId="3432"/>
    <cellStyle name="Date [mm-d-yyyy]" xfId="3433"/>
    <cellStyle name="Date [mmm-d-yyyy]" xfId="3434"/>
    <cellStyle name="Date [mmm-yy]" xfId="3435"/>
    <cellStyle name="Date [mmm-yyyy]" xfId="3436"/>
    <cellStyle name="Date Aligned" xfId="3437"/>
    <cellStyle name="Date Aligned*" xfId="3438"/>
    <cellStyle name="Date Aligned_a" xfId="3439"/>
    <cellStyle name="Date Header" xfId="3440"/>
    <cellStyle name="Date m/d/yy" xfId="3441"/>
    <cellStyle name="Date Short" xfId="3442"/>
    <cellStyle name="Date title" xfId="3443"/>
    <cellStyle name="Date U" xfId="3444"/>
    <cellStyle name="Date_~0636239" xfId="3445"/>
    <cellStyle name="Date2" xfId="3446"/>
    <cellStyle name="Date2h" xfId="3447"/>
    <cellStyle name="datejpm" xfId="3448"/>
    <cellStyle name="datejpm 2" xfId="4732"/>
    <cellStyle name="datejpm 2 2" xfId="4909"/>
    <cellStyle name="DateLong" xfId="3449"/>
    <cellStyle name="Dates" xfId="3450"/>
    <cellStyle name="DateShort" xfId="3451"/>
    <cellStyle name="DateYear" xfId="3452"/>
    <cellStyle name="Day" xfId="3453"/>
    <cellStyle name="Deal Title" xfId="3454"/>
    <cellStyle name="Decimal [0]" xfId="3455"/>
    <cellStyle name="Decimal [2]" xfId="3456"/>
    <cellStyle name="Decimal [2] U" xfId="3457"/>
    <cellStyle name="Decimal [4]" xfId="3458"/>
    <cellStyle name="Decimal [4] U" xfId="3459"/>
    <cellStyle name="Decimal_Four" xfId="3460"/>
    <cellStyle name="Def_Calculation" xfId="3461"/>
    <cellStyle name="default" xfId="3462"/>
    <cellStyle name="Derive" xfId="3463"/>
    <cellStyle name="Dezimal . [0]" xfId="3464"/>
    <cellStyle name="Dezimal . [1]" xfId="3465"/>
    <cellStyle name="Dezimal . [2]" xfId="3466"/>
    <cellStyle name="Dezimal [0]_36" xfId="3467"/>
    <cellStyle name="Dezimal__Utopia Index Index und Guidance (Deutsch)" xfId="3468"/>
    <cellStyle name="DIA" xfId="21"/>
    <cellStyle name="DIA 2" xfId="6737"/>
    <cellStyle name="Dirham" xfId="3469"/>
    <cellStyle name="Diseño" xfId="3470"/>
    <cellStyle name="divisao" xfId="3471"/>
    <cellStyle name="DM/GJ" xfId="3472"/>
    <cellStyle name="DM/MWh" xfId="3473"/>
    <cellStyle name="DM/t" xfId="3474"/>
    <cellStyle name="DM/therm" xfId="3475"/>
    <cellStyle name="Dollar" xfId="3476"/>
    <cellStyle name="Dollar (zero dec)" xfId="3477"/>
    <cellStyle name="dollars" xfId="3478"/>
    <cellStyle name="DollarWhole" xfId="3479"/>
    <cellStyle name="Dotted Line" xfId="3480"/>
    <cellStyle name="Dotted_Blue" xfId="3481"/>
    <cellStyle name="Double Accounting" xfId="3482"/>
    <cellStyle name="Download" xfId="3483"/>
    <cellStyle name="Driver" xfId="3484"/>
    <cellStyle name="Driver Lable" xfId="3485"/>
    <cellStyle name="Driver_~0636239" xfId="3486"/>
    <cellStyle name="Dziesiętny_BUDGET2003 v.1" xfId="3487"/>
    <cellStyle name="e" xfId="3488"/>
    <cellStyle name="E_Wireless Multiples" xfId="3489"/>
    <cellStyle name="E_Wireless Multiples_Coppel_model_v.9" xfId="3490"/>
    <cellStyle name="En miles" xfId="3491"/>
    <cellStyle name="En millones" xfId="3492"/>
    <cellStyle name="ENCABEZ1" xfId="22"/>
    <cellStyle name="ENCABEZ1 2" xfId="6738"/>
    <cellStyle name="ENCABEZ2" xfId="23"/>
    <cellStyle name="ENCABEZ2 2" xfId="6739"/>
    <cellStyle name="Encabezado 1" xfId="24"/>
    <cellStyle name="Encabezado 1 2" xfId="6740"/>
    <cellStyle name="Encabezado 2" xfId="25"/>
    <cellStyle name="Encabezado 2 2" xfId="6741"/>
    <cellStyle name="End Table" xfId="3493"/>
    <cellStyle name="Ênfase1 2" xfId="3494"/>
    <cellStyle name="Ênfase2 2" xfId="3495"/>
    <cellStyle name="Ênfase3 2" xfId="3496"/>
    <cellStyle name="Ênfase4 2" xfId="3497"/>
    <cellStyle name="Ênfase5 2" xfId="3498"/>
    <cellStyle name="Ênfase6 2" xfId="3499"/>
    <cellStyle name="Enter Currency (0)" xfId="3500"/>
    <cellStyle name="Enter Currency (2)" xfId="3501"/>
    <cellStyle name="Enter Units (0)" xfId="3502"/>
    <cellStyle name="Enter Units (1)" xfId="3503"/>
    <cellStyle name="Enter Units (2)" xfId="3504"/>
    <cellStyle name="Entered" xfId="3505"/>
    <cellStyle name="Entrada" xfId="3506"/>
    <cellStyle name="Entrada 2" xfId="3507"/>
    <cellStyle name="Entrada 2 2" xfId="4656"/>
    <cellStyle name="Entrada 2 2 2" xfId="4820"/>
    <cellStyle name="Entrada 2 2 2 2" xfId="4987"/>
    <cellStyle name="Estilo 1" xfId="3508"/>
    <cellStyle name="Euro" xfId="26"/>
    <cellStyle name="Euro 10" xfId="3509"/>
    <cellStyle name="Euro 11" xfId="3510"/>
    <cellStyle name="Euro 12" xfId="3511"/>
    <cellStyle name="Euro 13" xfId="3512"/>
    <cellStyle name="Euro 14" xfId="3513"/>
    <cellStyle name="Euro 15" xfId="3514"/>
    <cellStyle name="Euro 16" xfId="3515"/>
    <cellStyle name="Euro 17" xfId="3516"/>
    <cellStyle name="Euro 18" xfId="3517"/>
    <cellStyle name="Euro 19" xfId="3518"/>
    <cellStyle name="Euro 2" xfId="3519"/>
    <cellStyle name="Euro 2 10" xfId="3520"/>
    <cellStyle name="Euro 2 11" xfId="3521"/>
    <cellStyle name="Euro 2 12" xfId="3522"/>
    <cellStyle name="Euro 2 13" xfId="3523"/>
    <cellStyle name="Euro 2 14" xfId="3524"/>
    <cellStyle name="Euro 2 15" xfId="3525"/>
    <cellStyle name="Euro 2 16" xfId="3526"/>
    <cellStyle name="Euro 2 17" xfId="3527"/>
    <cellStyle name="Euro 2 18" xfId="3528"/>
    <cellStyle name="Euro 2 19" xfId="3529"/>
    <cellStyle name="Euro 2 2" xfId="3530"/>
    <cellStyle name="Euro 2 20" xfId="3531"/>
    <cellStyle name="Euro 2 21" xfId="3532"/>
    <cellStyle name="Euro 2 22" xfId="3533"/>
    <cellStyle name="Euro 2 23" xfId="3534"/>
    <cellStyle name="Euro 2 24" xfId="3535"/>
    <cellStyle name="Euro 2 25" xfId="3536"/>
    <cellStyle name="Euro 2 3" xfId="3537"/>
    <cellStyle name="Euro 2 4" xfId="3538"/>
    <cellStyle name="Euro 2 5" xfId="3539"/>
    <cellStyle name="Euro 2 6" xfId="3540"/>
    <cellStyle name="Euro 2 7" xfId="3541"/>
    <cellStyle name="Euro 2 8" xfId="3542"/>
    <cellStyle name="Euro 2 9" xfId="3543"/>
    <cellStyle name="Euro 2_Trimestral" xfId="3544"/>
    <cellStyle name="Euro 20" xfId="3545"/>
    <cellStyle name="Euro 21" xfId="3546"/>
    <cellStyle name="Euro 22" xfId="3547"/>
    <cellStyle name="Euro 23" xfId="3548"/>
    <cellStyle name="Euro 24" xfId="3549"/>
    <cellStyle name="Euro 25" xfId="3550"/>
    <cellStyle name="Euro 26" xfId="3551"/>
    <cellStyle name="Euro 27" xfId="3552"/>
    <cellStyle name="Euro 28" xfId="3553"/>
    <cellStyle name="Euro 29" xfId="3554"/>
    <cellStyle name="Euro 3" xfId="3555"/>
    <cellStyle name="Euro 30" xfId="6748"/>
    <cellStyle name="Euro 31" xfId="6803"/>
    <cellStyle name="Euro 32" xfId="6807"/>
    <cellStyle name="Euro 4" xfId="3556"/>
    <cellStyle name="Euro 5" xfId="3557"/>
    <cellStyle name="Euro 6" xfId="3558"/>
    <cellStyle name="Euro 7" xfId="3559"/>
    <cellStyle name="Euro 8" xfId="3560"/>
    <cellStyle name="Euro 9" xfId="3561"/>
    <cellStyle name="Explanatory Text 2" xfId="3562"/>
    <cellStyle name="Explanatory Text 2 10" xfId="3563"/>
    <cellStyle name="Explanatory Text 2 11" xfId="3564"/>
    <cellStyle name="Explanatory Text 2 12" xfId="3565"/>
    <cellStyle name="Explanatory Text 2 2" xfId="3566"/>
    <cellStyle name="Explanatory Text 2 3" xfId="3567"/>
    <cellStyle name="Explanatory Text 2 4" xfId="3568"/>
    <cellStyle name="Explanatory Text 2 5" xfId="3569"/>
    <cellStyle name="Explanatory Text 2 6" xfId="3570"/>
    <cellStyle name="Explanatory Text 2 7" xfId="3571"/>
    <cellStyle name="Explanatory Text 2 8" xfId="3572"/>
    <cellStyle name="Explanatory Text 2 9" xfId="3573"/>
    <cellStyle name="Explanatory Text 2_Trimestral" xfId="3574"/>
    <cellStyle name="Explanatory Text 3" xfId="3575"/>
    <cellStyle name="Explanatory Text 3 10" xfId="3576"/>
    <cellStyle name="Explanatory Text 3 11" xfId="3577"/>
    <cellStyle name="Explanatory Text 3 12" xfId="3578"/>
    <cellStyle name="Explanatory Text 3 2" xfId="3579"/>
    <cellStyle name="Explanatory Text 3 3" xfId="3580"/>
    <cellStyle name="Explanatory Text 3 4" xfId="3581"/>
    <cellStyle name="Explanatory Text 3 5" xfId="3582"/>
    <cellStyle name="Explanatory Text 3 6" xfId="3583"/>
    <cellStyle name="Explanatory Text 3 7" xfId="3584"/>
    <cellStyle name="Explanatory Text 3 8" xfId="3585"/>
    <cellStyle name="Explanatory Text 3 9" xfId="3586"/>
    <cellStyle name="Explanatory Text 3_Trimestral" xfId="3587"/>
    <cellStyle name="Explanatory Text 4" xfId="3588"/>
    <cellStyle name="Explanatory Text 4 10" xfId="3589"/>
    <cellStyle name="Explanatory Text 4 11" xfId="3590"/>
    <cellStyle name="Explanatory Text 4 12" xfId="3591"/>
    <cellStyle name="Explanatory Text 4 2" xfId="3592"/>
    <cellStyle name="Explanatory Text 4 3" xfId="3593"/>
    <cellStyle name="Explanatory Text 4 4" xfId="3594"/>
    <cellStyle name="Explanatory Text 4 5" xfId="3595"/>
    <cellStyle name="Explanatory Text 4 6" xfId="3596"/>
    <cellStyle name="Explanatory Text 4 7" xfId="3597"/>
    <cellStyle name="Explanatory Text 4 8" xfId="3598"/>
    <cellStyle name="Explanatory Text 4 9" xfId="3599"/>
    <cellStyle name="Explanatory Text 4_Trimestral" xfId="3600"/>
    <cellStyle name="Explanatory Text 5" xfId="3601"/>
    <cellStyle name="Explanatory Text 5 10" xfId="3602"/>
    <cellStyle name="Explanatory Text 5 11" xfId="3603"/>
    <cellStyle name="Explanatory Text 5 12" xfId="3604"/>
    <cellStyle name="Explanatory Text 5 2" xfId="3605"/>
    <cellStyle name="Explanatory Text 5 3" xfId="3606"/>
    <cellStyle name="Explanatory Text 5 4" xfId="3607"/>
    <cellStyle name="Explanatory Text 5 5" xfId="3608"/>
    <cellStyle name="Explanatory Text 5 6" xfId="3609"/>
    <cellStyle name="Explanatory Text 5 7" xfId="3610"/>
    <cellStyle name="Explanatory Text 5 8" xfId="3611"/>
    <cellStyle name="Explanatory Text 5 9" xfId="3612"/>
    <cellStyle name="Explanatory Text 5_Trimestral" xfId="3613"/>
    <cellStyle name="Explanatory Text 6" xfId="3614"/>
    <cellStyle name="Explanatory Text 7" xfId="6791"/>
    <cellStyle name="Explanatory Text 8" xfId="6816"/>
    <cellStyle name="Explanatory Text 9" xfId="6800"/>
    <cellStyle name="F2" xfId="3615"/>
    <cellStyle name="F3" xfId="3616"/>
    <cellStyle name="F4" xfId="3617"/>
    <cellStyle name="F5" xfId="3618"/>
    <cellStyle name="F6" xfId="3619"/>
    <cellStyle name="F7" xfId="3620"/>
    <cellStyle name="F8" xfId="3621"/>
    <cellStyle name="F8 - Estilo5" xfId="3622"/>
    <cellStyle name="F8_Model ESTC (apr-09) draft 2Q09" xfId="3623"/>
    <cellStyle name="fa_column_header_bottom" xfId="92"/>
    <cellStyle name="fact_Feuil1 (8)" xfId="3624"/>
    <cellStyle name="Fecha" xfId="27"/>
    <cellStyle name="Fecha 2" xfId="6749"/>
    <cellStyle name="FIELD" xfId="3625"/>
    <cellStyle name="Fijo" xfId="28"/>
    <cellStyle name="Finan?ní0" xfId="3626"/>
    <cellStyle name="FINANCIERO" xfId="29"/>
    <cellStyle name="FINANCIERO 2" xfId="6750"/>
    <cellStyle name="Finanční0" xfId="3627"/>
    <cellStyle name="Fixed" xfId="30"/>
    <cellStyle name="Fixed [0]" xfId="3628"/>
    <cellStyle name="Fixed_~6192826" xfId="3629"/>
    <cellStyle name="Fixo" xfId="3630"/>
    <cellStyle name="fo]_x000d__x000a_UserName=Murat Zelef_x000d__x000a_UserCompany=Bumerang_x000d__x000a__x000d__x000a_[File Paths]_x000d__x000a_WorkingDirectory=C:\EQUIS\DLWIN_x000d__x000a_DownLoader=C" xfId="3631"/>
    <cellStyle name="Footnote" xfId="3632"/>
    <cellStyle name="Forecast" xfId="3633"/>
    <cellStyle name="Format ($)" xfId="3634"/>
    <cellStyle name="Format (no $ no underline)" xfId="3635"/>
    <cellStyle name="Format (no $ underline)" xfId="3636"/>
    <cellStyle name="Format (no $)" xfId="3637"/>
    <cellStyle name="Format underline (no $)" xfId="3638"/>
    <cellStyle name="from Input Sheet" xfId="3639"/>
    <cellStyle name="from Input Sheet 2" xfId="4733"/>
    <cellStyle name="from Input Sheet 2 2" xfId="4910"/>
    <cellStyle name="From Project Models" xfId="3640"/>
    <cellStyle name="From Project Models 2" xfId="4734"/>
    <cellStyle name="From Project Models 2 2" xfId="4911"/>
    <cellStyle name="general" xfId="3641"/>
    <cellStyle name="GJ" xfId="3642"/>
    <cellStyle name="GJ/MW" xfId="3643"/>
    <cellStyle name="GJ/t" xfId="3644"/>
    <cellStyle name="GJ/te" xfId="3645"/>
    <cellStyle name="GJ_Ass" xfId="3646"/>
    <cellStyle name="Global" xfId="3647"/>
    <cellStyle name="Global 2" xfId="4735"/>
    <cellStyle name="Global 2 2" xfId="4912"/>
    <cellStyle name="Good 10" xfId="6751"/>
    <cellStyle name="Good 2" xfId="3648"/>
    <cellStyle name="Good 2 10" xfId="3649"/>
    <cellStyle name="Good 2 11" xfId="3650"/>
    <cellStyle name="Good 2 12" xfId="3651"/>
    <cellStyle name="Good 2 2" xfId="3652"/>
    <cellStyle name="Good 2 3" xfId="3653"/>
    <cellStyle name="Good 2 4" xfId="3654"/>
    <cellStyle name="Good 2 5" xfId="3655"/>
    <cellStyle name="Good 2 6" xfId="3656"/>
    <cellStyle name="Good 2 7" xfId="3657"/>
    <cellStyle name="Good 2 8" xfId="3658"/>
    <cellStyle name="Good 2 9" xfId="3659"/>
    <cellStyle name="Good 2_Trimestral" xfId="3660"/>
    <cellStyle name="Good 3" xfId="3661"/>
    <cellStyle name="Good 3 10" xfId="3662"/>
    <cellStyle name="Good 3 11" xfId="3663"/>
    <cellStyle name="Good 3 12" xfId="3664"/>
    <cellStyle name="Good 3 2" xfId="3665"/>
    <cellStyle name="Good 3 3" xfId="3666"/>
    <cellStyle name="Good 3 4" xfId="3667"/>
    <cellStyle name="Good 3 5" xfId="3668"/>
    <cellStyle name="Good 3 6" xfId="3669"/>
    <cellStyle name="Good 3 7" xfId="3670"/>
    <cellStyle name="Good 3 8" xfId="3671"/>
    <cellStyle name="Good 3 9" xfId="3672"/>
    <cellStyle name="Good 3_Trimestral" xfId="3673"/>
    <cellStyle name="Good 4" xfId="3674"/>
    <cellStyle name="Good 4 10" xfId="3675"/>
    <cellStyle name="Good 4 11" xfId="3676"/>
    <cellStyle name="Good 4 12" xfId="3677"/>
    <cellStyle name="Good 4 2" xfId="3678"/>
    <cellStyle name="Good 4 3" xfId="3679"/>
    <cellStyle name="Good 4 4" xfId="3680"/>
    <cellStyle name="Good 4 5" xfId="3681"/>
    <cellStyle name="Good 4 6" xfId="3682"/>
    <cellStyle name="Good 4 7" xfId="3683"/>
    <cellStyle name="Good 4 8" xfId="3684"/>
    <cellStyle name="Good 4 9" xfId="3685"/>
    <cellStyle name="Good 4_Trimestral" xfId="3686"/>
    <cellStyle name="Good 5" xfId="3687"/>
    <cellStyle name="Good 5 10" xfId="3688"/>
    <cellStyle name="Good 5 11" xfId="3689"/>
    <cellStyle name="Good 5 12" xfId="3690"/>
    <cellStyle name="Good 5 2" xfId="3691"/>
    <cellStyle name="Good 5 3" xfId="3692"/>
    <cellStyle name="Good 5 4" xfId="3693"/>
    <cellStyle name="Good 5 5" xfId="3694"/>
    <cellStyle name="Good 5 6" xfId="3695"/>
    <cellStyle name="Good 5 7" xfId="3696"/>
    <cellStyle name="Good 5 8" xfId="3697"/>
    <cellStyle name="Good 5 9" xfId="3698"/>
    <cellStyle name="Good 5_Trimestral" xfId="3699"/>
    <cellStyle name="Good 6" xfId="3700"/>
    <cellStyle name="Good 6 10" xfId="3701"/>
    <cellStyle name="Good 6 11" xfId="3702"/>
    <cellStyle name="Good 6 12" xfId="3703"/>
    <cellStyle name="Good 6 2" xfId="3704"/>
    <cellStyle name="Good 6 3" xfId="3705"/>
    <cellStyle name="Good 6 4" xfId="3706"/>
    <cellStyle name="Good 6 5" xfId="3707"/>
    <cellStyle name="Good 6 6" xfId="3708"/>
    <cellStyle name="Good 6 7" xfId="3709"/>
    <cellStyle name="Good 6 8" xfId="3710"/>
    <cellStyle name="Good 6 9" xfId="3711"/>
    <cellStyle name="Good 6_Trimestral" xfId="3712"/>
    <cellStyle name="Good 7" xfId="3713"/>
    <cellStyle name="Good 7 10" xfId="3714"/>
    <cellStyle name="Good 7 11" xfId="3715"/>
    <cellStyle name="Good 7 12" xfId="3716"/>
    <cellStyle name="Good 7 2" xfId="3717"/>
    <cellStyle name="Good 7 3" xfId="3718"/>
    <cellStyle name="Good 7 4" xfId="3719"/>
    <cellStyle name="Good 7 5" xfId="3720"/>
    <cellStyle name="Good 7 6" xfId="3721"/>
    <cellStyle name="Good 7 7" xfId="3722"/>
    <cellStyle name="Good 7 8" xfId="3723"/>
    <cellStyle name="Good 7 9" xfId="3724"/>
    <cellStyle name="Good 7_Trimestral" xfId="3725"/>
    <cellStyle name="Good 8" xfId="3726"/>
    <cellStyle name="Good 8 10" xfId="3727"/>
    <cellStyle name="Good 8 11" xfId="3728"/>
    <cellStyle name="Good 8 12" xfId="3729"/>
    <cellStyle name="Good 8 2" xfId="3730"/>
    <cellStyle name="Good 8 3" xfId="3731"/>
    <cellStyle name="Good 8 4" xfId="3732"/>
    <cellStyle name="Good 8 5" xfId="3733"/>
    <cellStyle name="Good 8 6" xfId="3734"/>
    <cellStyle name="Good 8 7" xfId="3735"/>
    <cellStyle name="Good 8 8" xfId="3736"/>
    <cellStyle name="Good 8 9" xfId="3737"/>
    <cellStyle name="Good 8_Trimestral" xfId="3738"/>
    <cellStyle name="Good 9" xfId="3739"/>
    <cellStyle name="grayText2" xfId="3740"/>
    <cellStyle name="grayText2Big" xfId="3741"/>
    <cellStyle name="Green" xfId="3742"/>
    <cellStyle name="Grey" xfId="31"/>
    <cellStyle name="GrowthRate" xfId="3743"/>
    <cellStyle name="Grupo" xfId="3744"/>
    <cellStyle name="GWh" xfId="3745"/>
    <cellStyle name="haeding 2" xfId="3746"/>
    <cellStyle name="Hard" xfId="3747"/>
    <cellStyle name="hard no." xfId="3748"/>
    <cellStyle name="hard no. 2" xfId="4736"/>
    <cellStyle name="hard no. 2 2" xfId="4913"/>
    <cellStyle name="Hard Percent" xfId="3749"/>
    <cellStyle name="Hard_~0899137" xfId="3750"/>
    <cellStyle name="head1" xfId="3751"/>
    <cellStyle name="head2" xfId="3752"/>
    <cellStyle name="HEADER" xfId="32"/>
    <cellStyle name="HEADER 2" xfId="6753"/>
    <cellStyle name="Header1" xfId="33"/>
    <cellStyle name="Header1 2" xfId="6754"/>
    <cellStyle name="Header2" xfId="34"/>
    <cellStyle name="Header2 2" xfId="3753"/>
    <cellStyle name="Header2 2 2" xfId="4657"/>
    <cellStyle name="Header2 2 2 2" xfId="4821"/>
    <cellStyle name="Header2 2 2 2 2" xfId="4988"/>
    <cellStyle name="Header2 2 2 3" xfId="4884"/>
    <cellStyle name="Header2 3" xfId="4592"/>
    <cellStyle name="Header2 3 2" xfId="4757"/>
    <cellStyle name="Header2 3 2 2" xfId="4932"/>
    <cellStyle name="Header2 3 3" xfId="4878"/>
    <cellStyle name="Header2 4" xfId="6755"/>
    <cellStyle name="Header2 5" xfId="6804"/>
    <cellStyle name="Header3" xfId="3754"/>
    <cellStyle name="Header3 2" xfId="3755"/>
    <cellStyle name="Header3 2 2" xfId="4659"/>
    <cellStyle name="Header3 2 2 2" xfId="4823"/>
    <cellStyle name="Header3 2 2 2 2" xfId="4990"/>
    <cellStyle name="Header3 2 2 3" xfId="4886"/>
    <cellStyle name="Header3 3" xfId="4658"/>
    <cellStyle name="Header3 3 2" xfId="4822"/>
    <cellStyle name="Header3 3 2 2" xfId="4989"/>
    <cellStyle name="Header3 3 3" xfId="4885"/>
    <cellStyle name="Header4" xfId="3756"/>
    <cellStyle name="Header4 2" xfId="3757"/>
    <cellStyle name="Header4 2 2" xfId="4661"/>
    <cellStyle name="Header4 2 2 2" xfId="4825"/>
    <cellStyle name="Header4 2 2 2 2" xfId="4992"/>
    <cellStyle name="Header4 2 2 3" xfId="4888"/>
    <cellStyle name="Header4 3" xfId="4660"/>
    <cellStyle name="Header4 3 2" xfId="4824"/>
    <cellStyle name="Header4 3 2 2" xfId="4991"/>
    <cellStyle name="Header4 3 3" xfId="4887"/>
    <cellStyle name="Heading" xfId="35"/>
    <cellStyle name="Heading 1 10" xfId="6794"/>
    <cellStyle name="Heading 1 2" xfId="3758"/>
    <cellStyle name="Heading 1 2 10" xfId="3759"/>
    <cellStyle name="Heading 1 2 11" xfId="3760"/>
    <cellStyle name="Heading 1 2 12" xfId="3761"/>
    <cellStyle name="Heading 1 2 2" xfId="3762"/>
    <cellStyle name="Heading 1 2 3" xfId="3763"/>
    <cellStyle name="Heading 1 2 4" xfId="3764"/>
    <cellStyle name="Heading 1 2 5" xfId="3765"/>
    <cellStyle name="Heading 1 2 6" xfId="3766"/>
    <cellStyle name="Heading 1 2 7" xfId="3767"/>
    <cellStyle name="Heading 1 2 8" xfId="3768"/>
    <cellStyle name="Heading 1 2 9" xfId="3769"/>
    <cellStyle name="Heading 1 3" xfId="3770"/>
    <cellStyle name="Heading 1 3 10" xfId="3771"/>
    <cellStyle name="Heading 1 3 11" xfId="3772"/>
    <cellStyle name="Heading 1 3 12" xfId="3773"/>
    <cellStyle name="Heading 1 3 2" xfId="3774"/>
    <cellStyle name="Heading 1 3 3" xfId="3775"/>
    <cellStyle name="Heading 1 3 4" xfId="3776"/>
    <cellStyle name="Heading 1 3 5" xfId="3777"/>
    <cellStyle name="Heading 1 3 6" xfId="3778"/>
    <cellStyle name="Heading 1 3 7" xfId="3779"/>
    <cellStyle name="Heading 1 3 8" xfId="3780"/>
    <cellStyle name="Heading 1 3 9" xfId="3781"/>
    <cellStyle name="Heading 1 4" xfId="3782"/>
    <cellStyle name="Heading 1 4 10" xfId="3783"/>
    <cellStyle name="Heading 1 4 11" xfId="3784"/>
    <cellStyle name="Heading 1 4 12" xfId="3785"/>
    <cellStyle name="Heading 1 4 2" xfId="3786"/>
    <cellStyle name="Heading 1 4 3" xfId="3787"/>
    <cellStyle name="Heading 1 4 4" xfId="3788"/>
    <cellStyle name="Heading 1 4 5" xfId="3789"/>
    <cellStyle name="Heading 1 4 6" xfId="3790"/>
    <cellStyle name="Heading 1 4 7" xfId="3791"/>
    <cellStyle name="Heading 1 4 8" xfId="3792"/>
    <cellStyle name="Heading 1 4 9" xfId="3793"/>
    <cellStyle name="Heading 1 5" xfId="3794"/>
    <cellStyle name="Heading 1 5 10" xfId="3795"/>
    <cellStyle name="Heading 1 5 11" xfId="3796"/>
    <cellStyle name="Heading 1 5 12" xfId="3797"/>
    <cellStyle name="Heading 1 5 2" xfId="3798"/>
    <cellStyle name="Heading 1 5 3" xfId="3799"/>
    <cellStyle name="Heading 1 5 4" xfId="3800"/>
    <cellStyle name="Heading 1 5 5" xfId="3801"/>
    <cellStyle name="Heading 1 5 6" xfId="3802"/>
    <cellStyle name="Heading 1 5 7" xfId="3803"/>
    <cellStyle name="Heading 1 5 8" xfId="3804"/>
    <cellStyle name="Heading 1 5 9" xfId="3805"/>
    <cellStyle name="Heading 1 6" xfId="3806"/>
    <cellStyle name="Heading 1 6 10" xfId="3807"/>
    <cellStyle name="Heading 1 6 11" xfId="3808"/>
    <cellStyle name="Heading 1 6 12" xfId="3809"/>
    <cellStyle name="Heading 1 6 2" xfId="3810"/>
    <cellStyle name="Heading 1 6 3" xfId="3811"/>
    <cellStyle name="Heading 1 6 4" xfId="3812"/>
    <cellStyle name="Heading 1 6 5" xfId="3813"/>
    <cellStyle name="Heading 1 6 6" xfId="3814"/>
    <cellStyle name="Heading 1 6 7" xfId="3815"/>
    <cellStyle name="Heading 1 6 8" xfId="3816"/>
    <cellStyle name="Heading 1 6 9" xfId="3817"/>
    <cellStyle name="Heading 1 7" xfId="3818"/>
    <cellStyle name="Heading 1 7 10" xfId="3819"/>
    <cellStyle name="Heading 1 7 11" xfId="3820"/>
    <cellStyle name="Heading 1 7 12" xfId="3821"/>
    <cellStyle name="Heading 1 7 2" xfId="3822"/>
    <cellStyle name="Heading 1 7 3" xfId="3823"/>
    <cellStyle name="Heading 1 7 4" xfId="3824"/>
    <cellStyle name="Heading 1 7 5" xfId="3825"/>
    <cellStyle name="Heading 1 7 6" xfId="3826"/>
    <cellStyle name="Heading 1 7 7" xfId="3827"/>
    <cellStyle name="Heading 1 7 8" xfId="3828"/>
    <cellStyle name="Heading 1 7 9" xfId="3829"/>
    <cellStyle name="Heading 1 8" xfId="3830"/>
    <cellStyle name="Heading 1 8 10" xfId="3831"/>
    <cellStyle name="Heading 1 8 11" xfId="3832"/>
    <cellStyle name="Heading 1 8 12" xfId="3833"/>
    <cellStyle name="Heading 1 8 2" xfId="3834"/>
    <cellStyle name="Heading 1 8 3" xfId="3835"/>
    <cellStyle name="Heading 1 8 4" xfId="3836"/>
    <cellStyle name="Heading 1 8 5" xfId="3837"/>
    <cellStyle name="Heading 1 8 6" xfId="3838"/>
    <cellStyle name="Heading 1 8 7" xfId="3839"/>
    <cellStyle name="Heading 1 8 8" xfId="3840"/>
    <cellStyle name="Heading 1 8 9" xfId="3841"/>
    <cellStyle name="Heading 1 9" xfId="3842"/>
    <cellStyle name="Heading 2 10" xfId="6795"/>
    <cellStyle name="Heading 2 2" xfId="3843"/>
    <cellStyle name="Heading 2 2 10" xfId="3844"/>
    <cellStyle name="Heading 2 2 11" xfId="3845"/>
    <cellStyle name="Heading 2 2 12" xfId="3846"/>
    <cellStyle name="Heading 2 2 2" xfId="3847"/>
    <cellStyle name="Heading 2 2 3" xfId="3848"/>
    <cellStyle name="Heading 2 2 4" xfId="3849"/>
    <cellStyle name="Heading 2 2 5" xfId="3850"/>
    <cellStyle name="Heading 2 2 6" xfId="3851"/>
    <cellStyle name="Heading 2 2 7" xfId="3852"/>
    <cellStyle name="Heading 2 2 8" xfId="3853"/>
    <cellStyle name="Heading 2 2 9" xfId="3854"/>
    <cellStyle name="Heading 2 3" xfId="3855"/>
    <cellStyle name="Heading 2 3 10" xfId="3856"/>
    <cellStyle name="Heading 2 3 11" xfId="3857"/>
    <cellStyle name="Heading 2 3 12" xfId="3858"/>
    <cellStyle name="Heading 2 3 2" xfId="3859"/>
    <cellStyle name="Heading 2 3 3" xfId="3860"/>
    <cellStyle name="Heading 2 3 4" xfId="3861"/>
    <cellStyle name="Heading 2 3 5" xfId="3862"/>
    <cellStyle name="Heading 2 3 6" xfId="3863"/>
    <cellStyle name="Heading 2 3 7" xfId="3864"/>
    <cellStyle name="Heading 2 3 8" xfId="3865"/>
    <cellStyle name="Heading 2 3 9" xfId="3866"/>
    <cellStyle name="Heading 2 4" xfId="3867"/>
    <cellStyle name="Heading 2 4 10" xfId="3868"/>
    <cellStyle name="Heading 2 4 11" xfId="3869"/>
    <cellStyle name="Heading 2 4 12" xfId="3870"/>
    <cellStyle name="Heading 2 4 2" xfId="3871"/>
    <cellStyle name="Heading 2 4 3" xfId="3872"/>
    <cellStyle name="Heading 2 4 4" xfId="3873"/>
    <cellStyle name="Heading 2 4 5" xfId="3874"/>
    <cellStyle name="Heading 2 4 6" xfId="3875"/>
    <cellStyle name="Heading 2 4 7" xfId="3876"/>
    <cellStyle name="Heading 2 4 8" xfId="3877"/>
    <cellStyle name="Heading 2 4 9" xfId="3878"/>
    <cellStyle name="Heading 2 5" xfId="3879"/>
    <cellStyle name="Heading 2 5 10" xfId="3880"/>
    <cellStyle name="Heading 2 5 11" xfId="3881"/>
    <cellStyle name="Heading 2 5 12" xfId="3882"/>
    <cellStyle name="Heading 2 5 2" xfId="3883"/>
    <cellStyle name="Heading 2 5 3" xfId="3884"/>
    <cellStyle name="Heading 2 5 4" xfId="3885"/>
    <cellStyle name="Heading 2 5 5" xfId="3886"/>
    <cellStyle name="Heading 2 5 6" xfId="3887"/>
    <cellStyle name="Heading 2 5 7" xfId="3888"/>
    <cellStyle name="Heading 2 5 8" xfId="3889"/>
    <cellStyle name="Heading 2 5 9" xfId="3890"/>
    <cellStyle name="Heading 2 6" xfId="3891"/>
    <cellStyle name="Heading 2 6 10" xfId="3892"/>
    <cellStyle name="Heading 2 6 11" xfId="3893"/>
    <cellStyle name="Heading 2 6 12" xfId="3894"/>
    <cellStyle name="Heading 2 6 2" xfId="3895"/>
    <cellStyle name="Heading 2 6 3" xfId="3896"/>
    <cellStyle name="Heading 2 6 4" xfId="3897"/>
    <cellStyle name="Heading 2 6 5" xfId="3898"/>
    <cellStyle name="Heading 2 6 6" xfId="3899"/>
    <cellStyle name="Heading 2 6 7" xfId="3900"/>
    <cellStyle name="Heading 2 6 8" xfId="3901"/>
    <cellStyle name="Heading 2 6 9" xfId="3902"/>
    <cellStyle name="Heading 2 7" xfId="3903"/>
    <cellStyle name="Heading 2 7 10" xfId="3904"/>
    <cellStyle name="Heading 2 7 11" xfId="3905"/>
    <cellStyle name="Heading 2 7 12" xfId="3906"/>
    <cellStyle name="Heading 2 7 2" xfId="3907"/>
    <cellStyle name="Heading 2 7 3" xfId="3908"/>
    <cellStyle name="Heading 2 7 4" xfId="3909"/>
    <cellStyle name="Heading 2 7 5" xfId="3910"/>
    <cellStyle name="Heading 2 7 6" xfId="3911"/>
    <cellStyle name="Heading 2 7 7" xfId="3912"/>
    <cellStyle name="Heading 2 7 8" xfId="3913"/>
    <cellStyle name="Heading 2 7 9" xfId="3914"/>
    <cellStyle name="Heading 2 8" xfId="3915"/>
    <cellStyle name="Heading 2 8 10" xfId="3916"/>
    <cellStyle name="Heading 2 8 11" xfId="3917"/>
    <cellStyle name="Heading 2 8 12" xfId="3918"/>
    <cellStyle name="Heading 2 8 2" xfId="3919"/>
    <cellStyle name="Heading 2 8 3" xfId="3920"/>
    <cellStyle name="Heading 2 8 4" xfId="3921"/>
    <cellStyle name="Heading 2 8 5" xfId="3922"/>
    <cellStyle name="Heading 2 8 6" xfId="3923"/>
    <cellStyle name="Heading 2 8 7" xfId="3924"/>
    <cellStyle name="Heading 2 8 8" xfId="3925"/>
    <cellStyle name="Heading 2 8 9" xfId="3926"/>
    <cellStyle name="Heading 2 9" xfId="3927"/>
    <cellStyle name="Heading 3 10" xfId="6796"/>
    <cellStyle name="Heading 3 2" xfId="3928"/>
    <cellStyle name="Heading 3 2 10" xfId="3929"/>
    <cellStyle name="Heading 3 2 11" xfId="3930"/>
    <cellStyle name="Heading 3 2 12" xfId="3931"/>
    <cellStyle name="Heading 3 2 2" xfId="3932"/>
    <cellStyle name="Heading 3 2 3" xfId="3933"/>
    <cellStyle name="Heading 3 2 4" xfId="3934"/>
    <cellStyle name="Heading 3 2 5" xfId="3935"/>
    <cellStyle name="Heading 3 2 6" xfId="3936"/>
    <cellStyle name="Heading 3 2 7" xfId="3937"/>
    <cellStyle name="Heading 3 2 8" xfId="3938"/>
    <cellStyle name="Heading 3 2 9" xfId="3939"/>
    <cellStyle name="Heading 3 3" xfId="3940"/>
    <cellStyle name="Heading 3 3 10" xfId="3941"/>
    <cellStyle name="Heading 3 3 11" xfId="3942"/>
    <cellStyle name="Heading 3 3 12" xfId="3943"/>
    <cellStyle name="Heading 3 3 2" xfId="3944"/>
    <cellStyle name="Heading 3 3 3" xfId="3945"/>
    <cellStyle name="Heading 3 3 4" xfId="3946"/>
    <cellStyle name="Heading 3 3 5" xfId="3947"/>
    <cellStyle name="Heading 3 3 6" xfId="3948"/>
    <cellStyle name="Heading 3 3 7" xfId="3949"/>
    <cellStyle name="Heading 3 3 8" xfId="3950"/>
    <cellStyle name="Heading 3 3 9" xfId="3951"/>
    <cellStyle name="Heading 3 4" xfId="3952"/>
    <cellStyle name="Heading 3 4 10" xfId="3953"/>
    <cellStyle name="Heading 3 4 11" xfId="3954"/>
    <cellStyle name="Heading 3 4 12" xfId="3955"/>
    <cellStyle name="Heading 3 4 2" xfId="3956"/>
    <cellStyle name="Heading 3 4 3" xfId="3957"/>
    <cellStyle name="Heading 3 4 4" xfId="3958"/>
    <cellStyle name="Heading 3 4 5" xfId="3959"/>
    <cellStyle name="Heading 3 4 6" xfId="3960"/>
    <cellStyle name="Heading 3 4 7" xfId="3961"/>
    <cellStyle name="Heading 3 4 8" xfId="3962"/>
    <cellStyle name="Heading 3 4 9" xfId="3963"/>
    <cellStyle name="Heading 3 5" xfId="3964"/>
    <cellStyle name="Heading 3 5 10" xfId="3965"/>
    <cellStyle name="Heading 3 5 11" xfId="3966"/>
    <cellStyle name="Heading 3 5 12" xfId="3967"/>
    <cellStyle name="Heading 3 5 2" xfId="3968"/>
    <cellStyle name="Heading 3 5 3" xfId="3969"/>
    <cellStyle name="Heading 3 5 4" xfId="3970"/>
    <cellStyle name="Heading 3 5 5" xfId="3971"/>
    <cellStyle name="Heading 3 5 6" xfId="3972"/>
    <cellStyle name="Heading 3 5 7" xfId="3973"/>
    <cellStyle name="Heading 3 5 8" xfId="3974"/>
    <cellStyle name="Heading 3 5 9" xfId="3975"/>
    <cellStyle name="Heading 3 6" xfId="3976"/>
    <cellStyle name="Heading 3 6 10" xfId="3977"/>
    <cellStyle name="Heading 3 6 11" xfId="3978"/>
    <cellStyle name="Heading 3 6 12" xfId="3979"/>
    <cellStyle name="Heading 3 6 2" xfId="3980"/>
    <cellStyle name="Heading 3 6 3" xfId="3981"/>
    <cellStyle name="Heading 3 6 4" xfId="3982"/>
    <cellStyle name="Heading 3 6 5" xfId="3983"/>
    <cellStyle name="Heading 3 6 6" xfId="3984"/>
    <cellStyle name="Heading 3 6 7" xfId="3985"/>
    <cellStyle name="Heading 3 6 8" xfId="3986"/>
    <cellStyle name="Heading 3 6 9" xfId="3987"/>
    <cellStyle name="Heading 3 7" xfId="3988"/>
    <cellStyle name="Heading 3 7 10" xfId="3989"/>
    <cellStyle name="Heading 3 7 11" xfId="3990"/>
    <cellStyle name="Heading 3 7 12" xfId="3991"/>
    <cellStyle name="Heading 3 7 2" xfId="3992"/>
    <cellStyle name="Heading 3 7 3" xfId="3993"/>
    <cellStyle name="Heading 3 7 4" xfId="3994"/>
    <cellStyle name="Heading 3 7 5" xfId="3995"/>
    <cellStyle name="Heading 3 7 6" xfId="3996"/>
    <cellStyle name="Heading 3 7 7" xfId="3997"/>
    <cellStyle name="Heading 3 7 8" xfId="3998"/>
    <cellStyle name="Heading 3 7 9" xfId="3999"/>
    <cellStyle name="Heading 3 8" xfId="4000"/>
    <cellStyle name="Heading 3 8 10" xfId="4001"/>
    <cellStyle name="Heading 3 8 11" xfId="4002"/>
    <cellStyle name="Heading 3 8 12" xfId="4003"/>
    <cellStyle name="Heading 3 8 2" xfId="4004"/>
    <cellStyle name="Heading 3 8 3" xfId="4005"/>
    <cellStyle name="Heading 3 8 4" xfId="4006"/>
    <cellStyle name="Heading 3 8 5" xfId="4007"/>
    <cellStyle name="Heading 3 8 6" xfId="4008"/>
    <cellStyle name="Heading 3 8 7" xfId="4009"/>
    <cellStyle name="Heading 3 8 8" xfId="4010"/>
    <cellStyle name="Heading 3 8 9" xfId="4011"/>
    <cellStyle name="Heading 3 9" xfId="4012"/>
    <cellStyle name="Heading 4 10" xfId="6797"/>
    <cellStyle name="Heading 4 2" xfId="4013"/>
    <cellStyle name="Heading 4 2 10" xfId="4014"/>
    <cellStyle name="Heading 4 2 11" xfId="4015"/>
    <cellStyle name="Heading 4 2 12" xfId="4016"/>
    <cellStyle name="Heading 4 2 2" xfId="4017"/>
    <cellStyle name="Heading 4 2 3" xfId="4018"/>
    <cellStyle name="Heading 4 2 4" xfId="4019"/>
    <cellStyle name="Heading 4 2 5" xfId="4020"/>
    <cellStyle name="Heading 4 2 6" xfId="4021"/>
    <cellStyle name="Heading 4 2 7" xfId="4022"/>
    <cellStyle name="Heading 4 2 8" xfId="4023"/>
    <cellStyle name="Heading 4 2 9" xfId="4024"/>
    <cellStyle name="Heading 4 3" xfId="4025"/>
    <cellStyle name="Heading 4 3 10" xfId="4026"/>
    <cellStyle name="Heading 4 3 11" xfId="4027"/>
    <cellStyle name="Heading 4 3 12" xfId="4028"/>
    <cellStyle name="Heading 4 3 2" xfId="4029"/>
    <cellStyle name="Heading 4 3 3" xfId="4030"/>
    <cellStyle name="Heading 4 3 4" xfId="4031"/>
    <cellStyle name="Heading 4 3 5" xfId="4032"/>
    <cellStyle name="Heading 4 3 6" xfId="4033"/>
    <cellStyle name="Heading 4 3 7" xfId="4034"/>
    <cellStyle name="Heading 4 3 8" xfId="4035"/>
    <cellStyle name="Heading 4 3 9" xfId="4036"/>
    <cellStyle name="Heading 4 4" xfId="4037"/>
    <cellStyle name="Heading 4 4 10" xfId="4038"/>
    <cellStyle name="Heading 4 4 11" xfId="4039"/>
    <cellStyle name="Heading 4 4 12" xfId="4040"/>
    <cellStyle name="Heading 4 4 2" xfId="4041"/>
    <cellStyle name="Heading 4 4 3" xfId="4042"/>
    <cellStyle name="Heading 4 4 4" xfId="4043"/>
    <cellStyle name="Heading 4 4 5" xfId="4044"/>
    <cellStyle name="Heading 4 4 6" xfId="4045"/>
    <cellStyle name="Heading 4 4 7" xfId="4046"/>
    <cellStyle name="Heading 4 4 8" xfId="4047"/>
    <cellStyle name="Heading 4 4 9" xfId="4048"/>
    <cellStyle name="Heading 4 5" xfId="4049"/>
    <cellStyle name="Heading 4 5 10" xfId="4050"/>
    <cellStyle name="Heading 4 5 11" xfId="4051"/>
    <cellStyle name="Heading 4 5 12" xfId="4052"/>
    <cellStyle name="Heading 4 5 2" xfId="4053"/>
    <cellStyle name="Heading 4 5 3" xfId="4054"/>
    <cellStyle name="Heading 4 5 4" xfId="4055"/>
    <cellStyle name="Heading 4 5 5" xfId="4056"/>
    <cellStyle name="Heading 4 5 6" xfId="4057"/>
    <cellStyle name="Heading 4 5 7" xfId="4058"/>
    <cellStyle name="Heading 4 5 8" xfId="4059"/>
    <cellStyle name="Heading 4 5 9" xfId="4060"/>
    <cellStyle name="Heading 4 6" xfId="4061"/>
    <cellStyle name="Heading 4 6 10" xfId="4062"/>
    <cellStyle name="Heading 4 6 11" xfId="4063"/>
    <cellStyle name="Heading 4 6 12" xfId="4064"/>
    <cellStyle name="Heading 4 6 2" xfId="4065"/>
    <cellStyle name="Heading 4 6 3" xfId="4066"/>
    <cellStyle name="Heading 4 6 4" xfId="4067"/>
    <cellStyle name="Heading 4 6 5" xfId="4068"/>
    <cellStyle name="Heading 4 6 6" xfId="4069"/>
    <cellStyle name="Heading 4 6 7" xfId="4070"/>
    <cellStyle name="Heading 4 6 8" xfId="4071"/>
    <cellStyle name="Heading 4 6 9" xfId="4072"/>
    <cellStyle name="Heading 4 7" xfId="4073"/>
    <cellStyle name="Heading 4 7 10" xfId="4074"/>
    <cellStyle name="Heading 4 7 11" xfId="4075"/>
    <cellStyle name="Heading 4 7 12" xfId="4076"/>
    <cellStyle name="Heading 4 7 2" xfId="4077"/>
    <cellStyle name="Heading 4 7 3" xfId="4078"/>
    <cellStyle name="Heading 4 7 4" xfId="4079"/>
    <cellStyle name="Heading 4 7 5" xfId="4080"/>
    <cellStyle name="Heading 4 7 6" xfId="4081"/>
    <cellStyle name="Heading 4 7 7" xfId="4082"/>
    <cellStyle name="Heading 4 7 8" xfId="4083"/>
    <cellStyle name="Heading 4 7 9" xfId="4084"/>
    <cellStyle name="Heading 4 8" xfId="4085"/>
    <cellStyle name="Heading 4 8 10" xfId="4086"/>
    <cellStyle name="Heading 4 8 11" xfId="4087"/>
    <cellStyle name="Heading 4 8 12" xfId="4088"/>
    <cellStyle name="Heading 4 8 2" xfId="4089"/>
    <cellStyle name="Heading 4 8 3" xfId="4090"/>
    <cellStyle name="Heading 4 8 4" xfId="4091"/>
    <cellStyle name="Heading 4 8 5" xfId="4092"/>
    <cellStyle name="Heading 4 8 6" xfId="4093"/>
    <cellStyle name="Heading 4 8 7" xfId="4094"/>
    <cellStyle name="Heading 4 8 8" xfId="4095"/>
    <cellStyle name="Heading 4 8 9" xfId="4096"/>
    <cellStyle name="Heading 4 9" xfId="4097"/>
    <cellStyle name="Heading 5" xfId="4098"/>
    <cellStyle name="Heading I" xfId="4099"/>
    <cellStyle name="Heading II" xfId="4100"/>
    <cellStyle name="Heading No Underline" xfId="4101"/>
    <cellStyle name="Heading With Underline" xfId="4102"/>
    <cellStyle name="Heading1" xfId="36"/>
    <cellStyle name="Heading2" xfId="37"/>
    <cellStyle name="Heading3" xfId="4103"/>
    <cellStyle name="Heading4" xfId="4104"/>
    <cellStyle name="HEADINGS" xfId="4105"/>
    <cellStyle name="HEADINGSTOP" xfId="4106"/>
    <cellStyle name="headjpm" xfId="4107"/>
    <cellStyle name="Hide" xfId="4108"/>
    <cellStyle name="HIGHLIGHT" xfId="38"/>
    <cellStyle name="HIGHLIGHT 2" xfId="6756"/>
    <cellStyle name="Highlighted" xfId="4109"/>
    <cellStyle name="Hipervínculo_Custos 0720033" xfId="4110"/>
    <cellStyle name="Historical" xfId="4111"/>
    <cellStyle name="Historicals" xfId="4112"/>
    <cellStyle name="Historicals 2" xfId="4113"/>
    <cellStyle name="Historicals 2 2" xfId="4663"/>
    <cellStyle name="Historicals 2 2 2" xfId="4827"/>
    <cellStyle name="Historicals 2 2 2 2" xfId="4994"/>
    <cellStyle name="Historicals 2 3" xfId="4738"/>
    <cellStyle name="Historicals 3" xfId="4662"/>
    <cellStyle name="Historicals 3 2" xfId="4826"/>
    <cellStyle name="Historicals 3 2 2" xfId="4993"/>
    <cellStyle name="Historicals 4" xfId="4737"/>
    <cellStyle name="hours" xfId="4114"/>
    <cellStyle name="Hyperlink 2" xfId="93"/>
    <cellStyle name="Hyperlink seguido" xfId="4115"/>
    <cellStyle name="IBESInput" xfId="4116"/>
    <cellStyle name="Implied Input $" xfId="4117"/>
    <cellStyle name="Implied Input $ 2" xfId="4739"/>
    <cellStyle name="Implied Input $ 2 2" xfId="4914"/>
    <cellStyle name="Implied Input %" xfId="4118"/>
    <cellStyle name="Implied Input % 2" xfId="4740"/>
    <cellStyle name="Implied Input % 2 2" xfId="4915"/>
    <cellStyle name="Implied Input_MGMT $" xfId="4119"/>
    <cellStyle name="Imported" xfId="4120"/>
    <cellStyle name="Imported - $" xfId="4121"/>
    <cellStyle name="Imported_Project Annupuri- Merger JAPAN" xfId="4122"/>
    <cellStyle name="Imput" xfId="4123"/>
    <cellStyle name="IncomeStatement" xfId="4124"/>
    <cellStyle name="Incorreto 2" xfId="4125"/>
    <cellStyle name="Indefinido" xfId="39"/>
    <cellStyle name="Indefinido 2" xfId="6758"/>
    <cellStyle name="Indent" xfId="40"/>
    <cellStyle name="Indent 2" xfId="6759"/>
    <cellStyle name="indice" xfId="4126"/>
    <cellStyle name="Inp Data Value" xfId="4127"/>
    <cellStyle name="Inp Data Value 2" xfId="4741"/>
    <cellStyle name="Inp Data Value 2 2" xfId="4916"/>
    <cellStyle name="Inpu_Model_Link" xfId="4128"/>
    <cellStyle name="Input $" xfId="4129"/>
    <cellStyle name="Input $ 2" xfId="4742"/>
    <cellStyle name="Input $ 2 2" xfId="4917"/>
    <cellStyle name="Input %" xfId="4130"/>
    <cellStyle name="Input % 2" xfId="4743"/>
    <cellStyle name="Input % 2 2" xfId="4918"/>
    <cellStyle name="Input (%)" xfId="4131"/>
    <cellStyle name="Input (£m)" xfId="4132"/>
    <cellStyle name="Input (mm)" xfId="4133"/>
    <cellStyle name="Input (Multiple)" xfId="4134"/>
    <cellStyle name="Input (No)" xfId="4135"/>
    <cellStyle name="Input (percent)" xfId="4136"/>
    <cellStyle name="Input (Two decimal)" xfId="4137"/>
    <cellStyle name="Input (x)" xfId="4138"/>
    <cellStyle name="Input [#]" xfId="4139"/>
    <cellStyle name="Input [%]" xfId="4140"/>
    <cellStyle name="Input [yellow]" xfId="41"/>
    <cellStyle name="Input [yellow] 2" xfId="4705"/>
    <cellStyle name="Input [yellow] 2 2" xfId="4890"/>
    <cellStyle name="Input 0" xfId="4141"/>
    <cellStyle name="Input 10" xfId="6760"/>
    <cellStyle name="Input 11" xfId="6805"/>
    <cellStyle name="Input 12" xfId="6806"/>
    <cellStyle name="Input 2" xfId="4142"/>
    <cellStyle name="Input 2 10" xfId="4143"/>
    <cellStyle name="Input 2 10 2" xfId="4664"/>
    <cellStyle name="Input 2 10 2 2" xfId="4828"/>
    <cellStyle name="Input 2 10 2 2 2" xfId="4995"/>
    <cellStyle name="Input 2 11" xfId="4144"/>
    <cellStyle name="Input 2 11 2" xfId="4665"/>
    <cellStyle name="Input 2 11 2 2" xfId="4829"/>
    <cellStyle name="Input 2 11 2 2 2" xfId="4996"/>
    <cellStyle name="Input 2 12" xfId="4145"/>
    <cellStyle name="Input 2 12 2" xfId="4666"/>
    <cellStyle name="Input 2 12 2 2" xfId="4830"/>
    <cellStyle name="Input 2 12 2 2 2" xfId="4997"/>
    <cellStyle name="Input 2 2" xfId="4146"/>
    <cellStyle name="Input 2 3" xfId="4147"/>
    <cellStyle name="Input 2 4" xfId="4148"/>
    <cellStyle name="Input 2 5" xfId="4149"/>
    <cellStyle name="Input 2 6" xfId="4150"/>
    <cellStyle name="Input 2 7" xfId="4151"/>
    <cellStyle name="Input 2 8" xfId="4152"/>
    <cellStyle name="Input 2 8 2" xfId="4667"/>
    <cellStyle name="Input 2 8 2 2" xfId="4831"/>
    <cellStyle name="Input 2 8 2 2 2" xfId="4998"/>
    <cellStyle name="Input 2 9" xfId="4153"/>
    <cellStyle name="Input 2 9 2" xfId="4668"/>
    <cellStyle name="Input 2 9 2 2" xfId="4832"/>
    <cellStyle name="Input 2 9 2 2 2" xfId="4999"/>
    <cellStyle name="Input 2_Trimestral" xfId="4154"/>
    <cellStyle name="Input 3" xfId="4155"/>
    <cellStyle name="Input 3 10" xfId="4156"/>
    <cellStyle name="Input 3 10 2" xfId="4669"/>
    <cellStyle name="Input 3 10 2 2" xfId="4833"/>
    <cellStyle name="Input 3 10 2 2 2" xfId="5000"/>
    <cellStyle name="Input 3 11" xfId="4157"/>
    <cellStyle name="Input 3 11 2" xfId="4670"/>
    <cellStyle name="Input 3 11 2 2" xfId="4834"/>
    <cellStyle name="Input 3 11 2 2 2" xfId="5001"/>
    <cellStyle name="Input 3 12" xfId="4158"/>
    <cellStyle name="Input 3 12 2" xfId="4671"/>
    <cellStyle name="Input 3 12 2 2" xfId="4835"/>
    <cellStyle name="Input 3 12 2 2 2" xfId="5002"/>
    <cellStyle name="Input 3 2" xfId="4159"/>
    <cellStyle name="Input 3 3" xfId="4160"/>
    <cellStyle name="Input 3 4" xfId="4161"/>
    <cellStyle name="Input 3 5" xfId="4162"/>
    <cellStyle name="Input 3 6" xfId="4163"/>
    <cellStyle name="Input 3 7" xfId="4164"/>
    <cellStyle name="Input 3 8" xfId="4165"/>
    <cellStyle name="Input 3 8 2" xfId="4672"/>
    <cellStyle name="Input 3 8 2 2" xfId="4836"/>
    <cellStyle name="Input 3 8 2 2 2" xfId="5003"/>
    <cellStyle name="Input 3 9" xfId="4166"/>
    <cellStyle name="Input 3 9 2" xfId="4673"/>
    <cellStyle name="Input 3 9 2 2" xfId="4837"/>
    <cellStyle name="Input 3 9 2 2 2" xfId="5004"/>
    <cellStyle name="Input 3_Trimestral" xfId="4167"/>
    <cellStyle name="Input 4" xfId="4168"/>
    <cellStyle name="Input 4 10" xfId="4169"/>
    <cellStyle name="Input 4 10 2" xfId="4674"/>
    <cellStyle name="Input 4 10 2 2" xfId="4838"/>
    <cellStyle name="Input 4 10 2 2 2" xfId="5005"/>
    <cellStyle name="Input 4 11" xfId="4170"/>
    <cellStyle name="Input 4 11 2" xfId="4675"/>
    <cellStyle name="Input 4 11 2 2" xfId="4839"/>
    <cellStyle name="Input 4 11 2 2 2" xfId="5006"/>
    <cellStyle name="Input 4 12" xfId="4171"/>
    <cellStyle name="Input 4 12 2" xfId="4676"/>
    <cellStyle name="Input 4 12 2 2" xfId="4840"/>
    <cellStyle name="Input 4 12 2 2 2" xfId="5007"/>
    <cellStyle name="Input 4 2" xfId="4172"/>
    <cellStyle name="Input 4 3" xfId="4173"/>
    <cellStyle name="Input 4 4" xfId="4174"/>
    <cellStyle name="Input 4 5" xfId="4175"/>
    <cellStyle name="Input 4 6" xfId="4176"/>
    <cellStyle name="Input 4 7" xfId="4177"/>
    <cellStyle name="Input 4 8" xfId="4178"/>
    <cellStyle name="Input 4 8 2" xfId="4677"/>
    <cellStyle name="Input 4 8 2 2" xfId="4841"/>
    <cellStyle name="Input 4 8 2 2 2" xfId="5008"/>
    <cellStyle name="Input 4 9" xfId="4179"/>
    <cellStyle name="Input 4 9 2" xfId="4678"/>
    <cellStyle name="Input 4 9 2 2" xfId="4842"/>
    <cellStyle name="Input 4 9 2 2 2" xfId="5009"/>
    <cellStyle name="Input 4_Trimestral" xfId="4180"/>
    <cellStyle name="Input 5" xfId="4181"/>
    <cellStyle name="Input 5 10" xfId="4182"/>
    <cellStyle name="Input 5 10 2" xfId="4679"/>
    <cellStyle name="Input 5 10 2 2" xfId="4843"/>
    <cellStyle name="Input 5 10 2 2 2" xfId="5010"/>
    <cellStyle name="Input 5 11" xfId="4183"/>
    <cellStyle name="Input 5 11 2" xfId="4680"/>
    <cellStyle name="Input 5 11 2 2" xfId="4844"/>
    <cellStyle name="Input 5 11 2 2 2" xfId="5011"/>
    <cellStyle name="Input 5 12" xfId="4184"/>
    <cellStyle name="Input 5 12 2" xfId="4681"/>
    <cellStyle name="Input 5 12 2 2" xfId="4845"/>
    <cellStyle name="Input 5 12 2 2 2" xfId="5012"/>
    <cellStyle name="Input 5 2" xfId="4185"/>
    <cellStyle name="Input 5 3" xfId="4186"/>
    <cellStyle name="Input 5 4" xfId="4187"/>
    <cellStyle name="Input 5 5" xfId="4188"/>
    <cellStyle name="Input 5 6" xfId="4189"/>
    <cellStyle name="Input 5 7" xfId="4190"/>
    <cellStyle name="Input 5 8" xfId="4191"/>
    <cellStyle name="Input 5 8 2" xfId="4682"/>
    <cellStyle name="Input 5 8 2 2" xfId="4846"/>
    <cellStyle name="Input 5 8 2 2 2" xfId="5013"/>
    <cellStyle name="Input 5 9" xfId="4192"/>
    <cellStyle name="Input 5 9 2" xfId="4683"/>
    <cellStyle name="Input 5 9 2 2" xfId="4847"/>
    <cellStyle name="Input 5 9 2 2 2" xfId="5014"/>
    <cellStyle name="Input 5_Trimestral" xfId="4193"/>
    <cellStyle name="Input 6" xfId="4194"/>
    <cellStyle name="Input 6 10" xfId="4195"/>
    <cellStyle name="Input 6 10 2" xfId="4684"/>
    <cellStyle name="Input 6 10 2 2" xfId="4848"/>
    <cellStyle name="Input 6 10 2 2 2" xfId="5015"/>
    <cellStyle name="Input 6 11" xfId="4196"/>
    <cellStyle name="Input 6 11 2" xfId="4685"/>
    <cellStyle name="Input 6 11 2 2" xfId="4849"/>
    <cellStyle name="Input 6 11 2 2 2" xfId="5016"/>
    <cellStyle name="Input 6 12" xfId="4197"/>
    <cellStyle name="Input 6 12 2" xfId="4686"/>
    <cellStyle name="Input 6 12 2 2" xfId="4850"/>
    <cellStyle name="Input 6 12 2 2 2" xfId="5017"/>
    <cellStyle name="Input 6 2" xfId="4198"/>
    <cellStyle name="Input 6 3" xfId="4199"/>
    <cellStyle name="Input 6 4" xfId="4200"/>
    <cellStyle name="Input 6 5" xfId="4201"/>
    <cellStyle name="Input 6 6" xfId="4202"/>
    <cellStyle name="Input 6 7" xfId="4203"/>
    <cellStyle name="Input 6 8" xfId="4204"/>
    <cellStyle name="Input 6 8 2" xfId="4687"/>
    <cellStyle name="Input 6 8 2 2" xfId="4851"/>
    <cellStyle name="Input 6 8 2 2 2" xfId="5018"/>
    <cellStyle name="Input 6 9" xfId="4205"/>
    <cellStyle name="Input 6 9 2" xfId="4688"/>
    <cellStyle name="Input 6 9 2 2" xfId="4852"/>
    <cellStyle name="Input 6 9 2 2 2" xfId="5019"/>
    <cellStyle name="Input 6_Trimestral" xfId="4206"/>
    <cellStyle name="Input 7" xfId="4207"/>
    <cellStyle name="Input 7 10" xfId="4208"/>
    <cellStyle name="Input 7 10 2" xfId="4689"/>
    <cellStyle name="Input 7 10 2 2" xfId="4853"/>
    <cellStyle name="Input 7 10 2 2 2" xfId="5020"/>
    <cellStyle name="Input 7 11" xfId="4209"/>
    <cellStyle name="Input 7 11 2" xfId="4690"/>
    <cellStyle name="Input 7 11 2 2" xfId="4854"/>
    <cellStyle name="Input 7 11 2 2 2" xfId="5021"/>
    <cellStyle name="Input 7 12" xfId="4210"/>
    <cellStyle name="Input 7 12 2" xfId="4691"/>
    <cellStyle name="Input 7 12 2 2" xfId="4855"/>
    <cellStyle name="Input 7 12 2 2 2" xfId="5022"/>
    <cellStyle name="Input 7 2" xfId="4211"/>
    <cellStyle name="Input 7 3" xfId="4212"/>
    <cellStyle name="Input 7 4" xfId="4213"/>
    <cellStyle name="Input 7 5" xfId="4214"/>
    <cellStyle name="Input 7 6" xfId="4215"/>
    <cellStyle name="Input 7 7" xfId="4216"/>
    <cellStyle name="Input 7 8" xfId="4217"/>
    <cellStyle name="Input 7 8 2" xfId="4692"/>
    <cellStyle name="Input 7 8 2 2" xfId="4856"/>
    <cellStyle name="Input 7 8 2 2 2" xfId="5023"/>
    <cellStyle name="Input 7 9" xfId="4218"/>
    <cellStyle name="Input 7 9 2" xfId="4693"/>
    <cellStyle name="Input 7 9 2 2" xfId="4857"/>
    <cellStyle name="Input 7 9 2 2 2" xfId="5024"/>
    <cellStyle name="Input 7_Trimestral" xfId="4219"/>
    <cellStyle name="Input 8" xfId="4220"/>
    <cellStyle name="Input 8 10" xfId="4221"/>
    <cellStyle name="Input 8 10 2" xfId="4694"/>
    <cellStyle name="Input 8 10 2 2" xfId="4858"/>
    <cellStyle name="Input 8 10 2 2 2" xfId="5025"/>
    <cellStyle name="Input 8 11" xfId="4222"/>
    <cellStyle name="Input 8 11 2" xfId="4695"/>
    <cellStyle name="Input 8 11 2 2" xfId="4859"/>
    <cellStyle name="Input 8 11 2 2 2" xfId="5026"/>
    <cellStyle name="Input 8 12" xfId="4223"/>
    <cellStyle name="Input 8 12 2" xfId="4696"/>
    <cellStyle name="Input 8 12 2 2" xfId="4860"/>
    <cellStyle name="Input 8 12 2 2 2" xfId="5027"/>
    <cellStyle name="Input 8 2" xfId="4224"/>
    <cellStyle name="Input 8 3" xfId="4225"/>
    <cellStyle name="Input 8 4" xfId="4226"/>
    <cellStyle name="Input 8 5" xfId="4227"/>
    <cellStyle name="Input 8 6" xfId="4228"/>
    <cellStyle name="Input 8 7" xfId="4229"/>
    <cellStyle name="Input 8 8" xfId="4230"/>
    <cellStyle name="Input 8 8 2" xfId="4697"/>
    <cellStyle name="Input 8 8 2 2" xfId="4861"/>
    <cellStyle name="Input 8 8 2 2 2" xfId="5028"/>
    <cellStyle name="Input 8 9" xfId="4231"/>
    <cellStyle name="Input 8 9 2" xfId="4698"/>
    <cellStyle name="Input 8 9 2 2" xfId="4862"/>
    <cellStyle name="Input 8 9 2 2 2" xfId="5029"/>
    <cellStyle name="Input 8_Trimestral" xfId="4232"/>
    <cellStyle name="Input 9" xfId="4233"/>
    <cellStyle name="Input 9 2" xfId="4699"/>
    <cellStyle name="Input 9 2 2" xfId="4863"/>
    <cellStyle name="Input 9 2 2 2" xfId="5030"/>
    <cellStyle name="Input B" xfId="4234"/>
    <cellStyle name="Input B 2" xfId="4744"/>
    <cellStyle name="Input B 2 2" xfId="4919"/>
    <cellStyle name="Input Box" xfId="4235"/>
    <cellStyle name="Input Box 2" xfId="4745"/>
    <cellStyle name="Input Box 2 2" xfId="4920"/>
    <cellStyle name="Input Cells" xfId="4236"/>
    <cellStyle name="Input Currency" xfId="4237"/>
    <cellStyle name="Input Date" xfId="4238"/>
    <cellStyle name="Input Fixed [0]" xfId="4239"/>
    <cellStyle name="Input NB" xfId="4240"/>
    <cellStyle name="Input Normal" xfId="4241"/>
    <cellStyle name="Input Number" xfId="4242"/>
    <cellStyle name="Input Number 2" xfId="4746"/>
    <cellStyle name="Input Number 2 2" xfId="4921"/>
    <cellStyle name="Input Percent" xfId="4243"/>
    <cellStyle name="Input Percent [2]" xfId="4244"/>
    <cellStyle name="Input Percent_~0899137" xfId="4245"/>
    <cellStyle name="Input Titles" xfId="4246"/>
    <cellStyle name="Input%" xfId="4247"/>
    <cellStyle name="Input% 2" xfId="4747"/>
    <cellStyle name="Input% 2 2" xfId="4922"/>
    <cellStyle name="Input0dec" xfId="4248"/>
    <cellStyle name="Input0dec 2" xfId="4748"/>
    <cellStyle name="Input0dec 2 2" xfId="4923"/>
    <cellStyle name="Input2dec" xfId="4249"/>
    <cellStyle name="Input2dec 2" xfId="4749"/>
    <cellStyle name="Input2dec 2 2" xfId="4924"/>
    <cellStyle name="InputPop" xfId="4250"/>
    <cellStyle name="INPUTS" xfId="4251"/>
    <cellStyle name="INPUTS 2" xfId="4750"/>
    <cellStyle name="INPUTS 2 2" xfId="4925"/>
    <cellStyle name="Integer" xfId="4252"/>
    <cellStyle name="Inverse Header" xfId="4253"/>
    <cellStyle name="Io" xfId="4254"/>
    <cellStyle name="Italic" xfId="4255"/>
    <cellStyle name="Item" xfId="4256"/>
    <cellStyle name="ItemTypeClass" xfId="4257"/>
    <cellStyle name="ItemTypeClass 2" xfId="4700"/>
    <cellStyle name="ItemTypeClass 2 2" xfId="4864"/>
    <cellStyle name="ItemTypeClass 2 2 2" xfId="5031"/>
    <cellStyle name="J.P.M. input" xfId="4258"/>
    <cellStyle name="Joe" xfId="4259"/>
    <cellStyle name="JPM percentage" xfId="4260"/>
    <cellStyle name="jpm standard" xfId="4261"/>
    <cellStyle name="KHstyle" xfId="4262"/>
    <cellStyle name="kJ" xfId="4263"/>
    <cellStyle name="kJ/kWh" xfId="4264"/>
    <cellStyle name="kJ_Ass" xfId="4265"/>
    <cellStyle name="Komma [0]_Algemeen" xfId="4266"/>
    <cellStyle name="Komma_Algemeen" xfId="4267"/>
    <cellStyle name="KP_Normal" xfId="4268"/>
    <cellStyle name="KPMG Heading 1" xfId="4269"/>
    <cellStyle name="KPMG Heading 2" xfId="4270"/>
    <cellStyle name="KPMG Heading 3" xfId="4271"/>
    <cellStyle name="KPMG Heading 4" xfId="4272"/>
    <cellStyle name="KPMG Normal" xfId="4273"/>
    <cellStyle name="KPMG Normal Text" xfId="4274"/>
    <cellStyle name="LabelItalics" xfId="4275"/>
    <cellStyle name="Labels" xfId="4276"/>
    <cellStyle name="leftStyle" xfId="4277"/>
    <cellStyle name="Light line" xfId="4278"/>
    <cellStyle name="Line" xfId="4279"/>
    <cellStyle name="Line 2" xfId="4751"/>
    <cellStyle name="Line 2 2" xfId="4926"/>
    <cellStyle name="Link" xfId="4280"/>
    <cellStyle name="Link Currency (0)" xfId="4281"/>
    <cellStyle name="Link Currency (2)" xfId="4282"/>
    <cellStyle name="Link Units (0)" xfId="4283"/>
    <cellStyle name="Link Units (1)" xfId="4284"/>
    <cellStyle name="Link Units (2)" xfId="4285"/>
    <cellStyle name="Link_PPL_Delsur_v5" xfId="4286"/>
    <cellStyle name="Linked Cell 10" xfId="6761"/>
    <cellStyle name="Linked Cell 2" xfId="4287"/>
    <cellStyle name="Linked Cell 2 10" xfId="4288"/>
    <cellStyle name="Linked Cell 2 11" xfId="4289"/>
    <cellStyle name="Linked Cell 2 12" xfId="4290"/>
    <cellStyle name="Linked Cell 2 2" xfId="4291"/>
    <cellStyle name="Linked Cell 2 3" xfId="4292"/>
    <cellStyle name="Linked Cell 2 4" xfId="4293"/>
    <cellStyle name="Linked Cell 2 5" xfId="4294"/>
    <cellStyle name="Linked Cell 2 6" xfId="4295"/>
    <cellStyle name="Linked Cell 2 7" xfId="4296"/>
    <cellStyle name="Linked Cell 2 8" xfId="4297"/>
    <cellStyle name="Linked Cell 2 9" xfId="4298"/>
    <cellStyle name="Linked Cell 3" xfId="4299"/>
    <cellStyle name="Linked Cell 3 10" xfId="4300"/>
    <cellStyle name="Linked Cell 3 11" xfId="4301"/>
    <cellStyle name="Linked Cell 3 12" xfId="4302"/>
    <cellStyle name="Linked Cell 3 2" xfId="4303"/>
    <cellStyle name="Linked Cell 3 3" xfId="4304"/>
    <cellStyle name="Linked Cell 3 4" xfId="4305"/>
    <cellStyle name="Linked Cell 3 5" xfId="4306"/>
    <cellStyle name="Linked Cell 3 6" xfId="4307"/>
    <cellStyle name="Linked Cell 3 7" xfId="4308"/>
    <cellStyle name="Linked Cell 3 8" xfId="4309"/>
    <cellStyle name="Linked Cell 3 9" xfId="4310"/>
    <cellStyle name="Linked Cell 4" xfId="4311"/>
    <cellStyle name="Linked Cell 4 10" xfId="4312"/>
    <cellStyle name="Linked Cell 4 11" xfId="4313"/>
    <cellStyle name="Linked Cell 4 12" xfId="4314"/>
    <cellStyle name="Linked Cell 4 2" xfId="4315"/>
    <cellStyle name="Linked Cell 4 3" xfId="4316"/>
    <cellStyle name="Linked Cell 4 4" xfId="4317"/>
    <cellStyle name="Linked Cell 4 5" xfId="4318"/>
    <cellStyle name="Linked Cell 4 6" xfId="4319"/>
    <cellStyle name="Linked Cell 4 7" xfId="4320"/>
    <cellStyle name="Linked Cell 4 8" xfId="4321"/>
    <cellStyle name="Linked Cell 4 9" xfId="4322"/>
    <cellStyle name="Linked Cell 5" xfId="4323"/>
    <cellStyle name="Linked Cell 5 10" xfId="4324"/>
    <cellStyle name="Linked Cell 5 11" xfId="4325"/>
    <cellStyle name="Linked Cell 5 12" xfId="4326"/>
    <cellStyle name="Linked Cell 5 2" xfId="4327"/>
    <cellStyle name="Linked Cell 5 3" xfId="4328"/>
    <cellStyle name="Linked Cell 5 4" xfId="4329"/>
    <cellStyle name="Linked Cell 5 5" xfId="4330"/>
    <cellStyle name="Linked Cell 5 6" xfId="4331"/>
    <cellStyle name="Linked Cell 5 7" xfId="4332"/>
    <cellStyle name="Linked Cell 5 8" xfId="4333"/>
    <cellStyle name="Linked Cell 5 9" xfId="4334"/>
    <cellStyle name="Linked Cell 6" xfId="4335"/>
    <cellStyle name="Linked Cell 6 10" xfId="4336"/>
    <cellStyle name="Linked Cell 6 11" xfId="4337"/>
    <cellStyle name="Linked Cell 6 12" xfId="4338"/>
    <cellStyle name="Linked Cell 6 2" xfId="4339"/>
    <cellStyle name="Linked Cell 6 3" xfId="4340"/>
    <cellStyle name="Linked Cell 6 4" xfId="4341"/>
    <cellStyle name="Linked Cell 6 5" xfId="4342"/>
    <cellStyle name="Linked Cell 6 6" xfId="4343"/>
    <cellStyle name="Linked Cell 6 7" xfId="4344"/>
    <cellStyle name="Linked Cell 6 8" xfId="4345"/>
    <cellStyle name="Linked Cell 6 9" xfId="4346"/>
    <cellStyle name="Linked Cell 7" xfId="4347"/>
    <cellStyle name="Linked Cell 7 10" xfId="4348"/>
    <cellStyle name="Linked Cell 7 11" xfId="4349"/>
    <cellStyle name="Linked Cell 7 12" xfId="4350"/>
    <cellStyle name="Linked Cell 7 2" xfId="4351"/>
    <cellStyle name="Linked Cell 7 3" xfId="4352"/>
    <cellStyle name="Linked Cell 7 4" xfId="4353"/>
    <cellStyle name="Linked Cell 7 5" xfId="4354"/>
    <cellStyle name="Linked Cell 7 6" xfId="4355"/>
    <cellStyle name="Linked Cell 7 7" xfId="4356"/>
    <cellStyle name="Linked Cell 7 8" xfId="4357"/>
    <cellStyle name="Linked Cell 7 9" xfId="4358"/>
    <cellStyle name="Linked Cell 8" xfId="4359"/>
    <cellStyle name="Linked Cell 8 10" xfId="4360"/>
    <cellStyle name="Linked Cell 8 11" xfId="4361"/>
    <cellStyle name="Linked Cell 8 12" xfId="4362"/>
    <cellStyle name="Linked Cell 8 2" xfId="4363"/>
    <cellStyle name="Linked Cell 8 3" xfId="4364"/>
    <cellStyle name="Linked Cell 8 4" xfId="4365"/>
    <cellStyle name="Linked Cell 8 5" xfId="4366"/>
    <cellStyle name="Linked Cell 8 6" xfId="4367"/>
    <cellStyle name="Linked Cell 8 7" xfId="4368"/>
    <cellStyle name="Linked Cell 8 8" xfId="4369"/>
    <cellStyle name="Linked Cell 8 9" xfId="4370"/>
    <cellStyle name="Linked Cell 9" xfId="4371"/>
    <cellStyle name="Linked Cells" xfId="4372"/>
    <cellStyle name="List Price User Entry Cells" xfId="4373"/>
    <cellStyle name="Lo" xfId="4374"/>
    <cellStyle name="Locked" xfId="4375"/>
    <cellStyle name="m" xfId="4376"/>
    <cellStyle name="m/d/yy" xfId="4377"/>
    <cellStyle name="m/d/yyyy" xfId="4378"/>
    <cellStyle name="Magic" xfId="4379"/>
    <cellStyle name="Margins" xfId="4380"/>
    <cellStyle name="max" xfId="4381"/>
    <cellStyle name="Migliaia (0)_Alitalia" xfId="4382"/>
    <cellStyle name="mil GJ" xfId="4383"/>
    <cellStyle name="Millares [0]_ Graf 5.4" xfId="4384"/>
    <cellStyle name="Millares [2]" xfId="4385"/>
    <cellStyle name="Millares_ Graf 5.4" xfId="4386"/>
    <cellStyle name="Milliers [0]_!!!GO" xfId="4387"/>
    <cellStyle name="Milliers_!!!GO" xfId="4388"/>
    <cellStyle name="Millions" xfId="4389"/>
    <cellStyle name="min" xfId="4390"/>
    <cellStyle name="Mo" xfId="4391"/>
    <cellStyle name="Model_Axioma" xfId="4392"/>
    <cellStyle name="Moeda [0]" xfId="4393"/>
    <cellStyle name="Moeda Z0]_Módulo1" xfId="4394"/>
    <cellStyle name="Moneda [0]_10 AVERIAS MASIVAS + ANT" xfId="4395"/>
    <cellStyle name="Moneda_10 AVERIAS MASIVAS + ANT" xfId="4396"/>
    <cellStyle name="Monétaire [0]_!!!GO" xfId="4397"/>
    <cellStyle name="Monétaire_!!!GO" xfId="4398"/>
    <cellStyle name="Monetario" xfId="42"/>
    <cellStyle name="Monetario0" xfId="43"/>
    <cellStyle name="Money" xfId="4399"/>
    <cellStyle name="Money2" xfId="4400"/>
    <cellStyle name="months" xfId="4401"/>
    <cellStyle name="Morgan" xfId="4402"/>
    <cellStyle name="morgan % form" xfId="4403"/>
    <cellStyle name="Morgan assump" xfId="4404"/>
    <cellStyle name="Morgan assump 2" xfId="4405"/>
    <cellStyle name="Morgan assumptions" xfId="4406"/>
    <cellStyle name="Morgan formula" xfId="4407"/>
    <cellStyle name="morgan formulas" xfId="4408"/>
    <cellStyle name="Morgan pct assump" xfId="4409"/>
    <cellStyle name="Morgan percent formula" xfId="4410"/>
    <cellStyle name="Morgan_Vespa Model v7" xfId="4411"/>
    <cellStyle name="movimentação" xfId="4412"/>
    <cellStyle name="movimentação 2" xfId="4413"/>
    <cellStyle name="Muliple" xfId="4414"/>
    <cellStyle name="mulitple" xfId="4415"/>
    <cellStyle name="Mult" xfId="4416"/>
    <cellStyle name="multiple" xfId="4417"/>
    <cellStyle name="Multiple (no x)" xfId="4418"/>
    <cellStyle name="Multiple (x)" xfId="4419"/>
    <cellStyle name="multiple [1]" xfId="4420"/>
    <cellStyle name="Multiple_~0636239" xfId="4421"/>
    <cellStyle name="Multiples" xfId="4422"/>
    <cellStyle name="Multiples (no x)" xfId="4423"/>
    <cellStyle name="MW" xfId="4424"/>
    <cellStyle name="MWe" xfId="4425"/>
    <cellStyle name="MWh" xfId="4426"/>
    <cellStyle name="MWth" xfId="4427"/>
    <cellStyle name="n_IS (functional) and BS " xfId="4428"/>
    <cellStyle name="n_IS (traditional) and BS " xfId="4429"/>
    <cellStyle name="n_page 1_IS (functional) and BS " xfId="4430"/>
    <cellStyle name="NA is zero" xfId="4431"/>
    <cellStyle name="Name" xfId="4432"/>
    <cellStyle name="Name 2" xfId="4701"/>
    <cellStyle name="Name 2 2" xfId="4865"/>
    <cellStyle name="Name 2 2 2" xfId="5032"/>
    <cellStyle name="Name 3" xfId="4752"/>
    <cellStyle name="Name 3 2" xfId="4927"/>
    <cellStyle name="Neutra" xfId="4433"/>
    <cellStyle name="Neutral 2" xfId="6762"/>
    <cellStyle name="Never Changes" xfId="4434"/>
    <cellStyle name="Never Changes 2" xfId="4702"/>
    <cellStyle name="Never Changes 2 2" xfId="4866"/>
    <cellStyle name="Never Changes 2 2 2" xfId="5033"/>
    <cellStyle name="Never Changes 2 3" xfId="4889"/>
    <cellStyle name="Never Changes 3" xfId="4753"/>
    <cellStyle name="Never Changes 3 2" xfId="4928"/>
    <cellStyle name="Never Changes 4" xfId="4877"/>
    <cellStyle name="NL Guilder" xfId="4435"/>
    <cellStyle name="No Border" xfId="4436"/>
    <cellStyle name="no dec" xfId="44"/>
    <cellStyle name="nonmultiple" xfId="4437"/>
    <cellStyle name="Norm" xfId="4438"/>
    <cellStyle name="Norma - Style1" xfId="45"/>
    <cellStyle name="Norma - Style1 2" xfId="6764"/>
    <cellStyle name="Norma - Style2" xfId="46"/>
    <cellStyle name="Norma - Style2 2" xfId="6765"/>
    <cellStyle name="Norma - Style3" xfId="47"/>
    <cellStyle name="Norma - Style3 2" xfId="6766"/>
    <cellStyle name="Norma - Style4" xfId="48"/>
    <cellStyle name="Norma - Style4 2" xfId="6767"/>
    <cellStyle name="Norma - Style5" xfId="49"/>
    <cellStyle name="Norma - Style5 2" xfId="6768"/>
    <cellStyle name="Norma - Style6" xfId="50"/>
    <cellStyle name="Norma - Style6 2" xfId="6769"/>
    <cellStyle name="Norma - Style7" xfId="51"/>
    <cellStyle name="Norma - Style7 2" xfId="6770"/>
    <cellStyle name="Norma - Style8" xfId="52"/>
    <cellStyle name="Norma - Style8 2" xfId="6771"/>
    <cellStyle name="Norma11l" xfId="4439"/>
    <cellStyle name="Normaali_E (2)" xfId="4440"/>
    <cellStyle name="Normal" xfId="0" builtinId="0"/>
    <cellStyle name="Normal--" xfId="4441"/>
    <cellStyle name="Normal - Style1" xfId="53"/>
    <cellStyle name="Normal - Style1 2" xfId="6772"/>
    <cellStyle name="Normal (%)" xfId="4442"/>
    <cellStyle name="Normal (£m)" xfId="4443"/>
    <cellStyle name="Normal (mm)" xfId="4444"/>
    <cellStyle name="Normal (No)" xfId="4445"/>
    <cellStyle name="Normal (x)" xfId="4446"/>
    <cellStyle name="Normal [0]" xfId="4447"/>
    <cellStyle name="Normal [1]" xfId="4448"/>
    <cellStyle name="Normal [2]" xfId="4449"/>
    <cellStyle name="Normal [3]" xfId="4450"/>
    <cellStyle name="Normal 0.0" xfId="4451"/>
    <cellStyle name="Normal 10" xfId="4452"/>
    <cellStyle name="Normal 11" xfId="4453"/>
    <cellStyle name="Normal 12" xfId="4454"/>
    <cellStyle name="Normal 13" xfId="4455"/>
    <cellStyle name="Normal 14" xfId="4456"/>
    <cellStyle name="Normal 15" xfId="4457"/>
    <cellStyle name="Normal 16" xfId="4458"/>
    <cellStyle name="Normal 17" xfId="4459"/>
    <cellStyle name="Normal 17 2" xfId="4460"/>
    <cellStyle name="Normal 18" xfId="4461"/>
    <cellStyle name="Normal 19" xfId="5036"/>
    <cellStyle name="Normal 2" xfId="8"/>
    <cellStyle name="Normal 2 2" xfId="94"/>
    <cellStyle name="Normal 2 2 2" xfId="4462"/>
    <cellStyle name="Normal 2 3" xfId="4463"/>
    <cellStyle name="Normal 2 4" xfId="4464"/>
    <cellStyle name="Normal 2 5" xfId="6773"/>
    <cellStyle name="Normal 20" xfId="6709"/>
    <cellStyle name="Normal 21" xfId="6801"/>
    <cellStyle name="Normal 22" xfId="6818"/>
    <cellStyle name="Normal 3" xfId="54"/>
    <cellStyle name="Normal 3 2" xfId="95"/>
    <cellStyle name="Normal 3 3" xfId="4465"/>
    <cellStyle name="Normal 3 4" xfId="6774"/>
    <cellStyle name="Normal 3_Vespa Model v7" xfId="4466"/>
    <cellStyle name="Normal 4" xfId="88"/>
    <cellStyle name="Normal 4 2" xfId="4467"/>
    <cellStyle name="Normal 4 3" xfId="4596"/>
    <cellStyle name="Normal 5" xfId="4468"/>
    <cellStyle name="Normal 5 2" xfId="4469"/>
    <cellStyle name="Normal 50" xfId="96"/>
    <cellStyle name="Normal 6" xfId="4470"/>
    <cellStyle name="Normal 6 2" xfId="4471"/>
    <cellStyle name="Normal 7" xfId="11"/>
    <cellStyle name="Normal 7 2" xfId="6775"/>
    <cellStyle name="Normal 8" xfId="4472"/>
    <cellStyle name="Normal 9" xfId="4473"/>
    <cellStyle name="Normal Bold" xfId="4474"/>
    <cellStyle name="Normal input" xfId="4475"/>
    <cellStyle name="Normal input 2" xfId="4754"/>
    <cellStyle name="Normal input 2 2" xfId="4929"/>
    <cellStyle name="Normal Pct" xfId="4476"/>
    <cellStyle name="Normal(0)" xfId="4477"/>
    <cellStyle name="Normal(1)" xfId="4478"/>
    <cellStyle name="Normal(2)" xfId="4479"/>
    <cellStyle name="Normal\" xfId="4480"/>
    <cellStyle name="Normal--_JJSF main model - Ver 1_10" xfId="4481"/>
    <cellStyle name="Normal_Modelo ALL" xfId="6707"/>
    <cellStyle name="Normal_Modelo SEB" xfId="6703"/>
    <cellStyle name="Normal_Relatório 2006 como base para 2007_2008-0055" xfId="2"/>
    <cellStyle name="Normal_Relatório 2006 como base para 2007_DRE lado a lado" xfId="3"/>
    <cellStyle name="Normal_Relatório 2006 como base para 2007_DRE lado a lado 2" xfId="6776"/>
    <cellStyle name="Normal_TCP-3Q03" xfId="6704"/>
    <cellStyle name="normal1" xfId="4482"/>
    <cellStyle name="NormalBALA" xfId="4483"/>
    <cellStyle name="NormalBold" xfId="4484"/>
    <cellStyle name="NormalCurrency1Dec." xfId="4485"/>
    <cellStyle name="NormalCurrency2Dec." xfId="4486"/>
    <cellStyle name="NormalE" xfId="4487"/>
    <cellStyle name="Normall" xfId="4488"/>
    <cellStyle name="NormalMultiple" xfId="4489"/>
    <cellStyle name="Normalny_56.Podstawowe dane o woj.(1)" xfId="4490"/>
    <cellStyle name="NormalX" xfId="4491"/>
    <cellStyle name="NormalxShadow" xfId="4492"/>
    <cellStyle name="Nota" xfId="4493"/>
    <cellStyle name="Nota 2" xfId="4703"/>
    <cellStyle name="Nota 2 2" xfId="4867"/>
    <cellStyle name="Nota 2 2 2" xfId="5034"/>
    <cellStyle name="Nota 3" xfId="4755"/>
    <cellStyle name="Nota 3 2" xfId="4930"/>
    <cellStyle name="Note 2" xfId="4494"/>
    <cellStyle name="Note 3" xfId="6777"/>
    <cellStyle name="Notes" xfId="4495"/>
    <cellStyle name="NPPESalesPct" xfId="4496"/>
    <cellStyle name="Num" xfId="4497"/>
    <cellStyle name="Num[0]" xfId="4498"/>
    <cellStyle name="num1Style" xfId="4499"/>
    <cellStyle name="num1Styleb" xfId="4500"/>
    <cellStyle name="num4Style" xfId="4501"/>
    <cellStyle name="num4Styleb" xfId="4502"/>
    <cellStyle name="Number" xfId="4503"/>
    <cellStyle name="NumberGeneral" xfId="4504"/>
    <cellStyle name="NumberGeneral2Dec." xfId="4505"/>
    <cellStyle name="Numbers" xfId="4506"/>
    <cellStyle name="numero normal" xfId="4507"/>
    <cellStyle name="numPStyle" xfId="4508"/>
    <cellStyle name="numPStyleb" xfId="4509"/>
    <cellStyle name="numXStyle" xfId="4510"/>
    <cellStyle name="numXStyleb" xfId="4511"/>
    <cellStyle name="NWI%S" xfId="4512"/>
    <cellStyle name="Œ…‹æØ‚è [0.00]_!!!GO" xfId="4513"/>
    <cellStyle name="Œ…‹æØ‚è_!!!GO" xfId="4514"/>
    <cellStyle name="One decimal" xfId="4515"/>
    <cellStyle name="Onedec" xfId="4516"/>
    <cellStyle name="Option" xfId="4517"/>
    <cellStyle name="Out_range" xfId="4518"/>
    <cellStyle name="outh America" xfId="4519"/>
    <cellStyle name="Output 2" xfId="6779"/>
    <cellStyle name="Output Amounts" xfId="4520"/>
    <cellStyle name="Output Column Headings" xfId="4521"/>
    <cellStyle name="Output Line Items" xfId="4522"/>
    <cellStyle name="Output Report Heading" xfId="4523"/>
    <cellStyle name="Output Report Title" xfId="4524"/>
    <cellStyle name="Outputs" xfId="4525"/>
    <cellStyle name="Outputs 2" xfId="4526"/>
    <cellStyle name="P/BV" xfId="4527"/>
    <cellStyle name="P/E" xfId="4528"/>
    <cellStyle name="p/therm" xfId="4529"/>
    <cellStyle name="Page Heading Large" xfId="4530"/>
    <cellStyle name="Page Heading Small" xfId="4531"/>
    <cellStyle name="Page Number" xfId="4532"/>
    <cellStyle name="Page Title" xfId="4533"/>
    <cellStyle name="Pagina" xfId="4534"/>
    <cellStyle name="patterns" xfId="4535"/>
    <cellStyle name="pc1" xfId="4536"/>
    <cellStyle name="per.style" xfId="4537"/>
    <cellStyle name="Percent" xfId="6708" builtinId="5"/>
    <cellStyle name="Percent %" xfId="4538"/>
    <cellStyle name="Percent % Long Underline" xfId="4539"/>
    <cellStyle name="Percent %_Worksheet in J: MARKETING Templates D&amp;T Templates Noviembre 2002 Informe Modelo" xfId="4540"/>
    <cellStyle name="Percent (0)" xfId="55"/>
    <cellStyle name="Percent (1)" xfId="4541"/>
    <cellStyle name="Percent [0]" xfId="4542"/>
    <cellStyle name="Percent [00]" xfId="4543"/>
    <cellStyle name="Percent [1]" xfId="4544"/>
    <cellStyle name="Percent [1]--" xfId="4545"/>
    <cellStyle name="Percent [1] --" xfId="4546"/>
    <cellStyle name="Percent [1]_~0899137" xfId="4547"/>
    <cellStyle name="Percent [2]" xfId="56"/>
    <cellStyle name="Percent [3]" xfId="4548"/>
    <cellStyle name="Percent [3]--" xfId="4549"/>
    <cellStyle name="Percent [3]_JJSF main model - Ver 1_10" xfId="4550"/>
    <cellStyle name="Percent 0" xfId="4551"/>
    <cellStyle name="Percent 0.0" xfId="4552"/>
    <cellStyle name="Percent 0.0%" xfId="4553"/>
    <cellStyle name="Percent 0.0% Long Underline" xfId="4554"/>
    <cellStyle name="Percent 0.0%_Worksheet in J: MARKETING Templates D&amp;T Templates Noviembre 2002 Informe Modelo" xfId="4555"/>
    <cellStyle name="Percent 0.00%" xfId="4556"/>
    <cellStyle name="Percent 0.00% Long Underline" xfId="4557"/>
    <cellStyle name="Percent 0.00%_PPL_Delsur_v5" xfId="4558"/>
    <cellStyle name="Percent 0.000%" xfId="4559"/>
    <cellStyle name="Percent 0.000% Long Underline" xfId="4560"/>
    <cellStyle name="Percent 0.000%_Alsea LBO Model V.11" xfId="4561"/>
    <cellStyle name="Percent 0_Coppel_model_v.9" xfId="4562"/>
    <cellStyle name="Percent 1" xfId="4563"/>
    <cellStyle name="Percent 10" xfId="6778"/>
    <cellStyle name="Percent 11" xfId="87"/>
    <cellStyle name="Percent 12" xfId="6813"/>
    <cellStyle name="Percent 13" xfId="6706"/>
    <cellStyle name="Percent 14" xfId="6752"/>
    <cellStyle name="Percent 2" xfId="6"/>
    <cellStyle name="Percent 2 2" xfId="4564"/>
    <cellStyle name="Percent 2 3" xfId="4565"/>
    <cellStyle name="Percent 2 4" xfId="4566"/>
    <cellStyle name="Percent 3" xfId="4567"/>
    <cellStyle name="Percent 3 2" xfId="4568"/>
    <cellStyle name="Percent 4" xfId="97"/>
    <cellStyle name="Percent 4 2" xfId="4569"/>
    <cellStyle name="Percent 5" xfId="4570"/>
    <cellStyle name="Percent 5 2" xfId="4571"/>
    <cellStyle name="Percent 6" xfId="4572"/>
    <cellStyle name="Percent 7" xfId="4573"/>
    <cellStyle name="Percent 8" xfId="4574"/>
    <cellStyle name="Percent 9" xfId="4575"/>
    <cellStyle name="Percent Comma" xfId="4576"/>
    <cellStyle name="Percent Hard" xfId="4577"/>
    <cellStyle name="Percent input" xfId="4578"/>
    <cellStyle name="Percent input 2" xfId="4704"/>
    <cellStyle name="Percent input 2 2" xfId="4868"/>
    <cellStyle name="Percent input 2 2 2" xfId="5035"/>
    <cellStyle name="Percent input 3" xfId="4756"/>
    <cellStyle name="Percent input 3 2" xfId="4931"/>
    <cellStyle name="Percent w/ decimals" xfId="4579"/>
    <cellStyle name="Percent(1)" xfId="4580"/>
    <cellStyle name="Percent(2)" xfId="4581"/>
    <cellStyle name="Percent[3]--" xfId="4582"/>
    <cellStyle name="Percent1" xfId="4583"/>
    <cellStyle name="Percent2" xfId="4584"/>
    <cellStyle name="Percentage" xfId="4585"/>
    <cellStyle name="PercentageParen" xfId="4586"/>
    <cellStyle name="PercentChange" xfId="4587"/>
    <cellStyle name="PercentPresentation" xfId="4588"/>
    <cellStyle name="PercentSales" xfId="4589"/>
    <cellStyle name="pf/GJ" xfId="4590"/>
    <cellStyle name="pf/kw" xfId="4591"/>
    <cellStyle name="Porcentagem 2" xfId="57"/>
    <cellStyle name="Porcentagem 3" xfId="7"/>
    <cellStyle name="Punto0" xfId="58"/>
    <cellStyle name="SAPBEXchaText" xfId="59"/>
    <cellStyle name="SAPBEXformats" xfId="60"/>
    <cellStyle name="SAPBEXformats 2" xfId="4593"/>
    <cellStyle name="SAPBEXformats 2 2" xfId="4758"/>
    <cellStyle name="SAPBEXformats 2 2 2" xfId="4933"/>
    <cellStyle name="SAPBEXformats 3" xfId="4706"/>
    <cellStyle name="SAPBEXformats 3 2" xfId="4891"/>
    <cellStyle name="SAPBEXstdData" xfId="61"/>
    <cellStyle name="SAPBEXstdData 2" xfId="4594"/>
    <cellStyle name="SAPBEXstdData 2 2" xfId="4759"/>
    <cellStyle name="SAPBEXstdData 2 2 2" xfId="4934"/>
    <cellStyle name="SAPBEXstdData 3" xfId="4707"/>
    <cellStyle name="SAPBEXstdData 3 2" xfId="4892"/>
    <cellStyle name="SAPBEXstdItem" xfId="62"/>
    <cellStyle name="SAPBEXstdItem 2" xfId="4595"/>
    <cellStyle name="SAPBEXstdItem 2 2" xfId="4760"/>
    <cellStyle name="SAPBEXstdItem 2 2 2" xfId="4935"/>
    <cellStyle name="SAPBEXstdItem 3" xfId="4708"/>
    <cellStyle name="SAPBEXstdItem 3 2" xfId="4893"/>
    <cellStyle name="SAPBEXtitle" xfId="63"/>
    <cellStyle name="SAPError" xfId="64"/>
    <cellStyle name="SAPError 2" xfId="6780"/>
    <cellStyle name="SAPKey" xfId="65"/>
    <cellStyle name="SAPKey 2" xfId="6781"/>
    <cellStyle name="SAPLocked" xfId="66"/>
    <cellStyle name="SAPLocked 2" xfId="6782"/>
    <cellStyle name="SAPOutput" xfId="67"/>
    <cellStyle name="SAPOutput 2" xfId="6783"/>
    <cellStyle name="SAPSpace" xfId="68"/>
    <cellStyle name="SAPSpace 2" xfId="6784"/>
    <cellStyle name="SAPText" xfId="69"/>
    <cellStyle name="SAPText 2" xfId="6785"/>
    <cellStyle name="SAPUnLocked" xfId="70"/>
    <cellStyle name="SAPUnLocked 2" xfId="6786"/>
    <cellStyle name="Sep. milhar [0]" xfId="71"/>
    <cellStyle name="Separador de milhares 2" xfId="9"/>
    <cellStyle name="Separador de milhares 3" xfId="72"/>
    <cellStyle name="Separador de milhares 4" xfId="10"/>
    <cellStyle name="Separador de milhares 5" xfId="73"/>
    <cellStyle name="Separador de milhares 6" xfId="74"/>
    <cellStyle name="Standard format" xfId="75"/>
    <cellStyle name="Standard format 2" xfId="4709"/>
    <cellStyle name="Standard format 2 2" xfId="4894"/>
    <cellStyle name="Standard format 3" xfId="6787"/>
    <cellStyle name="STYLE1 - Style1" xfId="76"/>
    <cellStyle name="STYLE1 - Style1 2" xfId="6788"/>
    <cellStyle name="STYLE2 - Style2" xfId="77"/>
    <cellStyle name="STYLE2 - Style2 2" xfId="6789"/>
    <cellStyle name="SubHeading" xfId="78"/>
    <cellStyle name="SubHeading 2" xfId="6790"/>
    <cellStyle name="Tickmark" xfId="79"/>
    <cellStyle name="Tickmark 2" xfId="6792"/>
    <cellStyle name="Title 2" xfId="6793"/>
    <cellStyle name="Total 2" xfId="6798"/>
    <cellStyle name="Unprot" xfId="80"/>
    <cellStyle name="Unprot$" xfId="81"/>
    <cellStyle name="Unprotect" xfId="82"/>
    <cellStyle name="Vírgula 2" xfId="5"/>
    <cellStyle name="Vírgula 3" xfId="83"/>
    <cellStyle name="Walutowy [0]_laroux" xfId="84"/>
    <cellStyle name="Walutowy_laroux" xfId="85"/>
    <cellStyle name="Warning Text 2" xfId="6802"/>
  </cellStyles>
  <dxfs count="0"/>
  <tableStyles count="0" defaultTableStyle="TableStyleMedium2" defaultPivotStyle="PivotStyleLight16"/>
  <colors>
    <mruColors>
      <color rgb="FFFFFF99"/>
      <color rgb="FFFFFFCC"/>
      <color rgb="FFFF6600"/>
      <color rgb="FF00000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8"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12766</xdr:colOff>
      <xdr:row>0</xdr:row>
      <xdr:rowOff>0</xdr:rowOff>
    </xdr:from>
    <xdr:to>
      <xdr:col>14</xdr:col>
      <xdr:colOff>0</xdr:colOff>
      <xdr:row>8</xdr:row>
      <xdr:rowOff>14766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26348" b="29275"/>
        <a:stretch/>
      </xdr:blipFill>
      <xdr:spPr>
        <a:xfrm>
          <a:off x="12766" y="0"/>
          <a:ext cx="7988234" cy="1919766"/>
        </a:xfrm>
        <a:prstGeom prst="rect">
          <a:avLst/>
        </a:prstGeom>
      </xdr:spPr>
    </xdr:pic>
    <xdr:clientData/>
  </xdr:twoCellAnchor>
  <xdr:twoCellAnchor editAs="oneCell">
    <xdr:from>
      <xdr:col>0</xdr:col>
      <xdr:colOff>11206</xdr:colOff>
      <xdr:row>16</xdr:row>
      <xdr:rowOff>333375</xdr:rowOff>
    </xdr:from>
    <xdr:to>
      <xdr:col>14</xdr:col>
      <xdr:colOff>0</xdr:colOff>
      <xdr:row>21</xdr:row>
      <xdr:rowOff>122144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a:srcRect t="68990" b="4760"/>
        <a:stretch/>
      </xdr:blipFill>
      <xdr:spPr>
        <a:xfrm>
          <a:off x="11206" y="5524500"/>
          <a:ext cx="7989794" cy="11127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bqdbap04\departamento\FINANCEI\Tesourar\IEDA\CAIXA\YTD2002\mujulho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ont04\AUDITORIA\Clientes\Fleury\31%2012%202004\WINDOWS\TEMP\MITUTOYO\2001\Furlan\Clientes\Atrium%20Telecomunica&#231;&#245;es\Wp's%2031.03.01\Wp's\Income%20Tes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ony\c\business\&#38750;&#37444;\&#38750;&#37444;&#20250;~1\&#21516;&#21644;&#37489;&#26989;\5714work.wk4"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W:\Steven\NAV\NAV_TNE_BRP_Dados%201Q200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linkquest\MESA\Steven\NAV\NAV_TNE_BRP_Dados%201Q2003.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Steven\Telecom\Telesp%20Celular\CSFB\TCP-3Q0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Startup" Target="Documents%20and%20Settings/shysunm/Local%20Settings/Temporary%20Internet%20Files/OLK1AD/Valuation-Comps-06030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Jbqdbap04\departamento\FINANCEI\TESOURAR\JCV\Fundambras\REPORT\Fun200102.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Worksheet%20in%207110%20Patrim&#244;nio%20l&#237;quido%20Leadsheet"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sthost02\Work\Data\Clientes\Unipar\2002\Imobilizado%20DQ.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C)%201602%20Revis&#227;o%20anal&#237;tica%202o%20ITR%20-%2030%200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sad\root\na\ny\users\johndasc\Docs\ID\Charts\Chart_Gallery\From%20Vlad\B11_BarSingle_AverageLin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sthost02\Work\Data\Clientes\Biosint&#233;tica\31.12.03\Administra&#231;&#227;o%20do%20JOB\Comparativo%20dez02%20x%20dez0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ont04\AUDITORIA\Clientes\Fleury\31%2012%202004\5211%201%20An&#225;lise%20de%20investimento.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sthost02\Work\DATA\My%20Documents\Deloitte\Clientes\NKB\Auditoria%2031.09.07\7110%20Patrim&#244;nio%20L&#237;quido%20Combined%20Leadsheet.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Worksheet%20in%205610%20Imobilizado%20Combined%20Leadsheet"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Documents%20and%20Settings/shysunm/Local%20Settings/Temporary%20Internet%20Files/OLK1AD/Rolta-Exhibits-061208_JD.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Documents%20and%20Settings/shysunm/Local%20Settings/Temporary%20Internet%20Files/OLK1AD/Market%20View%20Exhibits_052808a.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Startup" Target="Documents%20and%20Settings/shysunm/Local%20Settings/Temporary%20Internet%20Files/OLK1AD/old/Old%20peer%20benchmarks.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Startup" Target="Documents%20and%20Settings/shysunm/Local%20Settings/Temporary%20Internet%20Files/OLK1AD/wiltamuth/SVU%20exhibits.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Startup" Target="Documents%20and%20Settings/shysunm/Local%20Settings/Temporary%20Internet%20Files/OLK1AD/ROE%20Template.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Startup" Target="Documents%20and%20Settings/shysunm/Local%20Settings/Temporary%20Internet%20Files/OLK1AD/Rolta-Exhibits-OLD_JD.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Startup" Target="retail/Apparel%20retail/Apparel%20Models%20&amp;%20Valuation/H&amp;MMod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 val="Mutuo"/>
      <sheetName val="Resumo Mutuo"/>
      <sheetName val="Fee-Aplic (2)"/>
      <sheetName val="Rend US$"/>
      <sheetName val="Módulocpmf"/>
      <sheetName val="Módulo1"/>
      <sheetName val="Módulo2"/>
      <sheetName val="Módulo3"/>
      <sheetName val="Módulo4"/>
      <sheetName val="modulo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KSilveira (2)"/>
      <sheetName val="KKOliveira"/>
      <sheetName val="fluxo_caixa"/>
      <sheetName val="ND"/>
      <sheetName val="NF"/>
      <sheetName val="Database"/>
      <sheetName val="AR-princ"/>
      <sheetName val="AR-juros"/>
      <sheetName val="AR ñ recbto"/>
      <sheetName val="ND-principal"/>
      <sheetName val="ND - juros"/>
      <sheetName val="ND's ñ recbto"/>
      <sheetName val="Others"/>
    </sheetNames>
    <sheetDataSet>
      <sheetData sheetId="0" refreshError="1"/>
      <sheetData sheetId="1" refreshError="1"/>
      <sheetData sheetId="2"/>
      <sheetData sheetId="3" refreshError="1"/>
      <sheetData sheetId="4" refreshError="1"/>
      <sheetData sheetId="5" refreshError="1"/>
      <sheetData sheetId="6"/>
      <sheetData sheetId="7" refreshError="1"/>
      <sheetData sheetId="8" refreshError="1"/>
      <sheetData sheetId="9"/>
      <sheetData sheetId="10" refreshError="1"/>
      <sheetData sheetId="11" refreshError="1"/>
      <sheetData sheetId="1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単独"/>
      <sheetName val="連結"/>
      <sheetName val="期中"/>
      <sheetName val="valu"/>
      <sheetName val="増減分析"/>
      <sheetName val="新素材"/>
      <sheetName val="子会社"/>
      <sheetName val="環境"/>
      <sheetName val="製錬拠点"/>
      <sheetName val="ﾃｨｻﾊﾟ"/>
      <sheetName val="ﾚｲﾃﾞﾌﾟﾗﾀ"/>
      <sheetName val="小坂"/>
      <sheetName val="中計"/>
      <sheetName val="cash"/>
      <sheetName val="ｾｸﾞﾒﾝﾄ"/>
      <sheetName val="含み益"/>
      <sheetName val="capx"/>
      <sheetName val="dep"/>
      <sheetName val="人"/>
      <sheetName val="exp"/>
      <sheetName val="Valuation Matrix"/>
      <sheetName val="HANDOUT"/>
      <sheetName val="Interm-Euro"/>
      <sheetName val="SCATTER DATA"/>
      <sheetName val="10 Yr DCF"/>
      <sheetName val="Annual-Euro"/>
      <sheetName val="Residual Income Model"/>
      <sheetName val="P"/>
    </sheetNames>
    <sheetDataSet>
      <sheetData sheetId="0" refreshError="1">
        <row r="14">
          <cell r="AR14">
            <v>28</v>
          </cell>
        </row>
        <row r="15">
          <cell r="AR15">
            <v>5</v>
          </cell>
        </row>
        <row r="16">
          <cell r="AR16">
            <v>14</v>
          </cell>
        </row>
        <row r="17">
          <cell r="AR17">
            <v>6</v>
          </cell>
        </row>
        <row r="18">
          <cell r="AR18">
            <v>-5</v>
          </cell>
        </row>
        <row r="512">
          <cell r="B512" t="str">
            <v>売上高</v>
          </cell>
          <cell r="D512" t="str">
            <v>M\</v>
          </cell>
          <cell r="Q512">
            <v>210000</v>
          </cell>
          <cell r="R512">
            <v>105000</v>
          </cell>
          <cell r="S512">
            <v>105000</v>
          </cell>
          <cell r="T512">
            <v>210000</v>
          </cell>
          <cell r="U512">
            <v>105000</v>
          </cell>
          <cell r="V512">
            <v>105000</v>
          </cell>
          <cell r="W512">
            <v>210000</v>
          </cell>
          <cell r="X512">
            <v>93000</v>
          </cell>
          <cell r="Y512">
            <v>100000</v>
          </cell>
          <cell r="Z512">
            <v>193000</v>
          </cell>
          <cell r="AA512">
            <v>91000</v>
          </cell>
          <cell r="AB512">
            <v>94000</v>
          </cell>
          <cell r="AC512">
            <v>185000</v>
          </cell>
        </row>
        <row r="513">
          <cell r="B513" t="str">
            <v>営業利益</v>
          </cell>
          <cell r="D513" t="str">
            <v>M\</v>
          </cell>
          <cell r="Q513">
            <v>8000</v>
          </cell>
          <cell r="R513">
            <v>5000</v>
          </cell>
          <cell r="S513">
            <v>5000</v>
          </cell>
          <cell r="T513">
            <v>10000</v>
          </cell>
          <cell r="V513">
            <v>0</v>
          </cell>
          <cell r="X513">
            <v>3000</v>
          </cell>
          <cell r="Y513">
            <v>4500</v>
          </cell>
          <cell r="Z513">
            <v>7500</v>
          </cell>
          <cell r="AA513">
            <v>3300</v>
          </cell>
          <cell r="AB513">
            <v>4400</v>
          </cell>
          <cell r="AC513">
            <v>7700</v>
          </cell>
        </row>
        <row r="514">
          <cell r="B514" t="str">
            <v>経常利益</v>
          </cell>
          <cell r="D514" t="str">
            <v>M\</v>
          </cell>
          <cell r="Q514">
            <v>6000</v>
          </cell>
          <cell r="R514">
            <v>4000</v>
          </cell>
          <cell r="S514">
            <v>4000</v>
          </cell>
          <cell r="T514">
            <v>8000</v>
          </cell>
          <cell r="U514">
            <v>3600</v>
          </cell>
          <cell r="V514">
            <v>3600</v>
          </cell>
          <cell r="W514">
            <v>7200</v>
          </cell>
          <cell r="X514">
            <v>2000</v>
          </cell>
          <cell r="Y514">
            <v>3000</v>
          </cell>
          <cell r="Z514">
            <v>5000</v>
          </cell>
          <cell r="AA514">
            <v>2500</v>
          </cell>
          <cell r="AB514">
            <v>3500</v>
          </cell>
          <cell r="AC514">
            <v>6000</v>
          </cell>
        </row>
        <row r="515">
          <cell r="B515" t="str">
            <v>当期利益</v>
          </cell>
          <cell r="D515" t="str">
            <v>M\</v>
          </cell>
          <cell r="Q515">
            <v>3000</v>
          </cell>
          <cell r="R515">
            <v>2000</v>
          </cell>
          <cell r="S515">
            <v>2000</v>
          </cell>
          <cell r="T515">
            <v>4000</v>
          </cell>
          <cell r="U515">
            <v>2000</v>
          </cell>
          <cell r="V515">
            <v>2000</v>
          </cell>
          <cell r="W515">
            <v>4000</v>
          </cell>
          <cell r="X515">
            <v>1200</v>
          </cell>
          <cell r="Y515">
            <v>1600</v>
          </cell>
          <cell r="Z515">
            <v>2800</v>
          </cell>
          <cell r="AA515">
            <v>1300</v>
          </cell>
          <cell r="AB515">
            <v>1700</v>
          </cell>
          <cell r="AC515">
            <v>3000</v>
          </cell>
        </row>
        <row r="516">
          <cell r="D516" t="str">
            <v xml:space="preserve"> </v>
          </cell>
        </row>
        <row r="517">
          <cell r="A517" t="str">
            <v>中間決算後の会社予想</v>
          </cell>
          <cell r="D517" t="str">
            <v xml:space="preserve"> </v>
          </cell>
          <cell r="Q517" t="str">
            <v>97/3期</v>
          </cell>
          <cell r="R517" t="str">
            <v>97/9上</v>
          </cell>
          <cell r="S517" t="str">
            <v>下</v>
          </cell>
          <cell r="T517" t="str">
            <v>98/3期</v>
          </cell>
          <cell r="U517" t="str">
            <v>98/9上</v>
          </cell>
          <cell r="V517" t="str">
            <v>下</v>
          </cell>
          <cell r="W517" t="str">
            <v>99/3期</v>
          </cell>
          <cell r="Z517" t="str">
            <v>00/3期</v>
          </cell>
          <cell r="AC517" t="str">
            <v>01/3期</v>
          </cell>
        </row>
        <row r="518">
          <cell r="B518" t="str">
            <v>売上高</v>
          </cell>
          <cell r="D518" t="str">
            <v>M\</v>
          </cell>
          <cell r="Q518">
            <v>200000</v>
          </cell>
          <cell r="S518">
            <v>109491</v>
          </cell>
          <cell r="T518">
            <v>222000</v>
          </cell>
          <cell r="U518">
            <v>104114</v>
          </cell>
          <cell r="V518">
            <v>105886</v>
          </cell>
          <cell r="W518">
            <v>210000</v>
          </cell>
          <cell r="X518">
            <v>91000</v>
          </cell>
          <cell r="Y518">
            <v>93000</v>
          </cell>
          <cell r="Z518">
            <v>184000</v>
          </cell>
          <cell r="AA518">
            <v>92800</v>
          </cell>
          <cell r="AB518">
            <v>94200</v>
          </cell>
          <cell r="AC518">
            <v>187000</v>
          </cell>
        </row>
        <row r="519">
          <cell r="B519" t="str">
            <v>営業利益</v>
          </cell>
          <cell r="D519" t="str">
            <v>M\</v>
          </cell>
          <cell r="Q519">
            <v>7500</v>
          </cell>
          <cell r="S519">
            <v>5552</v>
          </cell>
          <cell r="T519">
            <v>11000</v>
          </cell>
          <cell r="U519">
            <v>4811</v>
          </cell>
          <cell r="V519">
            <v>5689</v>
          </cell>
          <cell r="W519">
            <v>10500</v>
          </cell>
          <cell r="X519">
            <v>750</v>
          </cell>
          <cell r="Y519">
            <v>2350</v>
          </cell>
          <cell r="Z519">
            <v>3100</v>
          </cell>
          <cell r="AA519">
            <v>4000</v>
          </cell>
          <cell r="AB519">
            <v>4600</v>
          </cell>
          <cell r="AC519">
            <v>8600</v>
          </cell>
        </row>
        <row r="520">
          <cell r="B520" t="str">
            <v>経常利益</v>
          </cell>
          <cell r="D520" t="str">
            <v>M\</v>
          </cell>
          <cell r="Q520">
            <v>6000</v>
          </cell>
          <cell r="S520">
            <v>4344</v>
          </cell>
          <cell r="T520">
            <v>8500</v>
          </cell>
          <cell r="U520">
            <v>2863</v>
          </cell>
          <cell r="V520">
            <v>4337</v>
          </cell>
          <cell r="W520">
            <v>7200</v>
          </cell>
          <cell r="X520">
            <v>1200</v>
          </cell>
          <cell r="Y520">
            <v>1300</v>
          </cell>
          <cell r="Z520">
            <v>2500</v>
          </cell>
          <cell r="AA520">
            <v>3200</v>
          </cell>
          <cell r="AB520">
            <v>3800</v>
          </cell>
          <cell r="AC520">
            <v>7000</v>
          </cell>
        </row>
        <row r="521">
          <cell r="B521" t="str">
            <v>当期利益</v>
          </cell>
          <cell r="D521" t="str">
            <v>M\</v>
          </cell>
          <cell r="Q521">
            <v>3000</v>
          </cell>
          <cell r="S521">
            <v>1985</v>
          </cell>
          <cell r="T521">
            <v>4500</v>
          </cell>
          <cell r="U521">
            <v>1269</v>
          </cell>
          <cell r="V521">
            <v>2731</v>
          </cell>
          <cell r="W521">
            <v>4000</v>
          </cell>
          <cell r="X521">
            <v>900</v>
          </cell>
          <cell r="Y521">
            <v>700</v>
          </cell>
          <cell r="Z521">
            <v>1600</v>
          </cell>
          <cell r="AA521">
            <v>1700</v>
          </cell>
          <cell r="AB521">
            <v>1800</v>
          </cell>
          <cell r="AC521">
            <v>3500</v>
          </cell>
        </row>
        <row r="522">
          <cell r="D522" t="str">
            <v xml:space="preserve"> </v>
          </cell>
        </row>
        <row r="523">
          <cell r="A523" t="str">
            <v>修正後の会社予想</v>
          </cell>
          <cell r="D523" t="str">
            <v xml:space="preserve"> </v>
          </cell>
          <cell r="Q523" t="str">
            <v>97/3期</v>
          </cell>
          <cell r="R523" t="str">
            <v>97/9上</v>
          </cell>
          <cell r="S523" t="str">
            <v>下</v>
          </cell>
          <cell r="T523" t="str">
            <v>98/3期</v>
          </cell>
          <cell r="U523" t="str">
            <v>98/9上</v>
          </cell>
          <cell r="V523" t="str">
            <v>下</v>
          </cell>
          <cell r="W523" t="str">
            <v>99/3期</v>
          </cell>
          <cell r="Z523" t="str">
            <v>00/3期</v>
          </cell>
          <cell r="AC523" t="str">
            <v>01/3期</v>
          </cell>
        </row>
        <row r="524">
          <cell r="B524" t="str">
            <v>売上高</v>
          </cell>
          <cell r="D524" t="str">
            <v>M\</v>
          </cell>
          <cell r="U524">
            <v>112509</v>
          </cell>
          <cell r="V524">
            <v>82491</v>
          </cell>
          <cell r="W524">
            <v>195000</v>
          </cell>
          <cell r="X524">
            <v>92411</v>
          </cell>
          <cell r="Y524">
            <v>91589</v>
          </cell>
          <cell r="Z524">
            <v>184000</v>
          </cell>
          <cell r="AC524">
            <v>188600</v>
          </cell>
        </row>
        <row r="525">
          <cell r="B525" t="str">
            <v>営業利益</v>
          </cell>
          <cell r="D525" t="str">
            <v>M\</v>
          </cell>
          <cell r="U525">
            <v>5448</v>
          </cell>
          <cell r="V525">
            <v>-5448</v>
          </cell>
          <cell r="W525" t="str">
            <v>-</v>
          </cell>
          <cell r="X525">
            <v>739</v>
          </cell>
          <cell r="Y525">
            <v>2261</v>
          </cell>
          <cell r="Z525">
            <v>3000</v>
          </cell>
          <cell r="AC525">
            <v>8500</v>
          </cell>
        </row>
        <row r="526">
          <cell r="B526" t="str">
            <v>経常利益</v>
          </cell>
          <cell r="D526" t="str">
            <v>M\</v>
          </cell>
          <cell r="U526">
            <v>4156</v>
          </cell>
          <cell r="V526">
            <v>1144</v>
          </cell>
          <cell r="W526">
            <v>5300</v>
          </cell>
          <cell r="X526">
            <v>1209</v>
          </cell>
          <cell r="Y526">
            <v>1291</v>
          </cell>
          <cell r="Z526">
            <v>2500</v>
          </cell>
          <cell r="AC526">
            <v>7000</v>
          </cell>
        </row>
        <row r="527">
          <cell r="B527" t="str">
            <v>当期利益</v>
          </cell>
          <cell r="D527" t="str">
            <v>M\</v>
          </cell>
          <cell r="U527">
            <v>2515</v>
          </cell>
          <cell r="V527">
            <v>-1515</v>
          </cell>
          <cell r="W527">
            <v>1000</v>
          </cell>
          <cell r="X527">
            <v>1015</v>
          </cell>
          <cell r="Y527">
            <v>585</v>
          </cell>
          <cell r="Z527">
            <v>1600</v>
          </cell>
          <cell r="AC527">
            <v>3500</v>
          </cell>
        </row>
        <row r="529">
          <cell r="A529" t="str">
            <v>自分の業績予想の要約</v>
          </cell>
          <cell r="D529" t="str">
            <v xml:space="preserve"> </v>
          </cell>
          <cell r="Q529" t="str">
            <v>97/3期</v>
          </cell>
          <cell r="R529" t="str">
            <v>97/9上</v>
          </cell>
          <cell r="S529" t="str">
            <v>下</v>
          </cell>
          <cell r="T529" t="str">
            <v>98/3期</v>
          </cell>
          <cell r="U529" t="str">
            <v>98/9上</v>
          </cell>
          <cell r="V529" t="str">
            <v>下</v>
          </cell>
          <cell r="W529" t="str">
            <v>99/3期</v>
          </cell>
          <cell r="Z529" t="str">
            <v>00/3期</v>
          </cell>
          <cell r="AC529" t="str">
            <v>01/3期</v>
          </cell>
        </row>
        <row r="530">
          <cell r="B530" t="str">
            <v>売上高</v>
          </cell>
          <cell r="D530" t="str">
            <v>M\</v>
          </cell>
          <cell r="Q530">
            <v>212588</v>
          </cell>
          <cell r="R530">
            <v>112509</v>
          </cell>
          <cell r="S530">
            <v>108769</v>
          </cell>
          <cell r="T530">
            <v>221278</v>
          </cell>
          <cell r="U530">
            <v>104114</v>
          </cell>
          <cell r="V530">
            <v>105886</v>
          </cell>
          <cell r="W530">
            <v>196247</v>
          </cell>
          <cell r="X530">
            <v>92411</v>
          </cell>
          <cell r="Y530">
            <v>94325</v>
          </cell>
          <cell r="Z530">
            <v>186736</v>
          </cell>
          <cell r="AA530">
            <v>93449</v>
          </cell>
          <cell r="AB530">
            <v>95973</v>
          </cell>
          <cell r="AC530">
            <v>189422</v>
          </cell>
        </row>
        <row r="531">
          <cell r="B531" t="str">
            <v>営業利益</v>
          </cell>
          <cell r="D531" t="str">
            <v>M\</v>
          </cell>
          <cell r="Q531">
            <v>8473</v>
          </cell>
          <cell r="R531">
            <v>5448</v>
          </cell>
          <cell r="S531">
            <v>6280</v>
          </cell>
          <cell r="T531">
            <v>11728</v>
          </cell>
          <cell r="U531">
            <v>4811</v>
          </cell>
          <cell r="V531">
            <v>-4811</v>
          </cell>
          <cell r="W531">
            <v>9099</v>
          </cell>
          <cell r="X531">
            <v>739</v>
          </cell>
          <cell r="Y531">
            <v>2937</v>
          </cell>
          <cell r="Z531">
            <v>3676</v>
          </cell>
          <cell r="AA531">
            <v>3823</v>
          </cell>
          <cell r="AB531">
            <v>4774</v>
          </cell>
          <cell r="AC531">
            <v>8597</v>
          </cell>
        </row>
        <row r="532">
          <cell r="B532" t="str">
            <v>経常利益</v>
          </cell>
          <cell r="D532" t="str">
            <v>M\</v>
          </cell>
          <cell r="Q532">
            <v>6780</v>
          </cell>
          <cell r="R532">
            <v>4156</v>
          </cell>
          <cell r="S532">
            <v>4254</v>
          </cell>
          <cell r="T532">
            <v>8410</v>
          </cell>
          <cell r="U532">
            <v>2863</v>
          </cell>
          <cell r="V532">
            <v>4337</v>
          </cell>
          <cell r="W532">
            <v>5436</v>
          </cell>
          <cell r="X532">
            <v>1209</v>
          </cell>
          <cell r="Y532">
            <v>2206</v>
          </cell>
          <cell r="Z532">
            <v>3415</v>
          </cell>
          <cell r="AA532">
            <v>3188</v>
          </cell>
          <cell r="AB532">
            <v>4246</v>
          </cell>
          <cell r="AC532">
            <v>7434</v>
          </cell>
        </row>
        <row r="533">
          <cell r="B533" t="str">
            <v>当期利益</v>
          </cell>
          <cell r="D533" t="str">
            <v>M\</v>
          </cell>
          <cell r="Q533">
            <v>2642</v>
          </cell>
          <cell r="R533">
            <v>2515</v>
          </cell>
          <cell r="S533">
            <v>1930</v>
          </cell>
          <cell r="T533">
            <v>4445</v>
          </cell>
          <cell r="U533">
            <v>1269</v>
          </cell>
          <cell r="V533">
            <v>2731</v>
          </cell>
          <cell r="W533">
            <v>1249</v>
          </cell>
          <cell r="X533">
            <v>1015</v>
          </cell>
          <cell r="Y533">
            <v>-371</v>
          </cell>
          <cell r="Z533">
            <v>644</v>
          </cell>
          <cell r="AA533">
            <v>1886</v>
          </cell>
          <cell r="AB533">
            <v>1735</v>
          </cell>
          <cell r="AC533">
            <v>3621</v>
          </cell>
        </row>
        <row r="534">
          <cell r="B534" t="str">
            <v>ｷｬｯｼｭﾌﾛｰ</v>
          </cell>
          <cell r="D534" t="str">
            <v>M\</v>
          </cell>
          <cell r="Q534">
            <v>6569</v>
          </cell>
          <cell r="T534">
            <v>8397</v>
          </cell>
          <cell r="W534">
            <v>5219</v>
          </cell>
          <cell r="X534">
            <v>0</v>
          </cell>
          <cell r="Y534">
            <v>0</v>
          </cell>
          <cell r="Z534">
            <v>5272</v>
          </cell>
          <cell r="AA534">
            <v>0</v>
          </cell>
          <cell r="AB534">
            <v>0</v>
          </cell>
          <cell r="AC534">
            <v>7744</v>
          </cell>
        </row>
        <row r="535">
          <cell r="B535" t="str">
            <v>ＥＰＳ</v>
          </cell>
          <cell r="D535" t="str">
            <v xml:space="preserve"> </v>
          </cell>
          <cell r="Q535">
            <v>9.3778729053303369</v>
          </cell>
          <cell r="T535">
            <v>15.777685489853653</v>
          </cell>
          <cell r="W535">
            <v>4.4585484502642458</v>
          </cell>
          <cell r="X535">
            <v>0</v>
          </cell>
          <cell r="Y535">
            <v>0</v>
          </cell>
          <cell r="Z535">
            <v>2.3091291751816403</v>
          </cell>
          <cell r="AA535">
            <v>0</v>
          </cell>
          <cell r="AB535">
            <v>0</v>
          </cell>
          <cell r="AC535">
            <v>12.474266786471992</v>
          </cell>
        </row>
        <row r="536">
          <cell r="B536" t="str">
            <v>ＣＦＰＳ</v>
          </cell>
          <cell r="Q536">
            <v>23.316898983767974</v>
          </cell>
          <cell r="T536">
            <v>29.805449956873144</v>
          </cell>
          <cell r="W536">
            <v>18.63023567808575</v>
          </cell>
          <cell r="X536">
            <v>0</v>
          </cell>
          <cell r="Y536">
            <v>0</v>
          </cell>
          <cell r="Z536">
            <v>18.903305918567714</v>
          </cell>
          <cell r="AA536">
            <v>0</v>
          </cell>
          <cell r="AB536">
            <v>0</v>
          </cell>
          <cell r="AC536">
            <v>26.677912729753963</v>
          </cell>
        </row>
        <row r="537">
          <cell r="B537" t="str">
            <v>ＢＰＳ</v>
          </cell>
          <cell r="D537" t="str">
            <v xml:space="preserve"> </v>
          </cell>
          <cell r="Q537">
            <v>274.47138541921788</v>
          </cell>
          <cell r="T537">
            <v>285.04545180263165</v>
          </cell>
          <cell r="W537">
            <v>283.40518700030344</v>
          </cell>
          <cell r="X537">
            <v>0</v>
          </cell>
          <cell r="Y537">
            <v>0</v>
          </cell>
          <cell r="Z537">
            <v>284.88701918588026</v>
          </cell>
          <cell r="AA537">
            <v>0</v>
          </cell>
          <cell r="AB537">
            <v>0</v>
          </cell>
          <cell r="AC537">
            <v>301.13934185933795</v>
          </cell>
        </row>
        <row r="538">
          <cell r="B538" t="str">
            <v>ＲＯＥ</v>
          </cell>
          <cell r="D538" t="str">
            <v xml:space="preserve"> </v>
          </cell>
          <cell r="Q538">
            <v>3.4167033080723171E-2</v>
          </cell>
          <cell r="T538">
            <v>5.5351472511051616E-2</v>
          </cell>
          <cell r="W538">
            <v>1.5732063683998387E-2</v>
          </cell>
          <cell r="X538">
            <v>0</v>
          </cell>
          <cell r="Y538">
            <v>0</v>
          </cell>
          <cell r="Z538">
            <v>8.1054208148213392E-3</v>
          </cell>
          <cell r="AA538">
            <v>0</v>
          </cell>
          <cell r="AB538">
            <v>0</v>
          </cell>
          <cell r="AC538">
            <v>4.1423570595099185E-2</v>
          </cell>
        </row>
        <row r="539">
          <cell r="B539" t="str">
            <v>発行済株式数</v>
          </cell>
          <cell r="D539" t="str">
            <v xml:space="preserve"> </v>
          </cell>
          <cell r="Q539">
            <v>281727</v>
          </cell>
          <cell r="T539">
            <v>281727</v>
          </cell>
          <cell r="W539">
            <v>280136.016</v>
          </cell>
          <cell r="X539">
            <v>0</v>
          </cell>
          <cell r="Y539">
            <v>0</v>
          </cell>
          <cell r="Z539">
            <v>278893.016</v>
          </cell>
          <cell r="AA539">
            <v>0</v>
          </cell>
          <cell r="AB539">
            <v>0</v>
          </cell>
          <cell r="AC539">
            <v>290277.58199999999</v>
          </cell>
        </row>
        <row r="540">
          <cell r="C540" t="str">
            <v>売上前期比</v>
          </cell>
          <cell r="D540" t="str">
            <v xml:space="preserve"> </v>
          </cell>
          <cell r="T540">
            <v>4.0877189681449488E-2</v>
          </cell>
          <cell r="U540">
            <v>-7.461625292198848E-2</v>
          </cell>
          <cell r="V540">
            <v>-2.6505713944230402E-2</v>
          </cell>
          <cell r="W540">
            <v>-0.11312014750675625</v>
          </cell>
          <cell r="X540">
            <v>-0.11240563228768463</v>
          </cell>
          <cell r="Y540">
            <v>-0.10918346145854974</v>
          </cell>
          <cell r="Z540">
            <v>-4.8464435125122884E-2</v>
          </cell>
          <cell r="AA540">
            <v>1.1232429039832903E-2</v>
          </cell>
          <cell r="AB540">
            <v>1.7471508083753085E-2</v>
          </cell>
          <cell r="AC540">
            <v>1.4383943106845987E-2</v>
          </cell>
        </row>
        <row r="541">
          <cell r="C541" t="str">
            <v>営業前期比</v>
          </cell>
          <cell r="D541" t="str">
            <v xml:space="preserve"> </v>
          </cell>
          <cell r="T541">
            <v>0.38416145403044966</v>
          </cell>
          <cell r="U541">
            <v>-0.11692364170337743</v>
          </cell>
          <cell r="V541">
            <v>-1.7660828025477708</v>
          </cell>
          <cell r="W541">
            <v>-0.22416439290586632</v>
          </cell>
          <cell r="X541">
            <v>-0.84639368114737057</v>
          </cell>
          <cell r="Y541">
            <v>-1.6104759925171481</v>
          </cell>
          <cell r="Z541">
            <v>-0.59599956039125179</v>
          </cell>
          <cell r="AA541">
            <v>4.1732070365358593</v>
          </cell>
          <cell r="AB541">
            <v>0.62546816479400746</v>
          </cell>
          <cell r="AC541">
            <v>1.3386833514689882</v>
          </cell>
        </row>
        <row r="542">
          <cell r="C542" t="str">
            <v>経常前期比</v>
          </cell>
          <cell r="D542" t="str">
            <v xml:space="preserve"> </v>
          </cell>
          <cell r="T542">
            <v>0.24041297935103234</v>
          </cell>
          <cell r="U542">
            <v>-0.31111645813282007</v>
          </cell>
          <cell r="V542">
            <v>1.9511048425011834E-2</v>
          </cell>
          <cell r="W542">
            <v>-0.35362663495838287</v>
          </cell>
          <cell r="X542">
            <v>-0.57771568285015718</v>
          </cell>
          <cell r="Y542">
            <v>-0.49135347014065023</v>
          </cell>
          <cell r="Z542">
            <v>-0.37178072111846949</v>
          </cell>
          <cell r="AA542">
            <v>1.6368899917287014</v>
          </cell>
          <cell r="AB542">
            <v>0.92475067996373528</v>
          </cell>
          <cell r="AC542">
            <v>1.1768667642752564</v>
          </cell>
        </row>
        <row r="543">
          <cell r="C543" t="str">
            <v>当期前期比</v>
          </cell>
          <cell r="D543" t="str">
            <v xml:space="preserve"> </v>
          </cell>
          <cell r="I543" t="str">
            <v>-</v>
          </cell>
          <cell r="J543" t="str">
            <v>-</v>
          </cell>
          <cell r="K543" t="str">
            <v>-</v>
          </cell>
          <cell r="T543">
            <v>0.68243754731264183</v>
          </cell>
          <cell r="U543">
            <v>-0.49542743538767398</v>
          </cell>
          <cell r="V543">
            <v>0.41502590673575135</v>
          </cell>
          <cell r="W543">
            <v>-0.71901012373453321</v>
          </cell>
          <cell r="X543">
            <v>-0.20015760441292352</v>
          </cell>
          <cell r="Y543">
            <v>-1.1358476748443793</v>
          </cell>
          <cell r="Z543">
            <v>-0.48438751000800639</v>
          </cell>
          <cell r="AA543">
            <v>0.8581280788177339</v>
          </cell>
          <cell r="AB543">
            <v>-5.6765498652291102</v>
          </cell>
          <cell r="AC543">
            <v>4.6226708074534164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64">
          <cell r="E164">
            <v>1247</v>
          </cell>
          <cell r="F164">
            <v>1807</v>
          </cell>
          <cell r="G164">
            <v>2812</v>
          </cell>
          <cell r="H164">
            <v>2828</v>
          </cell>
          <cell r="I164">
            <v>6670</v>
          </cell>
        </row>
        <row r="165">
          <cell r="E165" t="e">
            <v>#VALUE!</v>
          </cell>
          <cell r="F165" t="e">
            <v>#VALUE!</v>
          </cell>
          <cell r="G165" t="e">
            <v>#VALUE!</v>
          </cell>
          <cell r="H165" t="e">
            <v>#VALUE!</v>
          </cell>
          <cell r="I165" t="e">
            <v>#VALUE!</v>
          </cell>
        </row>
        <row r="167">
          <cell r="E167">
            <v>2721</v>
          </cell>
          <cell r="F167">
            <v>1584</v>
          </cell>
          <cell r="G167">
            <v>1802</v>
          </cell>
          <cell r="H167">
            <v>1616</v>
          </cell>
          <cell r="I167">
            <v>795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NOMATICA"/>
      <sheetName val="DATABASE_TNE"/>
      <sheetName val="DATABASE_BRP"/>
      <sheetName val="SPREAD_BRP"/>
      <sheetName val="GRAPH_TNE"/>
      <sheetName val="GRAPH_BRP"/>
      <sheetName val="CALCULATION_TNE"/>
      <sheetName val="SPREAD_TNE"/>
      <sheetName val="CALCULATION_BRP"/>
      <sheetName val="TMAR_TARGET"/>
      <sheetName val="BRTO_TARGET"/>
      <sheetName val="Ratio TNE x BRP"/>
      <sheetName val="graph_TNExBRP"/>
      <sheetName val="SPREAD_TNE - O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NOMATICA"/>
      <sheetName val="DATABASE_TNE"/>
      <sheetName val="DATABASE_BRP"/>
      <sheetName val="GRAPH_TNE"/>
      <sheetName val="GRAPH_BRP"/>
      <sheetName val="CALCULATION_TNE"/>
      <sheetName val="SPREAD_TNE"/>
      <sheetName val="SPREAD_BRP"/>
      <sheetName val="CALCULATION_BRP"/>
      <sheetName val="TMAR_TARGET"/>
      <sheetName val="BRTO_TARGET"/>
      <sheetName val="Ratio TNE x BRP"/>
      <sheetName val="graph_TNExBRP"/>
      <sheetName val="SPREAD_TNE - O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_R$"/>
      <sheetName val="old_new"/>
      <sheetName val="Prem-BS"/>
      <sheetName val="Prem-IS"/>
      <sheetName val="Prem-IS (TRO)"/>
      <sheetName val="Prem-IS (Global)"/>
      <sheetName val="DCF"/>
      <sheetName val="DCF TCOC"/>
      <sheetName val="Anual_R$"/>
      <sheetName val="Anual_US$"/>
      <sheetName val="Trimestre"/>
      <sheetName val="TargetP"/>
      <sheetName val="DB"/>
      <sheetName val="GEM"/>
      <sheetName val="Key Analyst Data"/>
      <sheetName val="Definitions"/>
      <sheetName val="Ratio _Calculations"/>
      <sheetName val="Text Data"/>
      <sheetName val="Data Column"/>
      <sheetName val="Research Pag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Sheet1"/>
      <sheetName val="Sheet2"/>
      <sheetName val="Sheet3"/>
      <sheetName val="Annual (Euro)"/>
    </sheetNames>
    <sheetDataSet>
      <sheetData sheetId="0"/>
      <sheetData sheetId="1" refreshError="1">
        <row r="1">
          <cell r="L1" t="str">
            <v>PT</v>
          </cell>
          <cell r="M1" t="str">
            <v>Price</v>
          </cell>
        </row>
        <row r="7">
          <cell r="D7" t="str">
            <v>P/E (FY1)</v>
          </cell>
          <cell r="F7" t="str">
            <v>P/Book</v>
          </cell>
          <cell r="H7" t="str">
            <v>EV/Ebitda</v>
          </cell>
          <cell r="J7" t="str">
            <v>EPS growth (2-yr fwd)</v>
          </cell>
          <cell r="P7" t="str">
            <v>Upside to Tgt Price</v>
          </cell>
          <cell r="T7" t="str">
            <v>Nr. of Ratings</v>
          </cell>
          <cell r="W7" t="str">
            <v>Mean</v>
          </cell>
          <cell r="X7" t="str">
            <v>Buy    Hold   Sell</v>
          </cell>
          <cell r="Z7" t="str">
            <v>P/E LTM</v>
          </cell>
          <cell r="AA7" t="str">
            <v>P/E (FY1)</v>
          </cell>
          <cell r="AB7" t="str">
            <v>P/E (FY2)</v>
          </cell>
          <cell r="AD7" t="str">
            <v>P/Book</v>
          </cell>
          <cell r="AE7" t="str">
            <v>P/CF</v>
          </cell>
          <cell r="AF7" t="str">
            <v>P/Sales</v>
          </cell>
          <cell r="AG7" t="str">
            <v>EV/Ebitda</v>
          </cell>
        </row>
        <row r="8">
          <cell r="T8" t="str">
            <v>Buy</v>
          </cell>
          <cell r="U8" t="str">
            <v>Hold</v>
          </cell>
          <cell r="V8" t="str">
            <v>Sell</v>
          </cell>
          <cell r="W8" t="str">
            <v>Rec.</v>
          </cell>
          <cell r="X8" t="str">
            <v></v>
          </cell>
        </row>
        <row r="9">
          <cell r="D9" t="str">
            <v>辰簾糧兩</v>
          </cell>
          <cell r="F9" t="str">
            <v>辰簾糧兩</v>
          </cell>
          <cell r="H9" t="str">
            <v>辰戀寧</v>
          </cell>
          <cell r="J9" t="str">
            <v>亮璉轢驪兩</v>
          </cell>
          <cell r="P9" t="str">
            <v>亮念兩兩</v>
          </cell>
          <cell r="R9" t="str">
            <v>辰念兩兩</v>
          </cell>
          <cell r="Z9">
            <v>1</v>
          </cell>
          <cell r="AA9">
            <v>2</v>
          </cell>
          <cell r="AB9">
            <v>3</v>
          </cell>
          <cell r="AC9" t="str">
            <v>{CMicroBar}</v>
          </cell>
          <cell r="AD9">
            <v>4</v>
          </cell>
          <cell r="AE9">
            <v>5</v>
          </cell>
          <cell r="AF9">
            <v>6</v>
          </cell>
          <cell r="AG9">
            <v>7</v>
          </cell>
        </row>
        <row r="11">
          <cell r="B11" t="str">
            <v xml:space="preserve">Infosys Technologies </v>
          </cell>
          <cell r="C11">
            <v>23.165303750274681</v>
          </cell>
          <cell r="D11" t="str">
            <v></v>
          </cell>
          <cell r="E11">
            <v>5.92997</v>
          </cell>
          <cell r="F11" t="str">
            <v></v>
          </cell>
          <cell r="G11">
            <v>16.697620329855269</v>
          </cell>
          <cell r="H11" t="str">
            <v></v>
          </cell>
          <cell r="I11">
            <v>0.44916684604475132</v>
          </cell>
          <cell r="J11" t="str">
            <v></v>
          </cell>
          <cell r="K11" t="str">
            <v>620512</v>
          </cell>
          <cell r="L11">
            <v>1900</v>
          </cell>
          <cell r="M11">
            <v>1957.55</v>
          </cell>
          <cell r="N11">
            <v>-2.9398993640009172E-2</v>
          </cell>
          <cell r="P11" t="str">
            <v></v>
          </cell>
          <cell r="Q11">
            <v>1.25</v>
          </cell>
          <cell r="R11" t="str">
            <v></v>
          </cell>
          <cell r="T11">
            <v>21</v>
          </cell>
          <cell r="U11">
            <v>13</v>
          </cell>
          <cell r="V11"/>
          <cell r="W11">
            <v>1.4047619999999998</v>
          </cell>
          <cell r="X11" t="str">
            <v></v>
          </cell>
          <cell r="Z11">
            <v>17.541399999999999</v>
          </cell>
          <cell r="AA11">
            <v>23.165303750274681</v>
          </cell>
          <cell r="AB11">
            <v>19.789548467933621</v>
          </cell>
          <cell r="AC11" t="str">
            <v>19.79 </v>
          </cell>
          <cell r="AD11">
            <v>5.92997</v>
          </cell>
          <cell r="AE11">
            <v>15.59812</v>
          </cell>
          <cell r="AF11">
            <v>4.89567</v>
          </cell>
          <cell r="AG11">
            <v>16.697620329855269</v>
          </cell>
        </row>
        <row r="12">
          <cell r="B12" t="str">
            <v xml:space="preserve">Rolta India </v>
          </cell>
          <cell r="C12">
            <v>20.694458166823328</v>
          </cell>
          <cell r="D12" t="str">
            <v></v>
          </cell>
          <cell r="E12">
            <v>3.5718800000000002</v>
          </cell>
          <cell r="F12" t="str">
            <v></v>
          </cell>
          <cell r="G12">
            <v>16.154547701816412</v>
          </cell>
          <cell r="H12" t="str">
            <v></v>
          </cell>
          <cell r="I12">
            <v>0.79090585867912133</v>
          </cell>
          <cell r="J12" t="str">
            <v></v>
          </cell>
          <cell r="K12" t="str">
            <v>614331</v>
          </cell>
          <cell r="L12">
            <v>402.5</v>
          </cell>
          <cell r="M12">
            <v>303.25</v>
          </cell>
          <cell r="N12">
            <v>0.32728771640560594</v>
          </cell>
          <cell r="P12" t="str">
            <v></v>
          </cell>
          <cell r="Q12">
            <v>1</v>
          </cell>
          <cell r="R12" t="str">
            <v></v>
          </cell>
          <cell r="T12">
            <v>4</v>
          </cell>
          <cell r="U12"/>
          <cell r="V12"/>
          <cell r="W12">
            <v>1.3333329999999999</v>
          </cell>
          <cell r="X12" t="str">
            <v></v>
          </cell>
          <cell r="Z12">
            <v>21.621870000000001</v>
          </cell>
          <cell r="AA12">
            <v>20.694458166823328</v>
          </cell>
          <cell r="AB12">
            <v>15.599014634957593</v>
          </cell>
          <cell r="AC12" t="str">
            <v>15.60 </v>
          </cell>
          <cell r="AD12">
            <v>3.5718800000000002</v>
          </cell>
          <cell r="AE12">
            <v>13.40723</v>
          </cell>
          <cell r="AF12">
            <v>5.2475399999999999</v>
          </cell>
          <cell r="AG12">
            <v>16.154547701816412</v>
          </cell>
        </row>
        <row r="13">
          <cell r="B13" t="str">
            <v xml:space="preserve">Vakrangee Softwares </v>
          </cell>
          <cell r="C13">
            <v>20.301251956181531</v>
          </cell>
          <cell r="D13" t="str">
            <v></v>
          </cell>
          <cell r="E13">
            <v>1.46147</v>
          </cell>
          <cell r="F13" t="str">
            <v></v>
          </cell>
          <cell r="G13">
            <v>9.5269519425732483</v>
          </cell>
          <cell r="H13" t="str">
            <v></v>
          </cell>
          <cell r="I13">
            <v>1.333836098541981</v>
          </cell>
          <cell r="J13" t="str">
            <v></v>
          </cell>
          <cell r="K13" t="str">
            <v>625862</v>
          </cell>
          <cell r="L13">
            <v>435</v>
          </cell>
          <cell r="M13">
            <v>255.55</v>
          </cell>
          <cell r="N13">
            <v>0.70221091762864407</v>
          </cell>
          <cell r="P13" t="str">
            <v></v>
          </cell>
          <cell r="Q13">
            <v>1</v>
          </cell>
          <cell r="R13" t="str">
            <v></v>
          </cell>
          <cell r="T13">
            <v>2</v>
          </cell>
          <cell r="U13"/>
          <cell r="V13"/>
          <cell r="W13">
            <v>1</v>
          </cell>
          <cell r="X13" t="str">
            <v></v>
          </cell>
          <cell r="Z13">
            <v>10.63236</v>
          </cell>
          <cell r="AA13">
            <v>20.301251956181531</v>
          </cell>
          <cell r="AB13">
            <v>11.178371391641534</v>
          </cell>
          <cell r="AC13" t="str">
            <v>11.18 </v>
          </cell>
          <cell r="AD13">
            <v>1.46147</v>
          </cell>
          <cell r="AE13">
            <v>4.7045000000000003</v>
          </cell>
          <cell r="AF13">
            <v>2.2213699999999998</v>
          </cell>
          <cell r="AG13">
            <v>9.5269519425732483</v>
          </cell>
        </row>
        <row r="14">
          <cell r="B14" t="str">
            <v xml:space="preserve">Satyam Computer Services </v>
          </cell>
          <cell r="C14">
            <v>19.718643799889353</v>
          </cell>
          <cell r="D14" t="str">
            <v></v>
          </cell>
          <cell r="E14">
            <v>5.4957700000000003</v>
          </cell>
          <cell r="F14" t="str">
            <v></v>
          </cell>
          <cell r="G14">
            <v>17.078127744277268</v>
          </cell>
          <cell r="H14" t="str">
            <v></v>
          </cell>
          <cell r="I14">
            <v>0.53100814894033643</v>
          </cell>
          <cell r="J14" t="str">
            <v></v>
          </cell>
          <cell r="K14" t="str">
            <v>624185</v>
          </cell>
          <cell r="L14">
            <v>512.5</v>
          </cell>
          <cell r="M14">
            <v>523.75</v>
          </cell>
          <cell r="N14">
            <v>-2.1479713603818614E-2</v>
          </cell>
          <cell r="P14" t="str">
            <v></v>
          </cell>
          <cell r="Q14">
            <v>1</v>
          </cell>
          <cell r="R14" t="str">
            <v></v>
          </cell>
          <cell r="T14">
            <v>18</v>
          </cell>
          <cell r="U14">
            <v>7</v>
          </cell>
          <cell r="V14"/>
          <cell r="W14">
            <v>1.3333329999999999</v>
          </cell>
          <cell r="X14" t="str">
            <v></v>
          </cell>
          <cell r="Z14">
            <v>15.631930000000001</v>
          </cell>
          <cell r="AA14">
            <v>19.718643799889353</v>
          </cell>
          <cell r="AB14">
            <v>16.364610071351667</v>
          </cell>
          <cell r="AC14" t="str">
            <v>16.36 </v>
          </cell>
          <cell r="AD14">
            <v>5.4957700000000003</v>
          </cell>
          <cell r="AE14">
            <v>19.222650000000002</v>
          </cell>
          <cell r="AF14">
            <v>4.7469999999999999</v>
          </cell>
          <cell r="AG14">
            <v>17.078127744277268</v>
          </cell>
        </row>
        <row r="15">
          <cell r="B15" t="str">
            <v xml:space="preserve">Tata Consultancy Services </v>
          </cell>
          <cell r="C15">
            <v>18.737467646561658</v>
          </cell>
          <cell r="D15" t="str">
            <v></v>
          </cell>
          <cell r="E15">
            <v>13.614140000000001</v>
          </cell>
          <cell r="F15" t="str">
            <v></v>
          </cell>
          <cell r="G15">
            <v>17.602119655051197</v>
          </cell>
          <cell r="H15" t="str">
            <v></v>
          </cell>
          <cell r="I15">
            <v>0.38530689443930721</v>
          </cell>
          <cell r="J15" t="str">
            <v></v>
          </cell>
          <cell r="K15" t="str">
            <v>B01NPJ</v>
          </cell>
          <cell r="L15">
            <v>1083</v>
          </cell>
          <cell r="M15">
            <v>1029.25</v>
          </cell>
          <cell r="N15">
            <v>5.2222492105902359E-2</v>
          </cell>
          <cell r="P15" t="str">
            <v></v>
          </cell>
          <cell r="Q15">
            <v>1</v>
          </cell>
          <cell r="R15" t="str">
            <v></v>
          </cell>
          <cell r="T15">
            <v>16</v>
          </cell>
          <cell r="U15">
            <v>10</v>
          </cell>
          <cell r="V15"/>
          <cell r="W15">
            <v>1.4666669999999999</v>
          </cell>
          <cell r="X15" t="str">
            <v></v>
          </cell>
          <cell r="Z15">
            <v>15.788550000000001</v>
          </cell>
          <cell r="AA15">
            <v>18.737467646561658</v>
          </cell>
          <cell r="AB15">
            <v>16.252594849679468</v>
          </cell>
          <cell r="AC15" t="str">
            <v>16.25 </v>
          </cell>
          <cell r="AD15">
            <v>13.614140000000001</v>
          </cell>
          <cell r="AE15">
            <v>26.479510000000001</v>
          </cell>
          <cell r="AF15">
            <v>6.4482299999999997</v>
          </cell>
          <cell r="AG15">
            <v>17.602119655051197</v>
          </cell>
        </row>
        <row r="16">
          <cell r="B16" t="str">
            <v xml:space="preserve">Mphasis </v>
          </cell>
          <cell r="C16">
            <v>18.603477724334482</v>
          </cell>
          <cell r="D16" t="str">
            <v></v>
          </cell>
          <cell r="E16">
            <v>4.5919100000000004</v>
          </cell>
          <cell r="F16" t="str">
            <v></v>
          </cell>
          <cell r="G16" t="e">
            <v>#N/A</v>
          </cell>
          <cell r="H16" t="str">
            <v></v>
          </cell>
          <cell r="I16">
            <v>0.84296926496494584</v>
          </cell>
          <cell r="J16" t="str">
            <v></v>
          </cell>
          <cell r="K16" t="str">
            <v>615159</v>
          </cell>
          <cell r="L16">
            <v>265</v>
          </cell>
          <cell r="M16">
            <v>237.8</v>
          </cell>
          <cell r="N16">
            <v>0.1143818334735071</v>
          </cell>
          <cell r="P16" t="str">
            <v></v>
          </cell>
          <cell r="Q16">
            <v>1</v>
          </cell>
          <cell r="R16" t="str">
            <v></v>
          </cell>
          <cell r="T16">
            <v>8</v>
          </cell>
          <cell r="U16">
            <v>5</v>
          </cell>
          <cell r="V16">
            <v>1</v>
          </cell>
          <cell r="W16">
            <v>1.5</v>
          </cell>
          <cell r="X16" t="str">
            <v></v>
          </cell>
          <cell r="Z16">
            <v>32.294049999999999</v>
          </cell>
          <cell r="AA16">
            <v>18.603477724334482</v>
          </cell>
          <cell r="AB16">
            <v>14.559243797985641</v>
          </cell>
          <cell r="AC16" t="str">
            <v>14.56 </v>
          </cell>
          <cell r="AD16">
            <v>4.5919100000000004</v>
          </cell>
          <cell r="AE16">
            <v>22.422080000000001</v>
          </cell>
          <cell r="AF16">
            <v>3.3016100000000002</v>
          </cell>
          <cell r="AG16" t="e">
            <v>#N/A</v>
          </cell>
        </row>
        <row r="17">
          <cell r="B17" t="str">
            <v xml:space="preserve">Wipro </v>
          </cell>
          <cell r="C17">
            <v>18.503024055060422</v>
          </cell>
          <cell r="D17" t="str">
            <v></v>
          </cell>
          <cell r="E17">
            <v>8.4862000000000002</v>
          </cell>
          <cell r="F17" t="str">
            <v></v>
          </cell>
          <cell r="G17">
            <v>19.653327362535961</v>
          </cell>
          <cell r="H17" t="str">
            <v></v>
          </cell>
          <cell r="I17">
            <v>0.419577732468563</v>
          </cell>
          <cell r="J17" t="str">
            <v></v>
          </cell>
          <cell r="K17" t="str">
            <v>620605</v>
          </cell>
          <cell r="L17">
            <v>500</v>
          </cell>
          <cell r="M17">
            <v>508</v>
          </cell>
          <cell r="N17">
            <v>-1.5748031496062992E-2</v>
          </cell>
          <cell r="P17" t="str">
            <v></v>
          </cell>
          <cell r="Q17">
            <v>2</v>
          </cell>
          <cell r="R17" t="str">
            <v></v>
          </cell>
          <cell r="T17">
            <v>12</v>
          </cell>
          <cell r="U17">
            <v>11</v>
          </cell>
          <cell r="V17">
            <v>2</v>
          </cell>
          <cell r="W17">
            <v>1.677419</v>
          </cell>
          <cell r="X17" t="str">
            <v></v>
          </cell>
          <cell r="Z17">
            <v>18.801950000000001</v>
          </cell>
          <cell r="AA17">
            <v>18.503024055060422</v>
          </cell>
          <cell r="AB17">
            <v>15.974581049064644</v>
          </cell>
          <cell r="AC17" t="str">
            <v>15.97 </v>
          </cell>
          <cell r="AD17">
            <v>8.4862000000000002</v>
          </cell>
          <cell r="AE17">
            <v>23.676760000000002</v>
          </cell>
          <cell r="AF17">
            <v>5.3122800000000003</v>
          </cell>
          <cell r="AG17">
            <v>19.653327362535961</v>
          </cell>
        </row>
        <row r="18">
          <cell r="B18" t="str">
            <v xml:space="preserve">Mindtree </v>
          </cell>
          <cell r="C18">
            <v>17.848498130011894</v>
          </cell>
          <cell r="D18" t="str">
            <v></v>
          </cell>
          <cell r="E18">
            <v>7.19984</v>
          </cell>
          <cell r="F18" t="str">
            <v></v>
          </cell>
          <cell r="G18">
            <v>14.698193597463257</v>
          </cell>
          <cell r="H18" t="str">
            <v></v>
          </cell>
          <cell r="I18">
            <v>9.8563448275862164E-2</v>
          </cell>
          <cell r="J18" t="str">
            <v></v>
          </cell>
          <cell r="K18" t="str">
            <v>B1LHCW</v>
          </cell>
          <cell r="L18">
            <v>472.5</v>
          </cell>
          <cell r="M18">
            <v>467.65000000000003</v>
          </cell>
          <cell r="N18">
            <v>1.0371003955949889E-2</v>
          </cell>
          <cell r="P18" t="str">
            <v></v>
          </cell>
          <cell r="Q18">
            <v>2</v>
          </cell>
          <cell r="R18" t="str">
            <v></v>
          </cell>
          <cell r="T18">
            <v>1</v>
          </cell>
          <cell r="U18">
            <v>4</v>
          </cell>
          <cell r="V18">
            <v>2</v>
          </cell>
          <cell r="W18">
            <v>2.0499999999999998</v>
          </cell>
          <cell r="X18" t="str">
            <v></v>
          </cell>
          <cell r="Z18">
            <v>28.657689999999999</v>
          </cell>
          <cell r="AA18">
            <v>17.848498130011894</v>
          </cell>
          <cell r="AB18">
            <v>14.674336453186198</v>
          </cell>
          <cell r="AC18" t="str">
            <v>14.67 </v>
          </cell>
          <cell r="AD18">
            <v>7.19984</v>
          </cell>
          <cell r="AE18">
            <v>22.96292</v>
          </cell>
          <cell r="AF18">
            <v>4.3708400000000003</v>
          </cell>
          <cell r="AG18">
            <v>14.698193597463257</v>
          </cell>
        </row>
        <row r="19">
          <cell r="B19" t="str">
            <v xml:space="preserve">GTL </v>
          </cell>
          <cell r="C19">
            <v>17.231316725978647</v>
          </cell>
          <cell r="D19" t="str">
            <v></v>
          </cell>
          <cell r="E19">
            <v>1.1864600000000001</v>
          </cell>
          <cell r="F19" t="str">
            <v></v>
          </cell>
          <cell r="G19">
            <v>11.655135676588008</v>
          </cell>
          <cell r="H19" t="str">
            <v></v>
          </cell>
          <cell r="I19">
            <v>2.8995284599323448</v>
          </cell>
          <cell r="J19" t="str">
            <v></v>
          </cell>
          <cell r="K19" t="str">
            <v>609991</v>
          </cell>
          <cell r="L19">
            <v>522</v>
          </cell>
          <cell r="M19">
            <v>240</v>
          </cell>
          <cell r="N19">
            <v>1.175</v>
          </cell>
          <cell r="P19" t="str">
            <v></v>
          </cell>
          <cell r="Q19">
            <v>1</v>
          </cell>
          <cell r="R19" t="str">
            <v></v>
          </cell>
          <cell r="T19">
            <v>1</v>
          </cell>
          <cell r="U19"/>
          <cell r="V19"/>
          <cell r="W19">
            <v>1</v>
          </cell>
          <cell r="X19" t="str">
            <v></v>
          </cell>
          <cell r="Z19">
            <v>16.401959999999999</v>
          </cell>
          <cell r="AA19">
            <v>17.231316725978647</v>
          </cell>
          <cell r="AB19">
            <v>11.75242718446602</v>
          </cell>
          <cell r="AC19" t="str">
            <v>11.75 </v>
          </cell>
          <cell r="AD19">
            <v>1.1864600000000001</v>
          </cell>
          <cell r="AE19">
            <v>12.2004</v>
          </cell>
          <cell r="AF19">
            <v>1.0213099999999999</v>
          </cell>
          <cell r="AG19">
            <v>11.655135676588008</v>
          </cell>
        </row>
        <row r="20">
          <cell r="B20" t="str">
            <v xml:space="preserve">Tanla Solutions </v>
          </cell>
          <cell r="C20">
            <v>16.367534456355283</v>
          </cell>
          <cell r="D20" t="str">
            <v></v>
          </cell>
          <cell r="E20">
            <v>3.17971</v>
          </cell>
          <cell r="F20" t="str">
            <v></v>
          </cell>
          <cell r="G20">
            <v>21.602059422204459</v>
          </cell>
          <cell r="H20" t="str">
            <v></v>
          </cell>
          <cell r="I20">
            <v>1.4369973190348526</v>
          </cell>
          <cell r="J20" t="str">
            <v></v>
          </cell>
          <cell r="K20" t="str">
            <v>B1LGZV</v>
          </cell>
          <cell r="L20">
            <v>426</v>
          </cell>
          <cell r="M20">
            <v>278.25</v>
          </cell>
          <cell r="N20">
            <v>0.53099730458221028</v>
          </cell>
          <cell r="P20" t="str">
            <v></v>
          </cell>
          <cell r="Q20">
            <v>1</v>
          </cell>
          <cell r="R20" t="str">
            <v></v>
          </cell>
          <cell r="T20">
            <v>3</v>
          </cell>
          <cell r="U20"/>
          <cell r="V20"/>
          <cell r="W20">
            <v>1</v>
          </cell>
          <cell r="X20" t="str">
            <v></v>
          </cell>
          <cell r="Z20">
            <v>14.288360000000001</v>
          </cell>
          <cell r="AA20">
            <v>16.367534456355283</v>
          </cell>
          <cell r="AB20">
            <v>11.757975797579757</v>
          </cell>
          <cell r="AC20" t="str">
            <v>11.76 </v>
          </cell>
          <cell r="AD20">
            <v>3.17971</v>
          </cell>
          <cell r="AE20">
            <v>11.46799</v>
          </cell>
          <cell r="AF20">
            <v>5.9751399999999997</v>
          </cell>
          <cell r="AG20">
            <v>21.602059422204459</v>
          </cell>
        </row>
        <row r="21">
          <cell r="B21" t="str">
            <v xml:space="preserve">HCL Technologies </v>
          </cell>
          <cell r="C21">
            <v>15.459382224372732</v>
          </cell>
          <cell r="D21" t="str">
            <v></v>
          </cell>
          <cell r="E21">
            <v>4.0106999999999999</v>
          </cell>
          <cell r="F21" t="str">
            <v></v>
          </cell>
          <cell r="G21">
            <v>19.440219078390026</v>
          </cell>
          <cell r="H21" t="str">
            <v></v>
          </cell>
          <cell r="I21">
            <v>5.6880861844350816E-2</v>
          </cell>
          <cell r="J21" t="str">
            <v></v>
          </cell>
          <cell r="K21" t="str">
            <v>629489</v>
          </cell>
          <cell r="L21">
            <v>302</v>
          </cell>
          <cell r="M21">
            <v>312.90000000000003</v>
          </cell>
          <cell r="N21">
            <v>-3.4835410674336952E-2</v>
          </cell>
          <cell r="P21" t="str">
            <v></v>
          </cell>
          <cell r="Q21">
            <v>1.5</v>
          </cell>
          <cell r="R21" t="str">
            <v></v>
          </cell>
          <cell r="T21">
            <v>8</v>
          </cell>
          <cell r="U21">
            <v>7</v>
          </cell>
          <cell r="V21"/>
          <cell r="W21">
            <v>1.571429</v>
          </cell>
          <cell r="X21" t="str">
            <v></v>
          </cell>
          <cell r="Z21">
            <v>16.34</v>
          </cell>
          <cell r="AA21">
            <v>15.459382224372732</v>
          </cell>
          <cell r="AB21">
            <v>13.602375787634642</v>
          </cell>
          <cell r="AC21" t="str">
            <v>13.60 </v>
          </cell>
          <cell r="AD21">
            <v>4.0106999999999999</v>
          </cell>
          <cell r="AE21">
            <v>20.181909999999998</v>
          </cell>
          <cell r="AF21">
            <v>3.6935899999999999</v>
          </cell>
          <cell r="AG21">
            <v>19.440219078390026</v>
          </cell>
        </row>
        <row r="22">
          <cell r="B22" t="str">
            <v xml:space="preserve">KLG Systel </v>
          </cell>
          <cell r="C22">
            <v>14.288883411387726</v>
          </cell>
          <cell r="D22" t="str">
            <v></v>
          </cell>
          <cell r="E22">
            <v>2.9124500000000002</v>
          </cell>
          <cell r="F22" t="str">
            <v></v>
          </cell>
          <cell r="G22">
            <v>17.296609791008098</v>
          </cell>
          <cell r="H22" t="str">
            <v></v>
          </cell>
          <cell r="I22">
            <v>0.90131578947368407</v>
          </cell>
          <cell r="J22" t="str">
            <v></v>
          </cell>
          <cell r="K22" t="str">
            <v>620559</v>
          </cell>
          <cell r="L22" t="e">
            <v>#N/A</v>
          </cell>
          <cell r="M22">
            <v>589.80000000000007</v>
          </cell>
          <cell r="N22" t="e">
            <v>#N/A</v>
          </cell>
          <cell r="P22" t="str">
            <v></v>
          </cell>
          <cell r="Q22">
            <v>1</v>
          </cell>
          <cell r="R22" t="str">
            <v></v>
          </cell>
          <cell r="T22">
            <v>1</v>
          </cell>
          <cell r="U22"/>
          <cell r="V22"/>
          <cell r="W22">
            <v>1</v>
          </cell>
          <cell r="X22" t="str">
            <v></v>
          </cell>
          <cell r="Z22">
            <v>12.70435</v>
          </cell>
          <cell r="AA22">
            <v>14.288883411387726</v>
          </cell>
          <cell r="AB22">
            <v>14.327731092436975</v>
          </cell>
          <cell r="AC22" t="str">
            <v>14.33 </v>
          </cell>
          <cell r="AD22">
            <v>2.9124500000000002</v>
          </cell>
          <cell r="AE22">
            <v>11.400309999999999</v>
          </cell>
          <cell r="AF22">
            <v>2.30226</v>
          </cell>
          <cell r="AG22">
            <v>17.296609791008098</v>
          </cell>
        </row>
        <row r="23">
          <cell r="B23" t="str">
            <v xml:space="preserve">Nucleus Software Exports </v>
          </cell>
          <cell r="C23">
            <v>13.882666666666667</v>
          </cell>
          <cell r="D23" t="str">
            <v></v>
          </cell>
          <cell r="E23">
            <v>9.3110999999999997</v>
          </cell>
          <cell r="F23" t="str">
            <v></v>
          </cell>
          <cell r="G23">
            <v>12.824442830371405</v>
          </cell>
          <cell r="H23" t="str">
            <v></v>
          </cell>
          <cell r="I23">
            <v>4.7441656623205875E-2</v>
          </cell>
          <cell r="J23" t="str">
            <v></v>
          </cell>
          <cell r="K23" t="str">
            <v>632517</v>
          </cell>
          <cell r="L23" t="e">
            <v>#N/A</v>
          </cell>
          <cell r="M23">
            <v>264.05</v>
          </cell>
          <cell r="N23" t="e">
            <v>#N/A</v>
          </cell>
          <cell r="P23" t="str">
            <v></v>
          </cell>
          <cell r="Q23">
            <v>1</v>
          </cell>
          <cell r="R23" t="str">
            <v></v>
          </cell>
          <cell r="T23">
            <v>2</v>
          </cell>
          <cell r="U23"/>
          <cell r="V23"/>
          <cell r="W23">
            <v>1</v>
          </cell>
          <cell r="X23" t="str">
            <v></v>
          </cell>
          <cell r="Z23">
            <v>27.935420000000001</v>
          </cell>
          <cell r="AA23">
            <v>13.882666666666667</v>
          </cell>
          <cell r="AB23">
            <v>10.891213389121338</v>
          </cell>
          <cell r="AC23" t="str">
            <v>10.89 </v>
          </cell>
          <cell r="AD23">
            <v>9.3110999999999997</v>
          </cell>
          <cell r="AE23">
            <v>24.410699999999999</v>
          </cell>
          <cell r="AF23">
            <v>6.9641599999999997</v>
          </cell>
          <cell r="AG23">
            <v>12.824442830371405</v>
          </cell>
        </row>
        <row r="24">
          <cell r="B24" t="str">
            <v xml:space="preserve">Tech Mahindra </v>
          </cell>
          <cell r="C24">
            <v>13.812760765034616</v>
          </cell>
          <cell r="D24" t="str">
            <v></v>
          </cell>
          <cell r="E24">
            <v>18.844529999999999</v>
          </cell>
          <cell r="F24" t="str">
            <v></v>
          </cell>
          <cell r="G24">
            <v>13.450951219941436</v>
          </cell>
          <cell r="H24" t="str">
            <v></v>
          </cell>
          <cell r="I24">
            <v>0.58809925979642186</v>
          </cell>
          <cell r="J24" t="str">
            <v></v>
          </cell>
          <cell r="K24" t="str">
            <v>B1C4TB</v>
          </cell>
          <cell r="L24">
            <v>932</v>
          </cell>
          <cell r="M24">
            <v>865</v>
          </cell>
          <cell r="N24">
            <v>7.7456647398843934E-2</v>
          </cell>
          <cell r="P24" t="str">
            <v></v>
          </cell>
          <cell r="Q24">
            <v>2</v>
          </cell>
          <cell r="R24" t="str">
            <v></v>
          </cell>
          <cell r="T24">
            <v>1</v>
          </cell>
          <cell r="U24">
            <v>6</v>
          </cell>
          <cell r="V24">
            <v>2</v>
          </cell>
          <cell r="W24">
            <v>2.0769229999999999</v>
          </cell>
          <cell r="X24" t="str">
            <v></v>
          </cell>
          <cell r="Z24">
            <v>11.13325</v>
          </cell>
          <cell r="AA24">
            <v>13.812760765034616</v>
          </cell>
          <cell r="AB24">
            <v>11.437958541576757</v>
          </cell>
          <cell r="AC24" t="str">
            <v>11.44 </v>
          </cell>
          <cell r="AD24">
            <v>18.844529999999999</v>
          </cell>
          <cell r="AE24">
            <v>88.571330000000003</v>
          </cell>
          <cell r="AF24">
            <v>5.6097099999999998</v>
          </cell>
          <cell r="AG24">
            <v>13.450951219941436</v>
          </cell>
        </row>
        <row r="25">
          <cell r="B25" t="str">
            <v xml:space="preserve">Polaris Software Laboratory </v>
          </cell>
          <cell r="C25">
            <v>12.618838282867314</v>
          </cell>
          <cell r="D25" t="str">
            <v></v>
          </cell>
          <cell r="E25">
            <v>2.9498799999999998</v>
          </cell>
          <cell r="F25" t="str">
            <v></v>
          </cell>
          <cell r="G25">
            <v>5.5999741994251204</v>
          </cell>
          <cell r="H25" t="str">
            <v></v>
          </cell>
          <cell r="I25">
            <v>-0.12422553463471286</v>
          </cell>
          <cell r="J25" t="str">
            <v></v>
          </cell>
          <cell r="K25" t="str">
            <v>624102</v>
          </cell>
          <cell r="L25">
            <v>90</v>
          </cell>
          <cell r="M25">
            <v>105.7</v>
          </cell>
          <cell r="N25">
            <v>-0.14853358561967836</v>
          </cell>
          <cell r="P25" t="str">
            <v></v>
          </cell>
          <cell r="Q25">
            <v>2.5</v>
          </cell>
          <cell r="R25" t="str">
            <v></v>
          </cell>
          <cell r="T25">
            <v>1</v>
          </cell>
          <cell r="U25"/>
          <cell r="V25">
            <v>2</v>
          </cell>
          <cell r="W25">
            <v>2.4</v>
          </cell>
          <cell r="X25" t="str">
            <v></v>
          </cell>
          <cell r="Z25">
            <v>10.58625</v>
          </cell>
          <cell r="AA25">
            <v>12.618838282867314</v>
          </cell>
          <cell r="AB25">
            <v>11.315553630200343</v>
          </cell>
          <cell r="AC25" t="str">
            <v>11.32 </v>
          </cell>
          <cell r="AD25">
            <v>2.9498799999999998</v>
          </cell>
          <cell r="AE25">
            <v>11.82709</v>
          </cell>
          <cell r="AF25">
            <v>1.71376</v>
          </cell>
          <cell r="AG25">
            <v>5.5999741994251204</v>
          </cell>
        </row>
        <row r="26">
          <cell r="B26" t="str">
            <v xml:space="preserve">3I Infotech </v>
          </cell>
          <cell r="C26">
            <v>12.503755125606487</v>
          </cell>
          <cell r="D26" t="str">
            <v></v>
          </cell>
          <cell r="E26">
            <v>3.4301499999999998</v>
          </cell>
          <cell r="F26" t="str">
            <v></v>
          </cell>
          <cell r="G26">
            <v>14.896769610153628</v>
          </cell>
          <cell r="H26" t="str">
            <v></v>
          </cell>
          <cell r="I26">
            <v>0.76978386717628511</v>
          </cell>
          <cell r="J26" t="str">
            <v></v>
          </cell>
          <cell r="K26" t="str">
            <v>B06965</v>
          </cell>
          <cell r="L26">
            <v>170</v>
          </cell>
          <cell r="M26">
            <v>119.5</v>
          </cell>
          <cell r="N26">
            <v>0.42259414225941422</v>
          </cell>
          <cell r="P26" t="str">
            <v></v>
          </cell>
          <cell r="Q26">
            <v>1</v>
          </cell>
          <cell r="R26" t="str">
            <v></v>
          </cell>
          <cell r="T26">
            <v>6</v>
          </cell>
          <cell r="U26"/>
          <cell r="V26"/>
          <cell r="W26">
            <v>1</v>
          </cell>
          <cell r="X26" t="str">
            <v></v>
          </cell>
          <cell r="Z26">
            <v>13.42047</v>
          </cell>
          <cell r="AA26">
            <v>12.503755125606487</v>
          </cell>
          <cell r="AB26">
            <v>8.499045388671675</v>
          </cell>
          <cell r="AC26" t="str">
            <v>8.50 </v>
          </cell>
          <cell r="AD26">
            <v>3.4301499999999998</v>
          </cell>
          <cell r="AE26">
            <v>9.9772400000000001</v>
          </cell>
          <cell r="AF26">
            <v>1.9758599999999999</v>
          </cell>
          <cell r="AG26">
            <v>14.896769610153628</v>
          </cell>
        </row>
        <row r="27">
          <cell r="B27" t="str">
            <v xml:space="preserve">Tata Elxsi (India) </v>
          </cell>
          <cell r="C27">
            <v>11.864705882352942</v>
          </cell>
          <cell r="D27" t="str">
            <v></v>
          </cell>
          <cell r="E27">
            <v>9.6974499999999999</v>
          </cell>
          <cell r="F27" t="str">
            <v></v>
          </cell>
          <cell r="G27">
            <v>8.8415433659000549</v>
          </cell>
          <cell r="H27" t="str">
            <v></v>
          </cell>
          <cell r="I27"/>
          <cell r="J27" t="str">
            <v></v>
          </cell>
          <cell r="K27" t="str">
            <v>621120</v>
          </cell>
          <cell r="L27" t="e">
            <v>#N/A</v>
          </cell>
          <cell r="M27">
            <v>210.95000000000002</v>
          </cell>
          <cell r="N27" t="e">
            <v>#N/A</v>
          </cell>
          <cell r="P27" t="str">
            <v></v>
          </cell>
          <cell r="Q27" t="e">
            <v>#N/A</v>
          </cell>
          <cell r="R27" t="str">
            <v></v>
          </cell>
          <cell r="T27"/>
          <cell r="U27"/>
          <cell r="V27"/>
          <cell r="W27" t="e">
            <v>#N/A</v>
          </cell>
          <cell r="X27" t="str">
            <v></v>
          </cell>
          <cell r="Z27">
            <v>17.219239999999999</v>
          </cell>
          <cell r="AA27">
            <v>11.864705882352942</v>
          </cell>
          <cell r="AC27" t="str">
            <v></v>
          </cell>
          <cell r="AD27">
            <v>9.6974499999999999</v>
          </cell>
          <cell r="AE27">
            <v>14.89174</v>
          </cell>
          <cell r="AF27">
            <v>2.9144999999999999</v>
          </cell>
          <cell r="AG27">
            <v>8.8415433659000549</v>
          </cell>
        </row>
        <row r="28">
          <cell r="B28" t="str">
            <v xml:space="preserve">HCL Infosystems </v>
          </cell>
          <cell r="C28">
            <v>9.6874321462188036</v>
          </cell>
          <cell r="D28" t="str">
            <v></v>
          </cell>
          <cell r="E28">
            <v>3.7365200000000001</v>
          </cell>
          <cell r="F28" t="str">
            <v></v>
          </cell>
          <cell r="G28">
            <v>6.7567410975847926</v>
          </cell>
          <cell r="H28" t="str">
            <v></v>
          </cell>
          <cell r="I28">
            <v>0.19007635509268694</v>
          </cell>
          <cell r="J28" t="str">
            <v></v>
          </cell>
          <cell r="K28" t="str">
            <v>B0BZM4</v>
          </cell>
          <cell r="L28">
            <v>230</v>
          </cell>
          <cell r="M28">
            <v>166.25</v>
          </cell>
          <cell r="N28">
            <v>0.38345864661654133</v>
          </cell>
          <cell r="P28" t="str">
            <v></v>
          </cell>
          <cell r="Q28">
            <v>1.5</v>
          </cell>
          <cell r="R28" t="str">
            <v></v>
          </cell>
          <cell r="T28">
            <v>1</v>
          </cell>
          <cell r="U28"/>
          <cell r="V28"/>
          <cell r="W28">
            <v>1.375</v>
          </cell>
          <cell r="X28" t="str">
            <v></v>
          </cell>
          <cell r="Z28">
            <v>10.15508</v>
          </cell>
          <cell r="AA28">
            <v>9.6874321462188036</v>
          </cell>
          <cell r="AB28">
            <v>8.0914195401031552</v>
          </cell>
          <cell r="AC28" t="str">
            <v>8.09 </v>
          </cell>
          <cell r="AD28">
            <v>3.7365200000000001</v>
          </cell>
          <cell r="AE28">
            <v>9.2448099999999993</v>
          </cell>
          <cell r="AF28">
            <v>0.27451999999999999</v>
          </cell>
          <cell r="AG28">
            <v>6.7567410975847926</v>
          </cell>
        </row>
        <row r="29">
          <cell r="B29" t="str">
            <v xml:space="preserve">Mastek </v>
          </cell>
          <cell r="C29">
            <v>9.5661768158129501</v>
          </cell>
          <cell r="D29" t="str">
            <v></v>
          </cell>
          <cell r="E29">
            <v>2.3425400000000001</v>
          </cell>
          <cell r="F29" t="str">
            <v></v>
          </cell>
          <cell r="G29">
            <v>7.0488494478281964</v>
          </cell>
          <cell r="H29" t="str">
            <v></v>
          </cell>
          <cell r="I29">
            <v>0.31713018710809826</v>
          </cell>
          <cell r="J29" t="str">
            <v></v>
          </cell>
          <cell r="K29" t="str">
            <v>629317</v>
          </cell>
          <cell r="L29">
            <v>412</v>
          </cell>
          <cell r="M29">
            <v>400.05</v>
          </cell>
          <cell r="N29">
            <v>2.9871266091738503E-2</v>
          </cell>
          <cell r="P29" t="str">
            <v></v>
          </cell>
          <cell r="Q29">
            <v>1.5</v>
          </cell>
          <cell r="R29" t="str">
            <v></v>
          </cell>
          <cell r="T29">
            <v>1</v>
          </cell>
          <cell r="U29"/>
          <cell r="V29">
            <v>1</v>
          </cell>
          <cell r="W29">
            <v>1.9</v>
          </cell>
          <cell r="X29" t="str">
            <v></v>
          </cell>
          <cell r="Z29">
            <v>10.29161</v>
          </cell>
          <cell r="AA29">
            <v>9.5661768158129501</v>
          </cell>
          <cell r="AB29">
            <v>9.0428536953187066</v>
          </cell>
          <cell r="AC29" t="str">
            <v>9.04 </v>
          </cell>
          <cell r="AD29">
            <v>2.3425400000000001</v>
          </cell>
          <cell r="AE29">
            <v>6.5165899999999999</v>
          </cell>
          <cell r="AF29">
            <v>1.0308600000000001</v>
          </cell>
          <cell r="AG29">
            <v>7.0488494478281964</v>
          </cell>
        </row>
        <row r="30">
          <cell r="B30" t="str">
            <v xml:space="preserve">Spanco Telesystems &amp; Solutions </v>
          </cell>
          <cell r="C30">
            <v>4.7904941434474635</v>
          </cell>
          <cell r="D30" t="str">
            <v></v>
          </cell>
          <cell r="E30">
            <v>1.5045599999999999</v>
          </cell>
          <cell r="F30" t="str">
            <v></v>
          </cell>
          <cell r="G30">
            <v>5.5710768818103258</v>
          </cell>
          <cell r="H30" t="str">
            <v></v>
          </cell>
          <cell r="I30">
            <v>0.96948557633904464</v>
          </cell>
          <cell r="J30" t="str">
            <v></v>
          </cell>
          <cell r="K30" t="str">
            <v>B02T8X</v>
          </cell>
          <cell r="L30" t="e">
            <v>#N/A</v>
          </cell>
          <cell r="M30">
            <v>141.75</v>
          </cell>
          <cell r="N30" t="e">
            <v>#N/A</v>
          </cell>
          <cell r="P30" t="str">
            <v></v>
          </cell>
          <cell r="Q30" t="e">
            <v>#N/A</v>
          </cell>
          <cell r="R30" t="str">
            <v></v>
          </cell>
          <cell r="T30"/>
          <cell r="U30"/>
          <cell r="V30"/>
          <cell r="W30" t="e">
            <v>#N/A</v>
          </cell>
          <cell r="X30" t="str">
            <v></v>
          </cell>
          <cell r="Z30">
            <v>9.5725099999999994</v>
          </cell>
          <cell r="AA30">
            <v>4.7904941434474635</v>
          </cell>
          <cell r="AB30">
            <v>3.7152621024892651</v>
          </cell>
          <cell r="AC30" t="str">
            <v>3.72 </v>
          </cell>
          <cell r="AD30">
            <v>1.5045599999999999</v>
          </cell>
          <cell r="AE30">
            <v>6.8803999999999998</v>
          </cell>
          <cell r="AF30">
            <v>0.72328999999999999</v>
          </cell>
          <cell r="AG30">
            <v>5.5710768818103258</v>
          </cell>
        </row>
        <row r="31">
          <cell r="B31" t="str">
            <v xml:space="preserve">Prithvi Information Solutions </v>
          </cell>
          <cell r="C31">
            <v>2.7297297297297298</v>
          </cell>
          <cell r="D31" t="str">
            <v></v>
          </cell>
          <cell r="E31">
            <v>1.2845500000000001</v>
          </cell>
          <cell r="F31" t="str">
            <v></v>
          </cell>
          <cell r="G31">
            <v>3.5454691520084012</v>
          </cell>
          <cell r="H31" t="str">
            <v></v>
          </cell>
          <cell r="I31">
            <v>0.95210946408209818</v>
          </cell>
          <cell r="J31" t="str">
            <v></v>
          </cell>
          <cell r="K31" t="str">
            <v>B0Q0QX</v>
          </cell>
          <cell r="L31">
            <v>439</v>
          </cell>
          <cell r="M31">
            <v>160.80000000000001</v>
          </cell>
          <cell r="N31">
            <v>1.7300995024875621</v>
          </cell>
          <cell r="P31" t="str">
            <v></v>
          </cell>
          <cell r="Q31" t="e">
            <v>#N/A</v>
          </cell>
          <cell r="R31" t="str">
            <v></v>
          </cell>
          <cell r="T31"/>
          <cell r="U31"/>
          <cell r="V31"/>
          <cell r="W31" t="e">
            <v>#N/A</v>
          </cell>
          <cell r="X31" t="str">
            <v></v>
          </cell>
          <cell r="Z31">
            <v>5.4681699999999998</v>
          </cell>
          <cell r="AA31">
            <v>2.7297297297297298</v>
          </cell>
          <cell r="AB31">
            <v>1.8878504672897196</v>
          </cell>
          <cell r="AC31" t="str">
            <v>1.89 </v>
          </cell>
          <cell r="AD31">
            <v>1.2845500000000001</v>
          </cell>
          <cell r="AE31">
            <v>5.1436500000000001</v>
          </cell>
          <cell r="AF31">
            <v>0.61897000000000002</v>
          </cell>
          <cell r="AG31">
            <v>3.5454691520084012</v>
          </cell>
        </row>
        <row r="32">
          <cell r="B32" t="str">
            <v xml:space="preserve">Financial Technologies (India) </v>
          </cell>
          <cell r="D32" t="str">
            <v></v>
          </cell>
          <cell r="E32">
            <v>25.72418</v>
          </cell>
          <cell r="F32" t="str">
            <v></v>
          </cell>
          <cell r="G32">
            <v>46.536364834406065</v>
          </cell>
          <cell r="H32" t="str">
            <v></v>
          </cell>
          <cell r="I32"/>
          <cell r="J32" t="str">
            <v></v>
          </cell>
          <cell r="K32" t="str">
            <v>625752</v>
          </cell>
          <cell r="L32" t="e">
            <v>#N/A</v>
          </cell>
          <cell r="M32">
            <v>1736.15</v>
          </cell>
          <cell r="N32" t="e">
            <v>#N/A</v>
          </cell>
          <cell r="P32" t="str">
            <v></v>
          </cell>
          <cell r="Q32" t="e">
            <v>#N/A</v>
          </cell>
          <cell r="R32" t="str">
            <v></v>
          </cell>
          <cell r="T32"/>
          <cell r="U32"/>
          <cell r="V32"/>
          <cell r="W32" t="e">
            <v>#N/A</v>
          </cell>
          <cell r="X32" t="str">
            <v></v>
          </cell>
          <cell r="Z32">
            <v>115.31861000000001</v>
          </cell>
          <cell r="AC32" t="str">
            <v></v>
          </cell>
          <cell r="AD32">
            <v>25.72418</v>
          </cell>
          <cell r="AE32">
            <v>81.286860000000004</v>
          </cell>
          <cell r="AF32">
            <v>30.42801</v>
          </cell>
          <cell r="AG32">
            <v>46.536364834406065</v>
          </cell>
        </row>
        <row r="33">
          <cell r="B33" t="str">
            <v xml:space="preserve">GTL Infrastructure </v>
          </cell>
          <cell r="D33" t="str">
            <v></v>
          </cell>
          <cell r="E33">
            <v>3.6036899999999998</v>
          </cell>
          <cell r="F33" t="str">
            <v></v>
          </cell>
          <cell r="G33">
            <v>91.648456727018555</v>
          </cell>
          <cell r="H33" t="str">
            <v></v>
          </cell>
          <cell r="I33">
            <v>0.5</v>
          </cell>
          <cell r="J33" t="str">
            <v></v>
          </cell>
          <cell r="K33" t="str">
            <v>B1GYMK</v>
          </cell>
          <cell r="L33">
            <v>66</v>
          </cell>
          <cell r="M33">
            <v>48.550000000000004</v>
          </cell>
          <cell r="N33">
            <v>0.35942327497425325</v>
          </cell>
          <cell r="P33" t="str">
            <v></v>
          </cell>
          <cell r="Q33">
            <v>1.25</v>
          </cell>
          <cell r="R33" t="str">
            <v></v>
          </cell>
          <cell r="T33">
            <v>1</v>
          </cell>
          <cell r="U33"/>
          <cell r="V33"/>
          <cell r="W33">
            <v>1.25</v>
          </cell>
          <cell r="X33" t="str">
            <v></v>
          </cell>
          <cell r="Z33">
            <v>-36.31559</v>
          </cell>
          <cell r="AA33">
            <v>-51.05</v>
          </cell>
          <cell r="AB33">
            <v>-48.61904761904762</v>
          </cell>
          <cell r="AC33" t="str">
            <v>48.62 </v>
          </cell>
          <cell r="AD33">
            <v>3.6036899999999998</v>
          </cell>
          <cell r="AE33">
            <v>37.015520000000002</v>
          </cell>
          <cell r="AF33">
            <v>16.815899999999999</v>
          </cell>
          <cell r="AG33">
            <v>91.648456727018555</v>
          </cell>
        </row>
        <row r="34">
          <cell r="B34" t="str">
            <v xml:space="preserve">Hinduja Ventures </v>
          </cell>
          <cell r="D34" t="str">
            <v></v>
          </cell>
          <cell r="E34">
            <v>4.6322599999999996</v>
          </cell>
          <cell r="F34" t="str">
            <v></v>
          </cell>
          <cell r="G34">
            <v>0.50858046224124609</v>
          </cell>
          <cell r="H34" t="str">
            <v></v>
          </cell>
          <cell r="I34"/>
          <cell r="J34" t="str">
            <v></v>
          </cell>
          <cell r="K34" t="str">
            <v>B1VLWQ</v>
          </cell>
          <cell r="L34" t="e">
            <v>#N/A</v>
          </cell>
          <cell r="M34">
            <v>306.25</v>
          </cell>
          <cell r="N34" t="e">
            <v>#N/A</v>
          </cell>
          <cell r="P34" t="str">
            <v></v>
          </cell>
          <cell r="Q34" t="e">
            <v>#N/A</v>
          </cell>
          <cell r="R34" t="str">
            <v></v>
          </cell>
          <cell r="T34"/>
          <cell r="U34"/>
          <cell r="V34"/>
          <cell r="W34" t="e">
            <v>#N/A</v>
          </cell>
          <cell r="X34" t="str">
            <v></v>
          </cell>
          <cell r="Z34">
            <v>4.4329900000000002</v>
          </cell>
          <cell r="AC34" t="str">
            <v></v>
          </cell>
          <cell r="AD34">
            <v>4.6322599999999996</v>
          </cell>
          <cell r="AE34">
            <v>-23.10829</v>
          </cell>
          <cell r="AF34">
            <v>10.380459999999999</v>
          </cell>
          <cell r="AG34">
            <v>0.50858046224124609</v>
          </cell>
        </row>
        <row r="35">
          <cell r="B35" t="str">
            <v xml:space="preserve">Core Projects &amp; Technologies </v>
          </cell>
          <cell r="D35" t="str">
            <v></v>
          </cell>
          <cell r="E35">
            <v>8.1354799999999994</v>
          </cell>
          <cell r="F35" t="str">
            <v></v>
          </cell>
          <cell r="G35">
            <v>37.672830380277055</v>
          </cell>
          <cell r="H35" t="str">
            <v></v>
          </cell>
          <cell r="I35"/>
          <cell r="J35" t="str">
            <v></v>
          </cell>
          <cell r="K35" t="str">
            <v>B1XX1Q</v>
          </cell>
          <cell r="L35" t="e">
            <v>#N/A</v>
          </cell>
          <cell r="M35">
            <v>198.05</v>
          </cell>
          <cell r="N35" t="e">
            <v>#N/A</v>
          </cell>
          <cell r="P35" t="str">
            <v></v>
          </cell>
          <cell r="Q35" t="e">
            <v>#N/A</v>
          </cell>
          <cell r="R35" t="str">
            <v></v>
          </cell>
          <cell r="T35"/>
          <cell r="U35"/>
          <cell r="V35"/>
          <cell r="W35" t="e">
            <v>#N/A</v>
          </cell>
          <cell r="X35" t="str">
            <v></v>
          </cell>
          <cell r="Z35">
            <v>16.638120000000001</v>
          </cell>
          <cell r="AC35" t="str">
            <v></v>
          </cell>
          <cell r="AD35">
            <v>8.1354799999999994</v>
          </cell>
          <cell r="AE35">
            <v>13.7371</v>
          </cell>
          <cell r="AF35">
            <v>2.6687500000000002</v>
          </cell>
          <cell r="AG35">
            <v>37.672830380277055</v>
          </cell>
        </row>
        <row r="36">
          <cell r="B36" t="str">
            <v xml:space="preserve">Aftek </v>
          </cell>
          <cell r="D36" t="str">
            <v></v>
          </cell>
          <cell r="E36">
            <v>1.3754599999999999</v>
          </cell>
          <cell r="F36" t="str">
            <v></v>
          </cell>
          <cell r="G36">
            <v>1.589551028872529</v>
          </cell>
          <cell r="H36" t="str">
            <v></v>
          </cell>
          <cell r="I36"/>
          <cell r="J36" t="str">
            <v></v>
          </cell>
          <cell r="K36" t="str">
            <v>673586</v>
          </cell>
          <cell r="L36" t="e">
            <v>#N/A</v>
          </cell>
          <cell r="M36">
            <v>46.900000000000006</v>
          </cell>
          <cell r="N36" t="e">
            <v>#N/A</v>
          </cell>
          <cell r="P36" t="str">
            <v></v>
          </cell>
          <cell r="Q36" t="e">
            <v>#N/A</v>
          </cell>
          <cell r="R36" t="str">
            <v></v>
          </cell>
          <cell r="T36"/>
          <cell r="U36"/>
          <cell r="V36"/>
          <cell r="W36" t="e">
            <v>#N/A</v>
          </cell>
          <cell r="X36" t="str">
            <v></v>
          </cell>
          <cell r="Z36">
            <v>14.03909</v>
          </cell>
          <cell r="AC36" t="str">
            <v></v>
          </cell>
          <cell r="AD36">
            <v>1.3754599999999999</v>
          </cell>
          <cell r="AE36">
            <v>8.1959400000000002</v>
          </cell>
          <cell r="AF36">
            <v>2.3648400000000001</v>
          </cell>
          <cell r="AG36">
            <v>1.589551028872529</v>
          </cell>
        </row>
        <row r="37">
          <cell r="B37" t="str">
            <v xml:space="preserve">I.C.S.A. (India) </v>
          </cell>
          <cell r="D37" t="str">
            <v></v>
          </cell>
          <cell r="E37">
            <v>6.55213</v>
          </cell>
          <cell r="F37" t="str">
            <v></v>
          </cell>
          <cell r="G37">
            <v>17.375668041441394</v>
          </cell>
          <cell r="H37" t="str">
            <v></v>
          </cell>
          <cell r="I37"/>
          <cell r="J37" t="str">
            <v></v>
          </cell>
          <cell r="K37" t="str">
            <v>654062</v>
          </cell>
          <cell r="L37">
            <v>545</v>
          </cell>
          <cell r="M37">
            <v>406.45</v>
          </cell>
          <cell r="N37">
            <v>0.34087833681879692</v>
          </cell>
          <cell r="P37" t="str">
            <v></v>
          </cell>
          <cell r="Q37">
            <v>1</v>
          </cell>
          <cell r="R37" t="str">
            <v></v>
          </cell>
          <cell r="T37">
            <v>1</v>
          </cell>
          <cell r="U37"/>
          <cell r="V37"/>
          <cell r="W37">
            <v>1</v>
          </cell>
          <cell r="X37" t="str">
            <v></v>
          </cell>
          <cell r="Z37">
            <v>12.012090000000001</v>
          </cell>
          <cell r="AC37" t="str">
            <v></v>
          </cell>
          <cell r="AD37">
            <v>6.55213</v>
          </cell>
          <cell r="AE37">
            <v>11.458460000000001</v>
          </cell>
          <cell r="AF37">
            <v>2.1322100000000002</v>
          </cell>
          <cell r="AG37">
            <v>17.375668041441394</v>
          </cell>
        </row>
        <row r="38">
          <cell r="B38" t="str">
            <v xml:space="preserve">Vindhya Telelinks </v>
          </cell>
          <cell r="D38" t="str">
            <v></v>
          </cell>
          <cell r="E38">
            <v>0.51188</v>
          </cell>
          <cell r="F38" t="str">
            <v></v>
          </cell>
          <cell r="G38">
            <v>8.3445728765316378</v>
          </cell>
          <cell r="H38" t="str">
            <v></v>
          </cell>
          <cell r="I38"/>
          <cell r="J38" t="str">
            <v></v>
          </cell>
          <cell r="K38" t="str">
            <v>692772</v>
          </cell>
          <cell r="L38" t="e">
            <v>#N/A</v>
          </cell>
          <cell r="M38">
            <v>126</v>
          </cell>
          <cell r="N38" t="e">
            <v>#N/A</v>
          </cell>
          <cell r="P38" t="str">
            <v></v>
          </cell>
          <cell r="Q38" t="e">
            <v>#N/A</v>
          </cell>
          <cell r="R38" t="str">
            <v></v>
          </cell>
          <cell r="T38" t="e">
            <v>#N/A</v>
          </cell>
          <cell r="U38" t="e">
            <v>#N/A</v>
          </cell>
          <cell r="V38" t="e">
            <v>#N/A</v>
          </cell>
          <cell r="W38" t="e">
            <v>#N/A</v>
          </cell>
          <cell r="X38" t="str">
            <v></v>
          </cell>
          <cell r="Z38">
            <v>11.121549999999999</v>
          </cell>
          <cell r="AC38" t="str">
            <v></v>
          </cell>
          <cell r="AD38">
            <v>0.51188</v>
          </cell>
          <cell r="AE38">
            <v>12.82169</v>
          </cell>
          <cell r="AF38">
            <v>2.1120000000000001</v>
          </cell>
          <cell r="AG38">
            <v>8.3445728765316378</v>
          </cell>
        </row>
        <row r="39">
          <cell r="B39" t="str">
            <v xml:space="preserve">CMC </v>
          </cell>
          <cell r="D39" t="str">
            <v></v>
          </cell>
          <cell r="E39">
            <v>7.6935200000000004</v>
          </cell>
          <cell r="F39" t="str">
            <v></v>
          </cell>
          <cell r="G39">
            <v>10.860213886009559</v>
          </cell>
          <cell r="H39" t="str">
            <v></v>
          </cell>
          <cell r="I39"/>
          <cell r="J39" t="str">
            <v></v>
          </cell>
          <cell r="K39" t="str">
            <v>614306</v>
          </cell>
          <cell r="L39" t="e">
            <v>#N/A</v>
          </cell>
          <cell r="M39">
            <v>762.65</v>
          </cell>
          <cell r="N39" t="e">
            <v>#N/A</v>
          </cell>
          <cell r="P39" t="str">
            <v></v>
          </cell>
          <cell r="Q39" t="e">
            <v>#N/A</v>
          </cell>
          <cell r="R39" t="str">
            <v></v>
          </cell>
          <cell r="T39"/>
          <cell r="U39"/>
          <cell r="V39"/>
          <cell r="W39" t="e">
            <v>#N/A</v>
          </cell>
          <cell r="X39" t="str">
            <v></v>
          </cell>
          <cell r="Z39">
            <v>26.468530000000001</v>
          </cell>
          <cell r="AC39" t="str">
            <v></v>
          </cell>
          <cell r="AD39">
            <v>7.6935200000000004</v>
          </cell>
          <cell r="AE39">
            <v>20.061350000000001</v>
          </cell>
          <cell r="AF39">
            <v>1.7015499999999999</v>
          </cell>
          <cell r="AG39">
            <v>10.860213886009559</v>
          </cell>
        </row>
        <row r="40">
          <cell r="B40" t="str">
            <v xml:space="preserve">Mascon Global </v>
          </cell>
          <cell r="D40" t="str">
            <v></v>
          </cell>
          <cell r="E40">
            <v>0.48300999999999999</v>
          </cell>
          <cell r="F40" t="str">
            <v></v>
          </cell>
          <cell r="G40">
            <v>13.109146135295031</v>
          </cell>
          <cell r="H40" t="str">
            <v></v>
          </cell>
          <cell r="I40"/>
          <cell r="J40" t="str">
            <v></v>
          </cell>
          <cell r="K40" t="str">
            <v>625739</v>
          </cell>
          <cell r="L40" t="e">
            <v>#N/A</v>
          </cell>
          <cell r="M40">
            <v>22.200000000000003</v>
          </cell>
          <cell r="N40" t="e">
            <v>#N/A</v>
          </cell>
          <cell r="P40" t="str">
            <v></v>
          </cell>
          <cell r="Q40" t="e">
            <v>#N/A</v>
          </cell>
          <cell r="R40" t="str">
            <v></v>
          </cell>
          <cell r="T40"/>
          <cell r="U40"/>
          <cell r="V40"/>
          <cell r="W40" t="e">
            <v>#N/A</v>
          </cell>
          <cell r="X40" t="str">
            <v></v>
          </cell>
          <cell r="Z40">
            <v>7.1538500000000003</v>
          </cell>
          <cell r="AC40" t="str">
            <v></v>
          </cell>
          <cell r="AD40">
            <v>0.48300999999999999</v>
          </cell>
          <cell r="AE40">
            <v>4.52799</v>
          </cell>
          <cell r="AF40">
            <v>0.42587999999999998</v>
          </cell>
          <cell r="AG40">
            <v>13.109146135295031</v>
          </cell>
        </row>
      </sheetData>
      <sheetData sheetId="2"/>
      <sheetData sheetId="3"/>
      <sheetData sheetId="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os"/>
      <sheetName val="CONTABIL"/>
      <sheetName val="resumo dos investimentos"/>
      <sheetName val="CDB- DI &gt; 100%"/>
      <sheetName val="CDB-RDB DI 100%"/>
      <sheetName val="CDB pre com IR"/>
      <sheetName val="CDB-IGPM"/>
      <sheetName val="FIF's com IR"/>
      <sheetName val="IR Depto Juridico"/>
      <sheetName val="Pré x CD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DMPL"/>
      <sheetName val="nkb s.a"/>
      <sheetName val="nkb bahia s.a"/>
      <sheetName val="Rio Loire"/>
      <sheetName val="nkb Paraná s.a"/>
      <sheetName val="nkb rio"/>
      <sheetName val="nkb sp"/>
      <sheetName val="Qualitech"/>
      <sheetName val="LDF"/>
      <sheetName val="cml"/>
      <sheetName val="Paulo Loureiro"/>
      <sheetName val="Dalmo"/>
      <sheetName val="DMPL - Dilab"/>
      <sheetName val="DMPL - Hormocentro"/>
      <sheetName val="DMPL - Campana"/>
      <sheetName val="Sheet1"/>
      <sheetName val="Tickmarks"/>
      <sheetName val="NKB RJ"/>
      <sheetName val="X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a movimentação jan-dez-02"/>
      <sheetName val="Mapa Movimentação out-dez-02"/>
      <sheetName val="Global Depreciação"/>
      <sheetName val="Parâmetro"/>
      <sheetName val="Obras em Andamento"/>
      <sheetName val="Obras em andamento (2)"/>
      <sheetName val="teste de adição"/>
      <sheetName val="Teste Baixas"/>
      <sheetName val="XREF"/>
      <sheetName val="Tickmarks "/>
    </sheetNames>
    <sheetDataSet>
      <sheetData sheetId="0"/>
      <sheetData sheetId="1"/>
      <sheetData sheetId="2"/>
      <sheetData sheetId="3"/>
      <sheetData sheetId="4"/>
      <sheetData sheetId="5"/>
      <sheetData sheetId="6"/>
      <sheetData sheetId="7"/>
      <sheetData sheetId="8"/>
      <sheetData sheetId="9" refreshError="1">
        <row r="11">
          <cell r="B11" t="str">
            <v>Estaremos propondo ajuste para direito de uso de telefone, visto que o mesmo não possui valor comercial</v>
          </cell>
        </row>
        <row r="14">
          <cell r="G14" t="e">
            <v>#REF!</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O"/>
      <sheetName val="RESULTADO"/>
      <sheetName val="Bancos e aplicação"/>
      <sheetName val="Contas a Receber"/>
      <sheetName val="Aging Jun-06{PPC}"/>
      <sheetName val="Aging para Nota Explicativa"/>
      <sheetName val="Investimentos"/>
      <sheetName val="Outros ativos"/>
      <sheetName val="Deposito Judicial"/>
      <sheetName val="Permanente"/>
      <sheetName val="Empresas ligadas"/>
      <sheetName val="Fornecedores"/>
      <sheetName val="Empréstimos"/>
      <sheetName val="Obrigações Fiscais "/>
      <sheetName val="Salários e Encargos"/>
      <sheetName val="Provisões e Aluguel de Poste"/>
      <sheetName val="Outras Contas a Pagar"/>
      <sheetName val="Contingências"/>
      <sheetName val="Receitas"/>
      <sheetName val="Mapa de Resultado"/>
      <sheetName val="Outros custos"/>
      <sheetName val="Testes Resultado"/>
      <sheetName val="Explicações"/>
      <sheetName val="XREF"/>
      <sheetName val="Tickmarks"/>
      <sheetName val="Covenants 30.06.06"/>
      <sheetName val="Deduções"/>
      <sheetName val="Custos Programação e Outros"/>
      <sheetName val="Desp. gerais e adm e vendas"/>
      <sheetName val="#REF"/>
      <sheetName val="Tickmarks "/>
      <sheetName val="Suporte DOAR"/>
      <sheetName val="Lead"/>
      <sheetName val=" SC grains"/>
      <sheetName val="ATIVO"/>
      <sheetName val="Plan1"/>
      <sheetName val="Balanço"/>
      <sheetName val="Mapas de Movimentação"/>
      <sheetName val="Cálculo Global Desp.Folha"/>
      <sheetName val="Reconciliações Setembro"/>
      <sheetName val="Paraná"/>
      <sheetName val="Intercompany BP"/>
      <sheetName val="AA-10(Op.63)"/>
      <sheetName val="circularização"/>
      <sheetName val="Variação Cambial"/>
      <sheetName val="Depreciação"/>
      <sheetName val="Versao 1b ($=R$2,13)"/>
      <sheetName val="Consolidado_1999"/>
      <sheetName val="Assfin"/>
      <sheetName val="BP"/>
      <sheetName val="DRE"/>
      <sheetName val="Aging"/>
      <sheetName val="PDD-Movimentação"/>
      <sheetName val="Depleção"/>
      <sheetName val="CAERN"/>
      <sheetName val="tabela"/>
      <sheetName val="integral"/>
      <sheetName val="Lead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sheetData sheetId="14"/>
      <sheetData sheetId="15"/>
      <sheetData sheetId="16" refreshError="1"/>
      <sheetData sheetId="17"/>
      <sheetData sheetId="18" refreshError="1"/>
      <sheetData sheetId="19"/>
      <sheetData sheetId="20" refreshError="1"/>
      <sheetData sheetId="21"/>
      <sheetData sheetId="22" refreshError="1"/>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ash"/>
      <sheetName val="Exhibit 3"/>
      <sheetName val="Cash_published"/>
      <sheetName val="NVF_published"/>
      <sheetName val="Exhibit 5"/>
      <sheetName val="IFRS"/>
      <sheetName val="Exhibit 4"/>
      <sheetName val="IFRS Life"/>
      <sheetName val="Exhibit 1"/>
      <sheetName val="Exhibit 2"/>
      <sheetName val="MCEV Roll-up"/>
      <sheetName val="Weekahead"/>
      <sheetName val="MCEV_Capital"/>
      <sheetName val="Assets(new)"/>
      <sheetName val="MCEV P&amp;L"/>
      <sheetName val="Cash Flow"/>
      <sheetName val="upside_downside"/>
      <sheetName val="Income Statement"/>
      <sheetName val="Balance Sheet"/>
      <sheetName val="RI"/>
      <sheetName val="BULLBEAR"/>
      <sheetName val="Sheet2"/>
      <sheetName val="DCF"/>
      <sheetName val="MWA RR"/>
    </sheetNames>
    <sheetDataSet>
      <sheetData sheetId="0" refreshError="1">
        <row r="5">
          <cell r="F5" t="str">
            <v>Display horizontal line for the average?</v>
          </cell>
        </row>
        <row r="10">
          <cell r="Y10" t="str">
            <v>invisible1</v>
          </cell>
        </row>
        <row r="11">
          <cell r="D11" t="str">
            <v>Jupiter</v>
          </cell>
          <cell r="E11">
            <v>78</v>
          </cell>
          <cell r="X11" t="str">
            <v xml:space="preserve">  </v>
          </cell>
          <cell r="Y11">
            <v>44.5</v>
          </cell>
        </row>
        <row r="12">
          <cell r="D12" t="str">
            <v>Juno</v>
          </cell>
          <cell r="E12">
            <v>58</v>
          </cell>
        </row>
        <row r="13">
          <cell r="D13" t="str">
            <v>Neptune</v>
          </cell>
          <cell r="E13">
            <v>45</v>
          </cell>
          <cell r="X13" t="str">
            <v>width</v>
          </cell>
          <cell r="Y13">
            <v>0.624</v>
          </cell>
        </row>
        <row r="14">
          <cell r="D14" t="str">
            <v>Pluto</v>
          </cell>
          <cell r="E14">
            <v>37</v>
          </cell>
        </row>
        <row r="15">
          <cell r="D15" t="str">
            <v>Minerva</v>
          </cell>
          <cell r="E15">
            <v>26</v>
          </cell>
          <cell r="X15" t="str">
            <v>scaling</v>
          </cell>
          <cell r="Y15">
            <v>8.0000000000000002E-3</v>
          </cell>
        </row>
        <row r="16">
          <cell r="D16" t="str">
            <v>Hermes</v>
          </cell>
          <cell r="E16">
            <v>23</v>
          </cell>
        </row>
        <row r="17">
          <cell r="X17" t="str">
            <v>label</v>
          </cell>
          <cell r="Y17" t="str">
            <v>average: 44.5</v>
          </cell>
        </row>
        <row r="28">
          <cell r="R28" t="b">
            <v>1</v>
          </cell>
        </row>
        <row r="34">
          <cell r="R34" t="str">
            <v>Notes:</v>
          </cell>
        </row>
        <row r="35">
          <cell r="R35" t="str">
            <v>-doesn't work for negative average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IVO"/>
      <sheetName val="PASSIVO"/>
      <sheetName val="RESULTADO"/>
      <sheetName val="Resumo"/>
      <sheetName val="MUT"/>
      <sheetName val="DOAR"/>
      <sheetName val="Mapa Imobilizado"/>
    </sheetNames>
    <sheetDataSet>
      <sheetData sheetId="0" refreshError="1"/>
      <sheetData sheetId="1" refreshError="1"/>
      <sheetData sheetId="2" refreshError="1"/>
      <sheetData sheetId="3"/>
      <sheetData sheetId="4" refreshError="1"/>
      <sheetData sheetId="5" refreshError="1"/>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vimentação 10.03 {ppc}"/>
      <sheetName val="Nota Relatório"/>
      <sheetName val="XREF"/>
      <sheetName val="Tickmark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DMPL"/>
      <sheetName val="XREF"/>
      <sheetName val="Tickmarks"/>
    </sheetNames>
    <sheetDataSet>
      <sheetData sheetId="0"/>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At. Permanente - Dez - 03"/>
      <sheetName val="XREF"/>
      <sheetName val="Tickmarks"/>
      <sheetName val="Mapa Movimentação"/>
      <sheetName val="Cálculo Depreciação"/>
      <sheetName val="Composição (PPC)"/>
      <sheetName val="Teste Adições"/>
      <sheetName val="Teste Baixas"/>
      <sheetName val="Leasing"/>
      <sheetName val="Mapa de Movimentação"/>
      <sheetName val="Comp. Imob. 09-01"/>
      <sheetName val="Comp. Imóveis"/>
      <sheetName val="Baixas"/>
      <sheetName val="Log"/>
      <sheetName val="Cálculo de Depreciação"/>
      <sheetName val="Teste Saldo Incial"/>
      <sheetName val="Report"/>
      <sheetName val="Det.dos Parâmetros"/>
      <sheetName val="#REF"/>
      <sheetName val="Log SI"/>
      <sheetName val="mapa de imobilizado (DEZ)"/>
      <sheetName val="global de depreciação (DEZ)"/>
      <sheetName val="Mapa Mov Imob (OUT)"/>
      <sheetName val="Teste Depreciação (OUT)"/>
      <sheetName val="Linhas Telefônicas (OUT)"/>
      <sheetName val="Mapa Imobilizado"/>
      <sheetName val="Movimentação"/>
      <sheetName val="Adições"/>
      <sheetName val="Depreciação"/>
      <sheetName val="Saldo inicial"/>
      <sheetName val="Mapa de Movimentação 31.08.03"/>
      <sheetName val="Teste de Adições "/>
      <sheetName val="Teste de Depreciação"/>
      <sheetName val="Parâmetro"/>
      <sheetName val="Mapa_imobilizado_2006"/>
      <sheetName val="PAS - Depreciação_2006"/>
      <sheetName val="Despesa_Benfeitorias_31.12.06"/>
      <sheetName val="Mapa_benfeitorias_2006"/>
      <sheetName val="PAS_amortização_2006"/>
      <sheetName val="Contratos de Aluguel_2006"/>
      <sheetName val="Baixas_2006"/>
      <sheetName val="Teste de baixas_2006"/>
      <sheetName val="Adições_01.11.06 a 31.12.06"/>
      <sheetName val="Teste_adições_31.12.06"/>
      <sheetName val="Adições até 31.10.06"/>
      <sheetName val="Teste_adições_31.10.06"/>
      <sheetName val="Relação ativos até 31.12.05"/>
      <sheetName val="Teste_saldo inicial_31.10.06"/>
      <sheetName val="Log ACL_Saldo inicial"/>
      <sheetName val="Mapa_imobilizado"/>
      <sheetName val="PAS - Depreciação"/>
      <sheetName val="Inspeção física"/>
      <sheetName val="Mapa_benfeitorias"/>
      <sheetName val="PAS_amortização"/>
      <sheetName val="Contrato de Aluguel"/>
      <sheetName val="Mapa_movim_30.11.05"/>
      <sheetName val="PAS_Depreciação"/>
      <sheetName val="Movimentação imobilizado"/>
      <sheetName val="Venda de imob. reavaliado"/>
      <sheetName val="Percentual depreciação"/>
      <sheetName val="Movimentação benfeitorias"/>
      <sheetName val="PAS - Amortização"/>
      <sheetName val="Contratos de aluguel"/>
      <sheetName val="Reavaliação"/>
      <sheetName val="Log ACL"/>
      <sheetName val="Mapa Mov."/>
      <sheetName val="Deprec. DEZ."/>
      <sheetName val="Deprec. AGO"/>
      <sheetName val="Teste de Baixa"/>
      <sheetName val="LogSeleção"/>
      <sheetName val="Mapa_movim_31.12.05"/>
      <sheetName val="PAS_Depreciação_31.12.05"/>
      <sheetName val="Totalmente_deprec._2005"/>
      <sheetName val="Percentual_Depreciação"/>
      <sheetName val="Adições_2005_PPC"/>
      <sheetName val="Teste_adições_30.11.05"/>
      <sheetName val="Log ACL_Adições"/>
      <sheetName val="Inspeção Física_30.11.05"/>
      <sheetName val="Moviment._benfeitorias"/>
      <sheetName val="Contratos_aluguel"/>
      <sheetName val="Contabilizações - Reavaliação"/>
      <sheetName val="Movimentação - Reavaliação"/>
      <sheetName val="Composição - Reavaliação"/>
      <sheetName val="PAS_Depreciação_30.11.05"/>
      <sheetName val="Mapa Imobilizado (PPC)"/>
      <sheetName val="PAS Depreciação"/>
      <sheetName val="PAS Diferido"/>
      <sheetName val="Parâmetro Diferido"/>
      <sheetName val="Adições Imobilizado"/>
      <sheetName val="Teste Complementar"/>
      <sheetName val="Mapa Imobilizado {ppc}"/>
      <sheetName val="Teste Adições "/>
      <sheetName val="Contabilização PIS"/>
      <sheetName val="mp. mov. 31.12 {ppc}"/>
      <sheetName val="PAS depr. 31.12"/>
      <sheetName val="parametro"/>
      <sheetName val="depr. detalhes"/>
      <sheetName val="teste SI 31.12.01"/>
      <sheetName val="teste adic. 31.12"/>
      <sheetName val="log adic"/>
      <sheetName val="Threshold Calc"/>
      <sheetName val="Teste de Adições"/>
      <sheetName val="Teste de Baixas"/>
      <sheetName val="Mapa Mov. Jan. a Dez 2005"/>
      <sheetName val="Teste Saldo Inicial Imob."/>
      <sheetName val="PAS Deprec. Imob. Rodov."/>
      <sheetName val="PAS Deprec. Demais Itens"/>
      <sheetName val="Teste Saldo Inicial"/>
      <sheetName val="Cálculo Parâmetro R 0,7"/>
      <sheetName val="Níveis Parâmetro"/>
      <sheetName val="Mapa BRGAAP"/>
      <sheetName val=" Saldo Inicial"/>
      <sheetName val="Seguros"/>
      <sheetName val="Mapa de Movimentação Societário"/>
      <sheetName val="Mapa de Movimentação Report"/>
      <sheetName val="PAS Depreciação Societário"/>
      <sheetName val="Transitória de Imobilizado"/>
      <sheetName val="Imobilizado em Andamento"/>
      <sheetName val="PAS Depreciação Report"/>
      <sheetName val="Teste de Inspeção Física"/>
      <sheetName val="Log Adições"/>
      <sheetName val="Log Inspeção Física"/>
      <sheetName val="Off-Book"/>
      <sheetName val="Mapa APMGAAP"/>
      <sheetName val="Command Log"/>
      <sheetName val="Suporte N.E 10"/>
      <sheetName val="Suporte N.E 11"/>
      <sheetName val="Mapa Imobilizado "/>
      <sheetName val="PAS Depreciação (Set)"/>
      <sheetName val="PAS Depreciação (Dez)"/>
      <sheetName val="Adição (Jul a  Set)"/>
      <sheetName val="Adição (Out a Dez)"/>
      <sheetName val="Baixas (Out a Dez)"/>
      <sheetName val="Imobilizações em Andamento"/>
      <sheetName val="Obras em andamento"/>
      <sheetName val="Diferido (Dez)"/>
      <sheetName val="Amortização Diferido (Dez)"/>
      <sheetName val="Reclassificação Software"/>
      <sheetName val="Mapa ACHE"/>
      <sheetName val="Mapa BIO"/>
      <sheetName val="Imobilizado em Andamento Aging"/>
      <sheetName val="Imob. Andamento Q4"/>
      <sheetName val="Imob. Andamento Q3"/>
      <sheetName val="PAS de depreciação ACHE"/>
      <sheetName val="PAS de depreciação BIO"/>
      <sheetName val="Teste de Saldo Inicial"/>
      <sheetName val="Variação ACHE"/>
      <sheetName val="Variação BIO"/>
      <sheetName val="Impairment"/>
      <sheetName val="(1) Rollforward"/>
      <sheetName val="(2) Mapa Imobilizado"/>
      <sheetName val="(3) PAS Depreciação"/>
      <sheetName val="(4) Teste saldo inicial"/>
      <sheetName val="(5) Teste Adição"/>
      <sheetName val="(6) Taxa Fiscal x Cliente"/>
      <sheetName val="(7) Teste de Baixa"/>
      <sheetName val="Resumo Geral da Área"/>
      <sheetName val="(3) Teste de adição"/>
      <sheetName val="(4) PAS depreciação"/>
      <sheetName val="(5) Leasing"/>
      <sheetName val="Bens em Comodato"/>
      <sheetName val="Comodato"/>
      <sheetName val="nota explicativa"/>
      <sheetName val="Teste Saldo 12-07"/>
      <sheetName val="PAS Depreciacão"/>
      <sheetName val="Pendecias"/>
      <sheetName val="Análise de Variação"/>
      <sheetName val="Mapa do Imobilizado"/>
      <sheetName val="Teste de Obras em andamento"/>
      <sheetName val="Mapa do Diferido"/>
      <sheetName val="Teste Adições_Diferido"/>
      <sheetName val="PCC"/>
      <sheetName val="P1 Lead"/>
      <sheetName val="P2 Mapa Mov. Abrapp_Dez06"/>
      <sheetName val="P3 Mapa Mov. Icss_Dez06"/>
      <sheetName val="P4 Mapa Mov. Sindapp_Dez06"/>
      <sheetName val="P5 Cálculo Depr. Abrapp_Dez06"/>
      <sheetName val="Mapa Mov. Icss_Nov06"/>
      <sheetName val="Mapa Mov. Sindapp_Nov06"/>
      <sheetName val="Mapa Mov. Abrapp_Nov06"/>
      <sheetName val="Cálculo Depr. Abrapp_Nov06"/>
      <sheetName val="Teste Adição Abrapp_Nov06"/>
      <sheetName val="Mapa de Movimentação 31.12"/>
      <sheetName val="Mapa de Movimentação 30.11"/>
      <sheetName val="PAS - Depreciação 31.12"/>
      <sheetName val="PAS - Depreciação 30.11"/>
      <sheetName val="Depreciação Software 30.11"/>
      <sheetName val="Teste de Saldo Inicial 30.11"/>
      <sheetName val="Set-03"/>
      <sheetName val="Jun-03"/>
      <sheetName val="Mov."/>
      <sheetName val="NE"/>
      <sheetName val="Prog."/>
      <sheetName val="Memo"/>
      <sheetName val="An.Var."/>
      <sheetName val="Txs.Depr."/>
      <sheetName val="Depr."/>
      <sheetName val="NBT Lic"/>
      <sheetName val="Mat."/>
      <sheetName val="Aj.Benf."/>
      <sheetName val="Tco-BIS"/>
      <sheetName val="Tgo-BIS"/>
      <sheetName val="Tmt-BIS"/>
      <sheetName val="Tms-BIS"/>
      <sheetName val="Tro-BIS"/>
      <sheetName val="Tac-BIS"/>
      <sheetName val="Nbt-BIS"/>
      <sheetName val="IP-BIS"/>
      <sheetName val="Tco-BIA"/>
      <sheetName val="Tgo-BIA"/>
      <sheetName val="Tmt-BIA"/>
      <sheetName val="Tms-BIA"/>
      <sheetName val="Tro-BIA"/>
      <sheetName val="Tac-BIA"/>
      <sheetName val="Nbt-BIA"/>
      <sheetName val="IP-BIA"/>
      <sheetName val="Tco"/>
      <sheetName val="Tgo"/>
      <sheetName val="Tmt"/>
      <sheetName val="Tms"/>
      <sheetName val="Tro"/>
      <sheetName val="Tac"/>
      <sheetName val="Tco-100%"/>
      <sheetName val="Tgo-100%"/>
      <sheetName val="Tmt-100%"/>
      <sheetName val="Tms-100%"/>
      <sheetName val="Tro-100%"/>
      <sheetName val="Tac-100%"/>
      <sheetName val="Tco-Depr.AC"/>
      <sheetName val="Tgo-Depr.AC"/>
      <sheetName val="Tmt-Depr.AC"/>
      <sheetName val="Tms-Depr.AC"/>
      <sheetName val="Tro-Depr.AC"/>
      <sheetName val="Tac-Depr.AC"/>
      <sheetName val="Nbt-Depr.AC"/>
      <sheetName val="Relat."/>
      <sheetName val="NBT Amort."/>
      <sheetName val="Materiais"/>
      <sheetName val="Tron-100%"/>
      <sheetName val="Tco-Ad-reclas."/>
      <sheetName val="Tgo-Ad-recl."/>
      <sheetName val="Tmt-Ad-recl."/>
      <sheetName val="Tac-Ad-recl."/>
      <sheetName val="Tro-Ad-recl."/>
      <sheetName val="Tms-Ad-recl."/>
      <sheetName val="Nbt-Ad-recl."/>
      <sheetName val="IP-Ad-recl."/>
      <sheetName val="Totalmente Deprec"/>
      <sheetName val="Deprec TRJ"/>
      <sheetName val="Deprec TES"/>
      <sheetName val="BIA TRJ"/>
      <sheetName val="BIA TES"/>
      <sheetName val="Adições TRJ"/>
      <sheetName val="Adições TES"/>
      <sheetName val="Adições 2008"/>
      <sheetName val="Nota Relatório"/>
      <sheetName val="P1 - Sumário"/>
      <sheetName val="P2 - Mapa de Mov. Imobilizado"/>
      <sheetName val="P3 - Teste de Adições"/>
      <sheetName val="P4 - Teste de Baixas"/>
      <sheetName val="P5 - Teste de Depreciação"/>
      <sheetName val="P6 - Teste de Custo Deprec."/>
      <sheetName val="P7 - Log ACL - Adições"/>
      <sheetName val="Nota Explic"/>
      <sheetName val="Direito Uso Lavra"/>
      <sheetName val="Analise IPC"/>
      <sheetName val="Teste sdo inicial e adições"/>
      <sheetName val="Calculo Deprec."/>
      <sheetName val="Teste Implantação Sistema"/>
      <sheetName val="Mov. Imob."/>
      <sheetName val="População adições"/>
      <sheetName val="RG Imobilizado"/>
      <sheetName val="Relatório"/>
      <sheetName val="Mapa YKK 31.08"/>
      <sheetName val="PAS Deprec. 31.08"/>
      <sheetName val="Inspeção Fisica"/>
      <sheetName val="Adição"/>
      <sheetName val="Mapa Mov - Imob"/>
      <sheetName val="Cálculo Global de Deprec."/>
      <sheetName val="Teste Adição"/>
      <sheetName val="Imoveis - Não Operacional"/>
      <sheetName val="Mapa Imob."/>
      <sheetName val="Cálc. Deprec."/>
      <sheetName val="Custo X Deprec."/>
      <sheetName val="Direito de Uso de Lavra"/>
      <sheetName val="Consol Geral"/>
      <sheetName val="Cons  Normal"/>
      <sheetName val="Cons IPC"/>
      <sheetName val="Cálc.Global DeprecX"/>
      <sheetName val="Insp fís-baixas"/>
      <sheetName val="mOVIMENTAÇÃO (PPC)"/>
      <sheetName val="Cálc. Global de Deprec."/>
      <sheetName val="Parâmetro-Diferido"/>
      <sheetName val="Parâmetro-Imobilizado"/>
      <sheetName val="Mapa Imob 2000"/>
      <sheetName val="Máq.MóveisFINAL"/>
      <sheetName val="Equip.Ferram.FINAL"/>
      <sheetName val="Equip.CampoFINAL"/>
      <sheetName val="Eq.Máq.MóveisFINAL"/>
      <sheetName val="Equip.VeículosFINAL"/>
      <sheetName val="VeículosFINAL"/>
      <sheetName val="Mapa Imob"/>
      <sheetName val="Saldo Residual"/>
      <sheetName val="Lead1"/>
      <sheetName val="Movimentação do Imobilizado"/>
      <sheetName val="Consolidado Imobilizado"/>
      <sheetName val="Credi 21"/>
      <sheetName val="Marisa"/>
      <sheetName val="Consolidado"/>
      <sheetName val="P1 - Lead"/>
      <sheetName val="P2 - Composição"/>
      <sheetName val="P3 - Teste"/>
      <sheetName val="P4 - Log"/>
      <sheetName val="{PPC} Mapa"/>
      <sheetName val="Adiantamentos"/>
      <sheetName val="PAS Maq. Reavaliadas"/>
      <sheetName val="PAS Edificios Reavaliados"/>
      <sheetName val="PAS depreciação 30.09.07"/>
      <sheetName val="Controle Andamento"/>
      <sheetName val="Teste de Adição 30.09.07"/>
      <sheetName val="Mapa Imobilizado e Calc Deprec."/>
      <sheetName val="Movto Imobilizado 311206"/>
      <sheetName val="Imóveis destinados venda"/>
      <sheetName val="Teste Laudo de Reavaliação"/>
      <sheetName val="Laudo Maq e Terrenos {PPC}"/>
      <sheetName val="Laudo Edifícios {PPC}"/>
      <sheetName val="Teste S. Inicial"/>
      <sheetName val="Teste Imob. Andamento"/>
      <sheetName val="Roll Forward"/>
      <sheetName val="Baixas Imobilizado"/>
      <sheetName val="Teste Construções 31.12.07"/>
      <sheetName val="PAS depreciação 31.12.07"/>
      <sheetName val="Nota Explicativa 31.12"/>
      <sheetName val="Mapa e PAS Deprec 3110"/>
      <sheetName val="Tubrasil - integ. capital"/>
      <sheetName val="Reavaliação 31.12"/>
      <sheetName val="Imb. Andamento 31.12"/>
      <sheetName val="Imob. Andamento {PPC} 31.10"/>
      <sheetName val="Mapa e PAS Depreciação"/>
      <sheetName val="Ampliação"/>
      <sheetName val="MapaSC-FSP"/>
      <sheetName val="Mapa Vila Mariana"/>
      <sheetName val="Mapa Rio de Janeiro"/>
      <sheetName val="Mapa Manaus"/>
      <sheetName val="Mapa MG"/>
      <sheetName val="PAS Deprec. - MG 1203"/>
      <sheetName val="Mapa SP"/>
      <sheetName val="PAS Deprec. - SP 12.03"/>
      <sheetName val="Teste de adição FMG"/>
      <sheetName val="Teste de Saldo Inicial FSP"/>
      <sheetName val="Teste de Saldo InicialFMG"/>
      <sheetName val="Bens Penhorados"/>
      <sheetName val="Nota Explicativa - Reavaliação"/>
      <sheetName val="Nota Explicativa - Reavalia (2)"/>
      <sheetName val="Nota do Relatório"/>
      <sheetName val="Mapa Dez2003"/>
      <sheetName val="PAS Depreciação Dez03"/>
      <sheetName val="Log Saldo Inicial"/>
      <sheetName val="Teste Inspeção"/>
      <sheetName val="Mapa imobil. SP"/>
      <sheetName val="PAS Deprec. - SP 10.02"/>
      <sheetName val="Andamento"/>
      <sheetName val="Teste veículos"/>
      <sheetName val="Teste de Sdo Inicial"/>
      <sheetName val="Teste das Adições"/>
      <sheetName val="Cálculo Parâmetro"/>
      <sheetName val="bens"/>
      <sheetName val="jan a set 06"/>
      <sheetName val="NE Imobilizado"/>
      <sheetName val="NE Reaval."/>
      <sheetName val="Mapa Resumo 31.12"/>
      <sheetName val="Var. Saldos"/>
      <sheetName val="Reav. Imobiliz"/>
      <sheetName val="Imobilizado"/>
      <sheetName val="Mapa Resumo 30.09"/>
      <sheetName val="Adições 3009"/>
      <sheetName val="NE 05"/>
      <sheetName val="Roll-forward"/>
      <sheetName val="Mapa de Imobilizado {ppc}"/>
      <sheetName val="Tx. Deprec. Imobil. 31.12"/>
      <sheetName val="Taxas Depreciação Imobilizado"/>
      <sheetName val="PAS Ágio 31.12"/>
      <sheetName val="PAS Ágio 30.09"/>
      <sheetName val="Sumário"/>
      <sheetName val="Mapa Movi."/>
      <sheetName val="DEZEMBRO_2008 {PPC}"/>
      <sheetName val="Indenizações"/>
      <sheetName val="Teste débitos"/>
      <sheetName val="Suporte NE 6"/>
      <sheetName val="Teste de Adição"/>
      <sheetName val="Mapa de Imobilizado - Set.08"/>
      <sheetName val="Mapa de Imobilizado - Dez.08"/>
      <sheetName val="Seleção Saldo Inicial"/>
      <sheetName val="Seleção Adição Imob. MTZ"/>
      <sheetName val="Seleção Adição Imob. Barra"/>
      <sheetName val="Seleção Adição BPeMTZ - Dez.08"/>
      <sheetName val="Abertura"/>
      <sheetName val="Mapa Mov. Imobilizado"/>
      <sheetName val="PAS - Depreciação BRGAAP"/>
      <sheetName val="Depreciação IFRS"/>
      <sheetName val="PAS - Depreciação IFRS"/>
      <sheetName val="IFRS 31-12"/>
      <sheetName val="IFRS 30-11"/>
      <sheetName val="PAS-Depreciação"/>
      <sheetName val="saldo inicial "/>
      <sheetName val="IFRS"/>
      <sheetName val="Ativo Imobil. Depr. {PPC}"/>
      <sheetName val="PAS Deprec. Rodovias"/>
      <sheetName val="Mapa {ppc}"/>
      <sheetName val="Mapa Diferido"/>
      <sheetName val="Selecionados SI imobilizado Bar"/>
      <sheetName val="Logs"/>
      <sheetName val="Mapa Mov. e PAS Deprec"/>
      <sheetName val="Mapa diferido {ppc}"/>
      <sheetName val="PAS Depreciação e amortização"/>
      <sheetName val="Log Adição e Saldo Inicial"/>
      <sheetName val="teste saldo inici."/>
      <sheetName val="P4-PAS depreciação"/>
      <sheetName val="P5-Mapa Imobilizado_São Paulo"/>
      <sheetName val="P6-Mapa Imobilizado Manaus"/>
      <sheetName val="P2 - Sumário"/>
      <sheetName val="P7-Mapa Imobilizado MTD"/>
      <sheetName val="Diferido"/>
      <sheetName val="Mapa de Movimentação "/>
      <sheetName val="Teste de Adições 31.12"/>
      <sheetName val="PAS Depreciação 31.12"/>
      <sheetName val="Imob. em andamento 31.12"/>
      <sheetName val="Teste de Adições 30.09"/>
      <sheetName val="Resumo Teste Adiç. e Baixas"/>
      <sheetName val="PAS  Depreciação 30.09"/>
      <sheetName val="Sheet1"/>
      <sheetName val="1.Mapa de Movimentação "/>
      <sheetName val="2. Resumo Teste Adiç. e Baixas"/>
      <sheetName val="3. Teste de Adição"/>
      <sheetName val="4. Teste de Baixas"/>
      <sheetName val="5. PAS  Depreciação"/>
      <sheetName val="Teste Imobilização em andamento"/>
      <sheetName val="Mapa de Movimentação dez.07"/>
      <sheetName val="Mapa de Movimentação out.07"/>
      <sheetName val="teste detalhe depreciação"/>
      <sheetName val="Mapa de Movimentação 2007"/>
      <sheetName val="PAS Depreciação  31.12.07"/>
      <sheetName val="Cálculo Deprec Imobiliz Andam"/>
      <sheetName val="1.Mapa de Movimentação Jun08"/>
      <sheetName val="2.PAS Depreciação Jun08"/>
      <sheetName val="1. Mapa de Movimentação Abr.08"/>
      <sheetName val="PAS Depreciação Abr.08"/>
      <sheetName val="P1-Sumário"/>
      <sheetName val="P2-Lead"/>
      <sheetName val="P3 - Mapa de Movimentação"/>
      <sheetName val="P4 - PAS Depreciação"/>
      <sheetName val="P5 - Teste de adição"/>
      <sheetName val="P6 - Base de Seleção_Adição"/>
      <sheetName val="Cálculo Global de Deprec Dez"/>
      <sheetName val="Cálculo Global de Depreciaç Set"/>
      <sheetName val="PAS Deprec. Set-06"/>
      <sheetName val="PAS Deprec. Dez-06"/>
      <sheetName val="PAS Deprec. Dez05"/>
      <sheetName val="PAS Deprec. Set05"/>
      <sheetName val="Cálculo Global de Depreciação"/>
      <sheetName val="Mapa Movim."/>
      <sheetName val="PAS Depreciação 31.10"/>
      <sheetName val="Teste Saldo Inicial 31.10"/>
      <sheetName val="Teste Adições 31.10"/>
      <sheetName val="Saldo  Inicial - Baixas"/>
      <sheetName val="Teste Depreciação"/>
      <sheetName val="Nota 2006"/>
      <sheetName val="PALIO (ZE MARIA)"/>
      <sheetName val="FIESTA (STEFANO)"/>
      <sheetName val="ZAFIRA (ESTELA)"/>
      <sheetName val="Mapa Movimentação 30.09.06"/>
      <sheetName val="PAS Depreciação 30.09.06"/>
      <sheetName val="Mapa Movimentação 31.12.2006"/>
      <sheetName val="PAS Depreciação 31.12.06"/>
      <sheetName val="Quadro de Movimentação"/>
      <sheetName val="Imobilizado {PPC}"/>
      <sheetName val="PAS Depreciação 31.10.03"/>
      <sheetName val="Teste de adições 31.10.03"/>
      <sheetName val="Despesa com manutenção 31.10.03"/>
      <sheetName val="Mapa de mov e PAs dep"/>
      <sheetName val="Imob. em andamento"/>
      <sheetName val="Total Deprec."/>
      <sheetName val="Capitalização de Juros"/>
      <sheetName val="PAS Deprec. SET-07"/>
      <sheetName val="Dez-03"/>
      <sheetName val="Mov por empresa"/>
      <sheetName val="Mov. por grupo"/>
      <sheetName val="Abertura NBT"/>
      <sheetName val="Mapa Mov. AGO."/>
      <sheetName val="Depreciação AGO."/>
      <sheetName val="Imobilizado - PPC"/>
      <sheetName val="DESPESA_DEPRECIAÇÃO"/>
      <sheetName val="Mapa de Mov. Mensal"/>
      <sheetName val="PAS - Depreciação "/>
      <sheetName val="Teste Adições Dez"/>
      <sheetName val="Comp Analítica Imobilizado"/>
      <sheetName val="Mapa de Movimetação 31.12.05"/>
      <sheetName val="Teste Imobilizado em Andamento"/>
      <sheetName val="Projeto 3416 "/>
      <sheetName val="Base Imobilizado em Andamento"/>
      <sheetName val="Mapa de Movimentação 31.10.05"/>
      <sheetName val="PAS Depreciacao"/>
      <sheetName val="Dias Trab jan a set 2005"/>
      <sheetName val="Para referencia"/>
      <sheetName val="P2- Lead"/>
      <sheetName val="P3- Mapa Movimentação BR"/>
      <sheetName val="P4- Mapa Movimentação IFRS"/>
      <sheetName val="P5- Pas - Deprec. BR "/>
      <sheetName val="P6-Cálculo da Deprec. IFRS"/>
      <sheetName val="P7-Taxas IFRS"/>
      <sheetName val="P8- Composição das Adições"/>
      <sheetName val="P9-Teste Adição"/>
      <sheetName val="P10- Teste SI"/>
      <sheetName val="P11 - Recálculo IFRS Final"/>
      <sheetName val="Summary"/>
      <sheetName val="Sel. Imobilizado -Saldo Inicial"/>
      <sheetName val="Imobilizado - Adições"/>
      <sheetName val="Instruções"/>
      <sheetName val="Comp Imobilizado 31.03.08 "/>
      <sheetName val="Mapa de Imobilizado"/>
      <sheetName val="Obras em Andamento Período"/>
      <sheetName val="Obras em Andamento Total"/>
      <sheetName val="Abertura por Unidade"/>
      <sheetName val="Imobilizado em Andto."/>
      <sheetName val="Mapa mov e PAS Depreciação"/>
      <sheetName val="Resultado exercício"/>
      <sheetName val="Evolução Custo e Depreciação"/>
      <sheetName val="Movimentação CBB"/>
      <sheetName val="Teste adicoes-baixas-transf"/>
      <sheetName val="Prov. Perd {PPC}"/>
      <sheetName val="Mapa Mov. OUT 2000"/>
      <sheetName val="Mapa Mov. DEZ 2001"/>
      <sheetName val="adiçoes"/>
      <sheetName val="NE e base DOAR"/>
      <sheetName val="Mapa Imob. e Depr. Acum.{ppc}"/>
      <sheetName val="Parâm_Deprec"/>
      <sheetName val="ParamDeprec"/>
      <sheetName val="Adto_Imobilizado{ppc}"/>
      <sheetName val="Import_Andto{ppc}"/>
      <sheetName val="Andamento{ppc}"/>
      <sheetName val="Seleção Adições Imobilizado"/>
      <sheetName val="Seleção Saldo Inicial Imobiliza"/>
      <sheetName val="Baixas{ppc}"/>
      <sheetName val="Summary Page"/>
      <sheetName val="Abertura Lead"/>
      <sheetName val="Programa"/>
      <sheetName val="Resumo Ajustes"/>
      <sheetName val="NR"/>
      <sheetName val="P3.Mapa EMS - 2006"/>
      <sheetName val="Base DOAR"/>
      <sheetName val="P11.Imob andto EMS"/>
      <sheetName val="P1.Mapa EMS - 2004"/>
      <sheetName val="P2.Mapa EMS - 2005"/>
      <sheetName val="P4.Mapa Nat - 2004"/>
      <sheetName val="P5.Mapa Nat - 2005"/>
      <sheetName val="P6.Mapa Nat - 2006"/>
      <sheetName val="P7.Mapas Sigma"/>
      <sheetName val="P8.Saldo Inicial"/>
      <sheetName val="P9.Deprec Saldo Inicial"/>
      <sheetName val="P10.Teste de Adiçoes"/>
      <sheetName val="P12.Paralisados"/>
      <sheetName val="P13.Teste de Baixas"/>
      <sheetName val="Cálculo Parâmetro - 2004"/>
      <sheetName val="Cálculo Parâmetro - 2005 "/>
      <sheetName val="Cálculo Parâmetro - 2006"/>
      <sheetName val="1. Mapa movimentação"/>
      <sheetName val="2.1- Teste Adição 31.12"/>
      <sheetName val="2.2- Teste Adição 31.10"/>
      <sheetName val="3.1- Teste depreciação 31.12"/>
      <sheetName val="3.2- Teste depreciação 31.10"/>
      <sheetName val="4. Teste Baixa"/>
      <sheetName val="Resumo Lead"/>
      <sheetName val="Mapa Mov. Reavaliação"/>
      <sheetName val="Adto. a fornecedor"/>
      <sheetName val="Abertura transf. 31.10.07"/>
      <sheetName val="PAS - Depreciação - dez"/>
      <sheetName val="Teste de Adições dez.04"/>
      <sheetName val="Teste de Adições out.04"/>
      <sheetName val="PAS - Depreciação - out"/>
      <sheetName val="Razão Depreciação Diferido"/>
      <sheetName val="Ajuste - Deprec. Software"/>
      <sheetName val="Nota"/>
      <sheetName val="Adições 31.10"/>
      <sheetName val="Adições 31.12"/>
      <sheetName val="Ajuste - Deprec. Software 31.12"/>
      <sheetName val="Teste de Baixas 31.12"/>
      <sheetName val="PAS - Depreciação 31.10"/>
      <sheetName val="Ajuste - Deprec. Software 31.10"/>
      <sheetName val="Circularização"/>
      <sheetName val="Teste Adições Set-02"/>
      <sheetName val="Teste Adições Dez-02"/>
      <sheetName val="Log Adições Dez-02"/>
      <sheetName val="População Set-02"/>
      <sheetName val="Log Seleção Set-02"/>
      <sheetName val="Mapa CBMP"/>
      <sheetName val="PAS Depreciação CBMP"/>
      <sheetName val="Adições CBMP"/>
      <sheetName val="Adição Imob.Andamento CBMP"/>
      <sheetName val="Adição POS CBMP"/>
      <sheetName val="Inspeção física POS"/>
      <sheetName val="Mapa Servinet"/>
      <sheetName val="PAS Depreciação Servinet"/>
      <sheetName val="Adições Servinet"/>
      <sheetName val="Adição Veiculos Servinet"/>
      <sheetName val="Provisão perda POS 2005"/>
      <sheetName val="Adições POS"/>
      <sheetName val="Teste Adição 31.12.2007"/>
      <sheetName val="Teste Adição 31.10.2007"/>
      <sheetName val="Teste depreciação 31.12.2007"/>
      <sheetName val="Teste depreciação 31.10.2007"/>
      <sheetName val="Teste Baixa"/>
      <sheetName val="Para relatório"/>
      <sheetName val="Mapa 31.12"/>
      <sheetName val="Teste Adição 31.12"/>
      <sheetName val="Depreciação 31.12"/>
      <sheetName val="Imob. em And. 31.12"/>
      <sheetName val="Mapa 30.09"/>
      <sheetName val="Teste Deprec. 30.09"/>
      <sheetName val="Teste Adição 30.09"/>
      <sheetName val="Log ACL 30.09"/>
      <sheetName val="Teste Obras andam. 30.09"/>
      <sheetName val="Log ACL II 30.09"/>
      <sheetName val="Evol. por fábrica 30_09"/>
      <sheetName val="Juros 31.12"/>
      <sheetName val="Mapa Movimentação - 3009"/>
      <sheetName val="Teste de Adições e  Baixas "/>
      <sheetName val="Teste Depreciação 3009"/>
      <sheetName val="Mapa 3112"/>
      <sheetName val="Teste Depreciação 3112"/>
      <sheetName val="Mapa"/>
      <sheetName val="Imobilizado em Curso"/>
      <sheetName val="Ativações"/>
      <sheetName val="Obras em Andamento - follow up"/>
      <sheetName val="Imobilizado X Receita"/>
      <sheetName val="Ajuste Inventário"/>
      <sheetName val="Imobilizado em Serviço"/>
      <sheetName val="Compras em Andamento"/>
      <sheetName val="Adto. Fornecedores"/>
      <sheetName val="Dep. Judiciais"/>
      <sheetName val="Materiais em Depósito"/>
      <sheetName val="PAS - Depreciação Report"/>
      <sheetName val="Teste do Saldo Inicial"/>
      <sheetName val="Mapa SET_2009"/>
      <sheetName val="Teste de Saldo Inicial SET_09"/>
      <sheetName val="Teste de Adição SET_09"/>
      <sheetName val="Teste de Baixa SET_09"/>
      <sheetName val="Obras_em_andamento"/>
      <sheetName val="Gastos com desenv. Set"/>
      <sheetName val="Juros s. imobilizado"/>
      <sheetName val="Mapa USGAAP"/>
      <sheetName val="Rollfoward Depreciação USGAAP"/>
      <sheetName val="RollFoward  Depreciação BRGAAP"/>
      <sheetName val="PAS Depreciação USGAAP"/>
      <sheetName val="PAS Depreciação BRGAAP"/>
      <sheetName val="Inf. Importantes"/>
      <sheetName val="Audit Assurance Model"/>
      <sheetName val="MAPA BF"/>
      <sheetName val="PAS Depreciação BF"/>
      <sheetName val="Principais Adições"/>
      <sheetName val="Base Teste Inicial"/>
      <sheetName val="Composição Teste Inicial"/>
      <sheetName val="MAPA OV "/>
      <sheetName val="PAS Depreciação OV"/>
      <sheetName val="Ágio"/>
      <sheetName val="P3-Mapa Imobilizado_Consolidado"/>
      <sheetName val="Rede de Cabos"/>
      <sheetName val="Mapa Imobilizado Relatório"/>
      <sheetName val="PAS Decoders"/>
      <sheetName val="Depr. Reav. 2005 - Máquinas"/>
      <sheetName val="Deprec. de Máq. Não Reavaliadas"/>
      <sheetName val="Prédios reavaliados"/>
      <sheetName val="PROJETOS - 2006"/>
      <sheetName val="Penhora"/>
      <sheetName val="Mapa de Movimentação {PPC}"/>
      <sheetName val="Teste de Movimentações"/>
      <sheetName val="Comp Imobilizado Andamento"/>
      <sheetName val="Abertura relatório"/>
      <sheetName val="Análise_variação"/>
      <sheetName val="Ajuste_Imob_andamento"/>
      <sheetName val="Controle_Individual"/>
      <sheetName val="Imobilizado_em_andamento"/>
      <sheetName val="Mapa de Movimentação PPC"/>
      <sheetName val="Movimentações"/>
      <sheetName val="Mapa de Movimentação{PPC}"/>
      <sheetName val="Imob em Andamento"/>
      <sheetName val="Comp. Imobil em Andto"/>
      <sheetName val="Log ACL-Inspeção Física"/>
      <sheetName val="Projetos em andamento"/>
      <sheetName val="Mapa de Movimentação 30.06"/>
      <sheetName val="PAS Depreciação 30.06.04"/>
      <sheetName val="Teste Adições Imob em Andamento"/>
      <sheetName val="Imperment"/>
      <sheetName val="Mapa de movimentacao 31.12.03"/>
      <sheetName val="PAS Depreciação 31.12.03"/>
      <sheetName val="Teste de adição e baixas"/>
      <sheetName val="Penhora Abril"/>
      <sheetName val="Itens selecionados(teste insp.)"/>
      <sheetName val="Log file"/>
      <sheetName val="Movimentação DOAR"/>
      <sheetName val="Mapa Imob 1T06"/>
      <sheetName val="Variação Obras em andamento"/>
      <sheetName val="Projetos e obras em andamento"/>
      <sheetName val="Reav. 2005 Máquinas"/>
      <sheetName val="Reav. 2005 Edifício e Terrenos"/>
      <sheetName val="Mapa imob 2T06"/>
      <sheetName val="Deprec Reav. 2005 Máquinas"/>
      <sheetName val="Deprec máquinas não reaval."/>
      <sheetName val="Mapa Imob 1T06 Ajustado"/>
      <sheetName val="Bens dados em garantia"/>
      <sheetName val="PROJETOS_2006"/>
      <sheetName val="Impairment Test"/>
      <sheetName val="P8 - Variação Cambial Adto "/>
      <sheetName val="Mapa Ática 31.12"/>
      <sheetName val="Mapa Scipione 31.12"/>
      <sheetName val="Mapa Ática 30.09"/>
      <sheetName val="Mapa Scipione 30.09"/>
      <sheetName val="Teste Add 31.12"/>
      <sheetName val="Teste Add 31.10"/>
      <sheetName val="Invest. Futuros {ppc}"/>
      <sheetName val="{ppc} Mapa Mov Imob 30.06.07"/>
      <sheetName val="{ppc} Mapa Depreciação 30.06.07"/>
      <sheetName val="Cálc. Global Deprec. Pavim."/>
      <sheetName val="Taxas de Deprec. Calculada"/>
      <sheetName val="{ppc}Mapa Mov Imob 31.12.07"/>
      <sheetName val="{ppc}Mapa Depreciação 31.12.07 "/>
      <sheetName val="Cálc. Global Depr. Pavim.30.06"/>
      <sheetName val="Cálc. Global Depr. Pavim 31.12"/>
      <sheetName val="Taxa Deprec. Calculada"/>
      <sheetName val="Notas Explicativas"/>
      <sheetName val="PAS Deprec. Amort. 31.12.08"/>
      <sheetName val="Benfeitorias em Prop. 3ºs 31.12"/>
      <sheetName val="Logs ACL"/>
      <sheetName val="PAS Deprec. Amort. 31.10"/>
      <sheetName val="Benfeitorias em Prop. 3ºs 31.10"/>
      <sheetName val="P3 - Mapa Mov. Imobilizado"/>
      <sheetName val="P4- PAS Depreciação"/>
      <sheetName val="P5-Teste Saldo Inicial "/>
      <sheetName val="P6-Teste Saldo Inicial Adiciona"/>
      <sheetName val="P7-Diferido"/>
      <sheetName val="P1 . Mapa Movimentação"/>
      <sheetName val="P2 . Teste Depreciações"/>
      <sheetName val="P3. 132014 Imob. And."/>
      <sheetName val="P4. 132051 Imob. And. (AM)"/>
      <sheetName val="P5. 132054 Imob. And."/>
      <sheetName val="Teste Depreciações"/>
      <sheetName val="Mapa de Movimentação 2008"/>
      <sheetName val="Teste de Depreciação 2008"/>
      <sheetName val="P2 -  Lead"/>
      <sheetName val="P3 -  Movimentação"/>
      <sheetName val="P4 -  Depreciação"/>
      <sheetName val="P5 -  Adições"/>
      <sheetName val="P6 -  Baixas"/>
      <sheetName val="P7 - Teste Dez-06"/>
      <sheetName val="FundoComercio"/>
      <sheetName val="Mov jan a jun04"/>
      <sheetName val="Depreciacao"/>
      <sheetName val="Adicoes"/>
      <sheetName val="Big Londrina"/>
      <sheetName val="Bens Entrega Futura {ppc}"/>
      <sheetName val="Garantias"/>
      <sheetName val="Global depreciação"/>
      <sheetName val="Mapa Final"/>
      <sheetName val="Direitos(PPE)"/>
      <sheetName val="Teste apropriações"/>
      <sheetName val="Teste detalhe apropriações"/>
      <sheetName val="Apropriações Dez"/>
      <sheetName val="Depreciação Final"/>
      <sheetName val="Mapa Out"/>
      <sheetName val="Depreciação Out"/>
      <sheetName val="Imobilizado Saldo Inicial"/>
      <sheetName val="Adições de Imobilizado"/>
      <sheetName val="Depreciação Adições"/>
      <sheetName val="Teste impairment"/>
      <sheetName val="Deprec."/>
      <sheetName val="Apropriação"/>
      <sheetName val="Investimentos Dez"/>
      <sheetName val="Investimentos Out"/>
      <sheetName val="Rollforward"/>
      <sheetName val="Tabela DAAM"/>
      <sheetName val="Lead (2)"/>
      <sheetName val="NE Imobilizado - IFRS"/>
      <sheetName val="NE - BR GAAP"/>
      <sheetName val="Mapa Movimentação Imobilizado"/>
      <sheetName val="Mutação Imobilizado - PPC"/>
      <sheetName val="Teste de Detalhes"/>
      <sheetName val="Excess Calc"/>
      <sheetName val="Mapa Imobiliz SESPO"/>
      <sheetName val="PAS Depreciação Sespo"/>
      <sheetName val="Teste adições Sespo"/>
      <sheetName val="Teste Saldo Inicial Sespo"/>
      <sheetName val="Mapa Imob Vetbrands"/>
      <sheetName val="P8-Teste de Adições"/>
      <sheetName val="P7-Log Adições"/>
      <sheetName val="P8-Log Saldo Inicial"/>
      <sheetName val="P9-Log Saldo Inicial Adicional"/>
      <sheetName val="P5-Diferido"/>
      <sheetName val="P6-Teste de Adições"/>
      <sheetName val="P7-Log ACL"/>
      <sheetName val="Composição"/>
      <sheetName val="Nota Relatorio"/>
      <sheetName val="Procedimentos"/>
      <sheetName val="{PPC} Mapa Marisa"/>
      <sheetName val="PAS - Depre. Marisa 31.12"/>
      <sheetName val="PAS - Depre. Marisa 30.09"/>
      <sheetName val="Cálculo Instalações"/>
      <sheetName val="Dep. Acelerada"/>
      <sheetName val="{PPC} Imob. em Andamento"/>
      <sheetName val="Transferências"/>
      <sheetName val="{PPC} Mapa Credi21"/>
      <sheetName val="PAS - Depreciação Credi21"/>
      <sheetName val="{PPC} Mapa Due Mille"/>
      <sheetName val="PAS - Depreciação Due Mille"/>
      <sheetName val="Instruções DTT Belgica"/>
      <sheetName val="Mapa Referência"/>
      <sheetName val="Teste - Saldo Inicial"/>
      <sheetName val="NE 14"/>
      <sheetName val="Pontos"/>
      <sheetName val="PAS - Depreciação Marisa"/>
      <sheetName val="Adto Imobilizado"/>
      <sheetName val="{PPC} Mapa de Mov. Marisa Lojas"/>
      <sheetName val="PAS - Desp. Depreciação Marisa"/>
      <sheetName val="{PPC} Mapa de Mov. Credi 21"/>
      <sheetName val="PAS - Desp. Depreciação Credi21"/>
      <sheetName val="Nota 12"/>
      <sheetName val="Adições 2005"/>
      <sheetName val="Teste Adições 30.06.05"/>
      <sheetName val="Baixas 2005"/>
      <sheetName val="PAS Depreciação 30.06.05"/>
      <sheetName val="Baixas Analitico  "/>
      <sheetName val="Bens Totalmente Depreciados"/>
      <sheetName val="Depr Benfeitorias"/>
      <sheetName val="Procedimentos ISRE"/>
      <sheetName val="Mapa Marisa"/>
      <sheetName val="PAS - Deprec. Marisa"/>
      <sheetName val="Mapa Credi 21"/>
      <sheetName val="PAS - Deprec. Credi 21"/>
      <sheetName val="Mapa Due Mille"/>
      <sheetName val="PAS - Deprec. Due Mille"/>
      <sheetName val="Mapa Imob. em Andamento"/>
      <sheetName val="Adiantamento Terceiros"/>
      <sheetName val="Adiantamento Imobilizado"/>
      <sheetName val="Taxa Efetiva"/>
      <sheetName val="Nota Imobilizado"/>
      <sheetName val="PAS - Depre. Marisa"/>
      <sheetName val="Mapa Credi21"/>
      <sheetName val="PAS - Depre. Credi21"/>
      <sheetName val="PAS - Depre. Due Mille"/>
      <sheetName val="Adto Terceiros"/>
      <sheetName val="Avaliação de Imoveis"/>
      <sheetName val="Cálculo de Itens"/>
      <sheetName val="Para Ref"/>
      <sheetName val="Actio"/>
      <sheetName val="Athol"/>
      <sheetName val="Begoldi"/>
      <sheetName val="CBF"/>
      <sheetName val="Compar"/>
      <sheetName val="Locado"/>
      <sheetName val="Mareasa"/>
      <sheetName val="Marisa Part"/>
      <sheetName val="NIX"/>
      <sheetName val="Novay"/>
      <sheetName val="Pense"/>
      <sheetName val="Traditio"/>
      <sheetName val="Imobilizações em Curso"/>
      <sheetName val="Teste Custo Inicial"/>
      <sheetName val="Aquisições por loja"/>
      <sheetName val="Pontos comerciais"/>
      <sheetName val="Pontos comerciais - detalhes"/>
      <sheetName val="NE_Movimentação"/>
      <sheetName val="Base_NE_Movimentação"/>
      <sheetName val="Desp. Pré Operacionais"/>
      <sheetName val="Teste Adições 31.12"/>
      <sheetName val="Pontos comerciais 31.12"/>
      <sheetName val="Pontos comerciais 30.09"/>
      <sheetName val="Desp Pré Operacional 30.09"/>
      <sheetName val="Teste Adições 30.09"/>
      <sheetName val="Procedimentos Efetuados"/>
      <sheetName val="Teste imobilizado em and."/>
      <sheetName val="Log Testes"/>
      <sheetName val="Relação de lojas"/>
      <sheetName val="Mapa Marisa Lojas"/>
      <sheetName val="Mapa a realizar"/>
      <sheetName val="Resumo adições"/>
      <sheetName val="Contratos"/>
      <sheetName val="PAS Depreciação - Marisa"/>
      <sheetName val="PAS Depreciação - Credi 21"/>
      <sheetName val="Mapa Consolidado"/>
      <sheetName val="Capex"/>
      <sheetName val="Cálculo Taxa Efetiva"/>
      <sheetName val="Suporte Fluxo de caixa"/>
      <sheetName val="5. Sample Size Table"/>
      <sheetName val="Movimentação {PPE}"/>
      <sheetName val="Cálculo Global"/>
      <sheetName val="Global Reavaliação"/>
      <sheetName val="Global variáveis"/>
      <sheetName val="Deprec Movimentação"/>
      <sheetName val="Glocal de depreciação - Final"/>
      <sheetName val="Cálculo Global  - Final"/>
      <sheetName val="Sheet2"/>
      <sheetName val="Taxa Ampliação"/>
      <sheetName val="Teste adições (2)"/>
      <sheetName val="Projeção 31_12_04"/>
      <sheetName val="PPC mov imob 311204"/>
      <sheetName val="movimentação 311004"/>
      <sheetName val=" PPC Imobilizado em andamento"/>
      <sheetName val="Deprec"/>
      <sheetName val="Baixa 311204"/>
      <sheetName val="Imobilizado 311204"/>
      <sheetName val="Adições Ajustado"/>
      <sheetName val="Tabela de Parâmetros"/>
      <sheetName val="Projeções"/>
      <sheetName val="Benfeitorias 311204"/>
      <sheetName val="Global Deprec"/>
      <sheetName val="Teste Aquisições"/>
      <sheetName val="Log Aquisições"/>
      <sheetName val="Deprec.-Amortiz."/>
      <sheetName val="itens totalmente depreciados"/>
      <sheetName val="Detalhe Depreciação"/>
      <sheetName val="Adições e Baixas"/>
      <sheetName val="(1) Rollfoward Set-08"/>
      <sheetName val="(2) L1 x L2"/>
      <sheetName val="(3) Ajuste GAAP - Ago-08"/>
      <sheetName val="(4) Ajuste GAAP Jun-08"/>
      <sheetName val="(5) Patrimonio X Contábil - BR"/>
      <sheetName val="(6) Patrimonio X Contábil - US"/>
      <sheetName val="(7) Mapa Mov. - BRGAAP"/>
      <sheetName val="(8) PAS - Depreciação - 31.08"/>
      <sheetName val="(9) PAS - Depreciação - BRGAAP"/>
      <sheetName val="(10) Mapa Mov. - USGAAP"/>
      <sheetName val="(11) PAS - Depreciação - USGAAP"/>
      <sheetName val="(12) Dif. Taxa"/>
      <sheetName val="(13) Imob. em Andamento"/>
      <sheetName val="(14) Custo Corig. x Depreciação"/>
      <sheetName val="(15) Adição"/>
      <sheetName val="(16) Teste Sld. Inicial"/>
      <sheetName val="(17) Baixa"/>
      <sheetName val="(18) Impairment"/>
      <sheetName val="(19) Prov. Obsoleto"/>
      <sheetName val="(1) L1 x L2"/>
      <sheetName val="(2) Ajuste GAAP - 31.08"/>
      <sheetName val="(3) Ajuste GAAP - 31.06"/>
      <sheetName val="(4) Patrimonio X Contábil - BR"/>
      <sheetName val="(5) Patrimonio X Contábil - US"/>
      <sheetName val="(6) Mapa Mov. - BRGAAP"/>
      <sheetName val="(7) PAS - Depreciação - 31.08"/>
      <sheetName val="(8) PAS - Depreciação - BRGAAP"/>
      <sheetName val="(9) Mapa Mov. - USGAAP"/>
      <sheetName val="(10) PAS - Depreciação - USGAAP"/>
      <sheetName val="(11) Dif. Taxa"/>
      <sheetName val="(12) Imob. em Andamento"/>
      <sheetName val="(12) Custo Corig. x Depreciação"/>
      <sheetName val="(13) Adição"/>
      <sheetName val="(14) Teste Sld. Inicial"/>
      <sheetName val="(15) Baixa"/>
      <sheetName val="(16) Impairment"/>
      <sheetName val="(17) Prov. Obsoleto"/>
      <sheetName val="Rollfoward"/>
      <sheetName val="Investimentos"/>
      <sheetName val="Teste Saldo Inicial."/>
      <sheetName val="P1 - Sumário "/>
      <sheetName val="P2 - Lead"/>
      <sheetName val="P3 - Sublead"/>
      <sheetName val="P4 - Movimentação"/>
      <sheetName val="P5 - Global Deprec"/>
      <sheetName val="P6 - Teste de Adições"/>
      <sheetName val="P3 - Adição Imobilizado"/>
      <sheetName val="P4 - Vouching"/>
      <sheetName val="P5 - Movimentação Imobilizado"/>
      <sheetName val="P6 - Overall Depreciação"/>
      <sheetName val="Sublead"/>
      <sheetName val="1.Mapa Imobilizado BR GAAP"/>
      <sheetName val="2.PAS Depreciação"/>
      <sheetName val="3.Mapa Diferido"/>
      <sheetName val="4.Amortização"/>
      <sheetName val="5. NE  mov. custo"/>
      <sheetName val="Mapa IAS"/>
      <sheetName val="Itens não Localizados"/>
      <sheetName val="Imob em curso 31.12"/>
      <sheetName val="Desp Pré Operacional 31.12"/>
      <sheetName val="Análise Desp Pré-operac"/>
      <sheetName val="Amort não registrada"/>
      <sheetName val="Complemento Teste Adições"/>
      <sheetName val="Desp Pré Operacional 30.06"/>
      <sheetName val="Pontos comerciais 30.06"/>
      <sheetName val="Teste Adições 30.06"/>
      <sheetName val="Pontos comerciais 31.03"/>
      <sheetName val="Teste Adições 31.03"/>
      <sheetName val="Desp Pré Operacional 31.03"/>
      <sheetName val="1.Mapa Imobilizado"/>
      <sheetName val="2.Teste de Adições"/>
      <sheetName val="3.Teste de Baixa"/>
      <sheetName val="4.PAS Depreciação"/>
      <sheetName val="5.Aquisições após cisão"/>
      <sheetName val="2.Teste de adição"/>
      <sheetName val="3. Teste Baixa"/>
      <sheetName val="4. Teste Baixa Adicional"/>
      <sheetName val="5. PAS Depreciação"/>
      <sheetName val="1. Risco Específico"/>
      <sheetName val="2. Mapa Imobilizado"/>
      <sheetName val="3. Cobertura Seguros"/>
      <sheetName val="3. PAS Depreciação"/>
      <sheetName val="4. Suporte NE"/>
      <sheetName val="Firenze"/>
      <sheetName val="Imp bens de uso"/>
      <sheetName val="PIS e COFINS"/>
      <sheetName val="Mapa de Mov."/>
      <sheetName val="PIS COFINS A RECUPERAR NOV06"/>
      <sheetName val="PAS DEPRECIAÇÃO "/>
      <sheetName val="TESTE ADIÇÃO NOV06"/>
      <sheetName val="LOG - ACL"/>
      <sheetName val="IMPOSTOS A RECUPERAR"/>
      <sheetName val="Mapa de Movimentação - Nov06"/>
      <sheetName val="PAS DEPRECIAÇÃO NOV06"/>
      <sheetName val="MAPA IMOBILIZADO NOV06"/>
      <sheetName val="IMPOSTOS A RECUPERAR NOV06"/>
      <sheetName val="Mapa Movimentação - Mar06"/>
      <sheetName val="PAS - Depreciação - Mar06"/>
      <sheetName val="PIS COFINS a Recuperar"/>
      <sheetName val="Mapa de Movimentação - Out05"/>
      <sheetName val="PAS - Depreciação - Out05"/>
      <sheetName val="Teste de Detalhe - Adições"/>
      <sheetName val="Mapa de Movimentação - Mar06"/>
      <sheetName val="PAS - Depreciação Mar06"/>
      <sheetName val="PAS - Depreciação Out05"/>
      <sheetName val="Análise Depreciação - Mar06"/>
      <sheetName val="Teste Adição - Mar06"/>
      <sheetName val="Teste de Detalhe - Out05"/>
      <sheetName val="Teste de Detalhe"/>
      <sheetName val="Amostra"/>
      <sheetName val="Teste Adições - Out05"/>
      <sheetName val="PAS Adições"/>
      <sheetName val="Mapa de Movimentação - Out05 "/>
      <sheetName val="TESTE ADIÇÕES NOV06"/>
      <sheetName val="ANÁLISE DEPRECIAÇÃO MAR-06"/>
      <sheetName val="MAPA MOVIMENTAÇÃO NOV06"/>
      <sheetName val="Comex"/>
      <sheetName val="Trop"/>
      <sheetName val="Ajuste Proposto"/>
      <sheetName val="Mapa Imobilizado Consolidado"/>
      <sheetName val="Mapa Imobilizado - 31.12"/>
      <sheetName val="Mapa Imobilizado - 30.11 "/>
      <sheetName val="PAS - Depreciação - 31.12"/>
      <sheetName val="PAS - Depreciação - 30.11"/>
      <sheetName val="Teste de Detalhe - 30.11"/>
      <sheetName val="Mapão"/>
      <sheetName val="Passos do Programa"/>
      <sheetName val="PAS IMOBILIZADO"/>
      <sheetName val="PIS e Cofins a Recuperar"/>
      <sheetName val="P3 - RollForward"/>
      <sheetName val="P4 - Mapa do Imobilizado"/>
      <sheetName val="P5 PAS - Depreciação"/>
      <sheetName val="P6 - Constr. em Andto"/>
      <sheetName val="P7 - Capitalização de Juros"/>
      <sheetName val="P8 - Teste de Adições"/>
      <sheetName val="P9 - Teste Saldo Inicial Set"/>
      <sheetName val="P10- Itapevi"/>
      <sheetName val="P8 - Impairment"/>
      <sheetName val="P9 - Teste de Adições"/>
      <sheetName val="P10 - Teste Saldo Inicial Set"/>
      <sheetName val="P11- Itapevi"/>
      <sheetName val="P3 - Mapa do Imobilizado "/>
      <sheetName val="P4 - Teste de Adições"/>
      <sheetName val="P5 PAS - Depreciação 311207"/>
      <sheetName val="P6 - Constr. em Andto 30.09"/>
      <sheetName val="P7 - Teste Saldo Inicial 30.09"/>
      <sheetName val="P7 Itapevi"/>
      <sheetName val="P8 Capitalização"/>
      <sheetName val="P9 Contas"/>
      <sheetName val="P10 Mapa Suporte"/>
      <sheetName val="Mapa de Movimentão"/>
      <sheetName val="Pas de Depreciação"/>
      <sheetName val="P13 Constr. em Andto 30.09"/>
      <sheetName val="P4 - RollForward"/>
      <sheetName val="P3 - Mapa do Imobilizado"/>
      <sheetName val="Teste Saldo Inicial Set"/>
      <sheetName val="1. Mapa Mov. Giroflex 31.12"/>
      <sheetName val="2. Mapa Mov. Giroservices 31.12"/>
      <sheetName val="3. Mapa Mov. Aurus 31.12"/>
      <sheetName val="4. PAS Depr Giroflex 31.12"/>
      <sheetName val="5. PAS Depr Giroflex 30.09"/>
      <sheetName val="6. Saldo Inicial Giroflex 30.09"/>
      <sheetName val="7. Base Saldo Inicial Giroflex"/>
      <sheetName val="8. Adições Giroflex  31.12"/>
      <sheetName val="9. Baixas Giroflex 30.09"/>
      <sheetName val="10. Base Benfeitorias"/>
      <sheetName val="11. Reavaliação"/>
      <sheetName val="12. Dif Res. Reaval"/>
      <sheetName val="Mapa Movim. 31.12"/>
      <sheetName val="Reavaliação - Contab"/>
      <sheetName val="Teste Depreciação 31.12"/>
      <sheetName val="Log ACL 31.12"/>
      <sheetName val="Baixas 2008"/>
      <sheetName val="Teste Saldo Inicial 30.09"/>
      <sheetName val="Ref. Reporting Package"/>
      <sheetName val="Mapa Mov_USGAAP"/>
      <sheetName val="Baixa Imobilizado"/>
      <sheetName val="Teste Venda"/>
      <sheetName val="Depreciação USGAAP out"/>
      <sheetName val="Mapa Mov Out08_BRGAAP"/>
      <sheetName val="Depreciação BRGAAP"/>
      <sheetName val="Mapa Movim 31.10"/>
      <sheetName val="1. Mapa Mov. Giroflex 30.09"/>
      <sheetName val="2. Mapa Mov. Giroservices 30.09"/>
      <sheetName val="3. Mapa Mov. Aurus 30.09"/>
      <sheetName val="4. PAS Depr Giroflex 30.09"/>
      <sheetName val="5. Saldo Inicial Giroflex 30.09"/>
      <sheetName val="6. Base Saldo Inicial Giroflex"/>
      <sheetName val="7. Adições Giroflex  30.09"/>
      <sheetName val="8. Baixas Giroflex 30.09"/>
      <sheetName val="9. Base Benfeitorias"/>
      <sheetName val="1. Mapa Total Geral 08"/>
      <sheetName val="2. Resumo Obras em And. 31.12"/>
      <sheetName val="3. Movimentação - Obras"/>
      <sheetName val="Risco Específico"/>
      <sheetName val="Cobertura Seguros"/>
      <sheetName val="Resumo Obras em And. 31.12"/>
      <sheetName val="Saldo de obras em and. por ano"/>
      <sheetName val="Resumo Investimentos 31.12"/>
      <sheetName val="Comparativo 31.12"/>
      <sheetName val="Comp. Obras And. 31.12"/>
      <sheetName val="MAPA BF 31.12"/>
      <sheetName val="Mapa Total Geral 08"/>
      <sheetName val="Teste de Adição 31.12"/>
      <sheetName val="PAS Depreciação BFE 31.12 "/>
      <sheetName val="Teste baixas 31.12"/>
      <sheetName val="Amortização Ágio 31.12"/>
      <sheetName val="1.MAPA BF 30.09"/>
      <sheetName val="2.Teste de Adições 30.09"/>
      <sheetName val="3.PAS Depreciação BF 30.09"/>
      <sheetName val="4.Obras em andamento"/>
      <sheetName val="4.1Composição Obras And."/>
      <sheetName val="5.Amortização Ágio"/>
      <sheetName val="6.Teste baixas 30.09"/>
      <sheetName val="Pré op."/>
      <sheetName val="11.1 Dif reavaliação"/>
      <sheetName val="1. Mapa Mov. Giroflex"/>
      <sheetName val="2. Mapa Mov. Giroservices"/>
      <sheetName val="3. Mapa Mov. Aurus"/>
      <sheetName val="4. PAS Depreciação"/>
      <sheetName val="4. PAS Depreciação (2)"/>
      <sheetName val="5. Teste Saldo Inicial"/>
      <sheetName val="6. Teste de Adições"/>
      <sheetName val="7. Teste de Baixas"/>
      <sheetName val="1. Sumário"/>
      <sheetName val="2. Mapa de Movimentação"/>
      <sheetName val="3. Teste de Adições"/>
      <sheetName val="4. Teste Saldo Inicial"/>
      <sheetName val="5. Depreciação"/>
      <sheetName val="12. Resumo"/>
      <sheetName val="12a Gastos com terceiros"/>
      <sheetName val="Mapa de Movimentação-31.12.2006"/>
      <sheetName val="PAS - Depreciação-31.12.06"/>
      <sheetName val="Mapa de Movimentações"/>
      <sheetName val="LOG - Saldo Inicial"/>
      <sheetName val="PAS Amortização"/>
      <sheetName val="Parâmetros"/>
      <sheetName val="Abertura mov imobilizado"/>
      <sheetName val="Abertura mov resultado"/>
      <sheetName val="Mutação imobilizado"/>
      <sheetName val="Movimentação Nutrição e Avicult"/>
      <sheetName val="Movimentação suinos PICs"/>
      <sheetName val="1.Mapa movimentação imobilizado"/>
      <sheetName val="3. Adições"/>
      <sheetName val="4. Diferido"/>
      <sheetName val="Referência"/>
      <sheetName val="(6) Leasing"/>
      <sheetName val="(7) Fiscal x Cliente"/>
      <sheetName val="Ativo Fixo-Movimentação 30.09"/>
      <sheetName val="Depreciação (PAS)"/>
      <sheetName val="Maquinas Dep 5 anos"/>
      <sheetName val="Circularizações"/>
      <sheetName val="Ágio-Deságio"/>
      <sheetName val="Provisão Bens de Uso"/>
      <sheetName val="Mapa Relatório"/>
      <sheetName val="Aquisições"/>
      <sheetName val="Teste de Depreciação 31.12.07"/>
      <sheetName val="Imob em Andamento 31.12.07"/>
      <sheetName val="Venda CMI Brasil Imobil"/>
      <sheetName val="Movimentação 2"/>
      <sheetName val="Baixas Tatuapé"/>
      <sheetName val="Relatórios 2002"/>
      <sheetName val="Movimentação 30.09.02"/>
      <sheetName val="Movimentação 31.12.02"/>
      <sheetName val="sdo inicial"/>
      <sheetName val="Log sdo inicial"/>
      <sheetName val="Laudo de Avaliação Fabrica SP"/>
      <sheetName val="Log@seleção_Saldo Inicial"/>
      <sheetName val="Consulta diferimento gastos"/>
      <sheetName val="Composição Baixas"/>
      <sheetName val="Adições - 4 Quarter"/>
      <sheetName val="Depreciação - 3 Quarter"/>
      <sheetName val="Adições - 3 Quarter"/>
      <sheetName val="Depreciação - 2 Quarter"/>
      <sheetName val="Adições - 2 Quarter"/>
      <sheetName val="Depreciação - 1 Quarter"/>
      <sheetName val="Adições - 1 Quarter"/>
      <sheetName val="Teste Nota"/>
      <sheetName val="Mapa Mov "/>
      <sheetName val="Deprec 31.12"/>
      <sheetName val="Deprec 31.10"/>
      <sheetName val="Seleção_Teste_Adições"/>
      <sheetName val="SISPRO"/>
      <sheetName val="Caminhões Vendidos"/>
      <sheetName val="30.06"/>
      <sheetName val="Mapa de Mov"/>
      <sheetName val="Log File - Adição"/>
      <sheetName val="Comp.Itens Obsoletos"/>
      <sheetName val="Teste Físico para o contábil"/>
      <sheetName val="Composição transf. Unicoba"/>
      <sheetName val="Lead - Novo Plano"/>
      <sheetName val="(1) Roll-Forward"/>
      <sheetName val="(2) USGAAP x BRGAAP"/>
      <sheetName val="(3) Mapa Mov. - USGAAP"/>
      <sheetName val="(4) PAS - Deprec. - USGAAP"/>
      <sheetName val="(5) Mapa Mov. - BRGAAP"/>
      <sheetName val="(6) PAS - Deprec. - BRGAAP"/>
      <sheetName val="(7) Deprec. US x BR"/>
      <sheetName val="(8) Obras em Andamento - 31.12"/>
      <sheetName val="(9) Teste Sd. Inicial"/>
      <sheetName val="(10) Teste Adição"/>
      <sheetName val="(11) Teste de Baixa"/>
      <sheetName val="(12) Obras em Andamento - 30.09"/>
      <sheetName val="(13) Custo x Depreciação"/>
      <sheetName val="(14) Comp. Sd. Inicial - USxBR"/>
      <sheetName val="(7) US x BR"/>
      <sheetName val="P1 - Summary Sheet"/>
      <sheetName val="P3 - Reavaliado x Contábil"/>
      <sheetName val="P4 - Imobilizado em Andamento"/>
      <sheetName val="P5 - Teste Saldo Inicial"/>
      <sheetName val="P7 - Depreciação (PAS)"/>
      <sheetName val="P8 - Parâmetro"/>
      <sheetName val="mapa mov 30.09.07"/>
      <sheetName val="mapa mov 31.12.07"/>
      <sheetName val="Teste de adição 31.12.07"/>
      <sheetName val="tabela Parâmetro"/>
      <sheetName val="mapa mov 30.009.07"/>
      <sheetName val="mapa mov"/>
      <sheetName val="Mapa Movimentação 31.12"/>
      <sheetName val="P.A.S Depreciação 31.12"/>
      <sheetName val="Mapa Diferido 31.12"/>
      <sheetName val="Mapa movimentação 30.09"/>
      <sheetName val="P.A.S Depreciação 30.09"/>
      <sheetName val="Teste sd. inicial"/>
      <sheetName val="Mapa Diferido 30.09"/>
      <sheetName val="Log ACL adições"/>
      <sheetName val="Log ACL sdo inicial"/>
      <sheetName val="PAS Vida Útil"/>
      <sheetName val="Depreciação 2010"/>
      <sheetName val="Ajuste USGAAP"/>
      <sheetName val="Roll Forward 31.12"/>
      <sheetName val="P1 - Mapa de movimentação"/>
      <sheetName val="P2 - PAS Depreciação"/>
      <sheetName val="P3-Teste Saldo Inicial"/>
      <sheetName val="P4-Teste Adição"/>
      <sheetName val="P1-Lead"/>
      <sheetName val="P2-Sumário"/>
      <sheetName val="P3-Mapa de Imobilizado"/>
      <sheetName val="P4-PAS -  Depreciação"/>
      <sheetName val="P5-Teste Saldo Inicial"/>
      <sheetName val="P6-Teste adição"/>
      <sheetName val="P1-Mapa de Imobilizado"/>
      <sheetName val="P2-PAS -  Depreciação"/>
      <sheetName val="P5 - Mapa USGAAP"/>
      <sheetName val="Log Adição"/>
      <sheetName val="Resumo Relatório 30.12"/>
      <sheetName val="Resumo Relatório 30.09"/>
      <sheetName val="Projeto Sedna"/>
      <sheetName val="Laudo de Avaliação"/>
      <sheetName val="LOG ACL Saldo Inicial"/>
      <sheetName val="Depreciação - Maq. e Equip"/>
      <sheetName val="Roll Forward 31.12.08"/>
      <sheetName val="resumo"/>
      <sheetName val="Análise de Variação 30-09"/>
      <sheetName val="Análise de Variação - 31-12"/>
      <sheetName val="LOG ACL Adições 30.09"/>
      <sheetName val="LOG ACL Adições 31.12"/>
      <sheetName val="Depreciação - Maq e Equip"/>
      <sheetName val="Henry Ford"/>
      <sheetName val="Importação Andamento"/>
      <sheetName val="Cálculo do parâmetro"/>
      <sheetName val="IFRS5"/>
      <sheetName val="ISA 2410"/>
      <sheetName val="Mapa BRGAAP "/>
      <sheetName val="Principais baixas e adições"/>
      <sheetName val="Mapa IFRS"/>
      <sheetName val="IFRS 30-06-08"/>
      <sheetName val="Calculo parâmetro"/>
      <sheetName val="Descrição dos Bens"/>
      <sheetName val="Depreciação 31.10"/>
      <sheetName val="Log de ACL"/>
      <sheetName val="Testes 31.12"/>
      <sheetName val="Testes 31.10"/>
      <sheetName val="Testes"/>
      <sheetName val="Saldo Societário Ajustado"/>
      <sheetName val="Tab 1 - Summary"/>
      <sheetName val="Tab2 - Lead"/>
      <sheetName val="Tab3  - Mapa Imobilizado"/>
      <sheetName val="Tab4 - PAS Depreciação"/>
      <sheetName val="Tab5 - T. Sld. Inicial "/>
      <sheetName val="Tab6 -LOG SI"/>
      <sheetName val="Tab7 - Teste Adições "/>
      <sheetName val="Tab8 - Teste Baixas"/>
      <sheetName val="Tab9- Mapa Imobilizado 31.12.09"/>
      <sheetName val="Tab10-PAS Depreciação 31.12.09"/>
      <sheetName val="Tab11 - Teste Adições  31.12.09"/>
      <sheetName val="Tab12 - Teste Baixas 31.12.09 "/>
      <sheetName val="Mapa de Imobilizado 31-10-08"/>
      <sheetName val="Mapa de Imobilizado 31-12-08"/>
      <sheetName val="Teste de Add 31-10-08"/>
      <sheetName val="Investimento 31-12-08"/>
      <sheetName val="CPC"/>
      <sheetName val="ICMS, PIS_COFINS Imob."/>
      <sheetName val="Calc. Parâmetro"/>
      <sheetName val="Leasing (2)"/>
      <sheetName val="Imobilizado em andamento 31.12"/>
      <sheetName val="Propriedades Rurais"/>
      <sheetName val="Mapa Imobilizado 31.10 e 31.12"/>
      <sheetName val="Mapa Imob. IPC90 31.10 E 31.12"/>
      <sheetName val="PAS - Depreciação 31.10 e 31.12"/>
      <sheetName val="Teste Adição 31.10.08"/>
      <sheetName val="Teste Saldo Inicial 31.12.07"/>
      <sheetName val="Adiantamentos 31.10.08"/>
      <sheetName val="Mapa Imobilizado 31.10.08"/>
      <sheetName val="Mapa Imobilizado IPC90 31.10.08"/>
      <sheetName val="PAS - Depreciação 31.10.08"/>
      <sheetName val="Mapa Imobilizado IPC90 30.09.08"/>
      <sheetName val="Níveis Parâmetro (2)"/>
      <sheetName val="P1.Base DOAR"/>
      <sheetName val="P2.Programa"/>
      <sheetName val="P3.Mapa EMS"/>
      <sheetName val="P4.Mapa Nat"/>
      <sheetName val="P5.Mapas Sigma"/>
      <sheetName val="P6.Imob andto EMS"/>
      <sheetName val="P7.Teste Saldo Inicial"/>
      <sheetName val="P8.Teste de Adiçoes"/>
      <sheetName val="P9.Paralisados"/>
      <sheetName val="P10.Teste de Baixas"/>
      <sheetName val="PPC Mapa Imobilizado"/>
      <sheetName val="P13.Inventário"/>
      <sheetName val="Prov. Veículo"/>
      <sheetName val="Mapa de Movim."/>
      <sheetName val="Mapa de Movim. (Diferido)"/>
      <sheetName val="Mapa Mov. {ppc}"/>
      <sheetName val="PAS Deprecição 30.09.07"/>
      <sheetName val="Baixas  30.09.07"/>
      <sheetName val="Adições 30.09.07"/>
      <sheetName val="Contratos Leasing"/>
      <sheetName val="Adição de imobilizado"/>
      <sheetName val="PAS Deprec. Out07"/>
      <sheetName val="Mapa Mov Imob out.07"/>
      <sheetName val="Mapa imob. dez07"/>
      <sheetName val="NE's"/>
      <sheetName val="Mapa Imobilizado - 31.10"/>
      <sheetName val="Mapa Diferido - 31.10"/>
      <sheetName val="Mapa - 31.12"/>
      <sheetName val="Diferido - 31.12"/>
      <sheetName val="Resultado CC"/>
      <sheetName val="NE 2006"/>
      <sheetName val="Programa IMOB"/>
      <sheetName val="Novo mapa CAL"/>
      <sheetName val="Novo mapa BB"/>
      <sheetName val="Mapa imobilizado CAL"/>
      <sheetName val="Novo mapa BB reaval"/>
      <sheetName val="Novo mapa CAL reaval"/>
      <sheetName val="Mapa Intangível {ppc}"/>
      <sheetName val="Recalculo da depreciação"/>
      <sheetName val="Sel saldo inicial imob."/>
      <sheetName val="Sel Adi Imobilizado"/>
      <sheetName val="Comp Imob Out07"/>
      <sheetName val="Roolforward Teste 31.12.2007"/>
      <sheetName val="DMPL"/>
      <sheetName val="Mapa Mov. e PAS dep. 31.12.2008"/>
      <sheetName val="Invest. Jardim Iguatemi"/>
      <sheetName val="Invest. Jardim Iguatemi (2)"/>
      <sheetName val="Calculo de Paramêtro"/>
      <sheetName val="P2 Mapa Mov. 31_10_2007"/>
      <sheetName val="P3Mapa Mov. e PAS dep. 31_12_07"/>
      <sheetName val="P4 Teste Adição"/>
      <sheetName val="P5 Teste Sd Inicial"/>
      <sheetName val="Referência Relatório"/>
      <sheetName val="Mapa Imob. e Cálc. Depr. 31.12"/>
      <sheetName val="Ativos sem Utilização"/>
      <sheetName val="Teste Taxa Deprec. Reaval."/>
      <sheetName val="Adições 31.10.03"/>
      <sheetName val="Leasing Passivo"/>
      <sheetName val="NE 8"/>
      <sheetName val="DAAM 5210"/>
      <sheetName val="DAAM 5410"/>
      <sheetName val="Baixa ativos"/>
      <sheetName val="Definição Amostra"/>
      <sheetName val="1. Mapa Imobilizado"/>
      <sheetName val="2. PAS Depreciação"/>
      <sheetName val="4. Teste de Saldo Inicial"/>
      <sheetName val="P3-Mapa do Imobilizado 31.12"/>
      <sheetName val="P5-Seleção das adições 30.09"/>
      <sheetName val="P6-Complementar Adições"/>
      <sheetName val="P7-Seleção das adições 31.12"/>
      <sheetName val="P8-Seleção de saldo inicial"/>
      <sheetName val="P9-Complementar saldo inicial"/>
      <sheetName val="P10-Mov.Uten 31.12"/>
      <sheetName val="P11-Mov.Uten 30.09"/>
      <sheetName val="P12-Hardware 31.12"/>
      <sheetName val="P13-Hardware baixa 31.12"/>
      <sheetName val="P14-Hardware 30.09"/>
      <sheetName val="P15-Dep Outros Ativos 31.12"/>
      <sheetName val="P16-Dep Outros Ativos 30.09"/>
      <sheetName val="P17-Dep Software 31.12"/>
      <sheetName val="P18-Dep Software 30.09"/>
      <sheetName val="P19-Dep Dir Uso Software 31.12"/>
      <sheetName val="P20-Dep Dir Uso Software 30.09"/>
      <sheetName val="P21-Dep Veículos 31.12"/>
      <sheetName val="P22-Dep Veículos 30.09"/>
      <sheetName val="P23-Dep Melhoria Imov 3os 31.12"/>
      <sheetName val="P24-Dep Melhoria Imov 3os 30.09"/>
      <sheetName val="USGAAP"/>
      <sheetName val="Contábil x Patrimônio"/>
      <sheetName val="PAS - Depreciação jun e set"/>
      <sheetName val="Imob. Andamento e Transferência"/>
      <sheetName val="Custo Corrigido x Depreciação"/>
      <sheetName val="PAS - Amortização jun"/>
      <sheetName val="Prov. para baixas set07"/>
      <sheetName val="Provisão para Baixas jun07"/>
      <sheetName val="Teste Saldo Inicial 30.06"/>
      <sheetName val="Impairment set"/>
      <sheetName val="P3 - Mapa Imobilizado"/>
      <sheetName val="P4 -Cálc. Global Depr. 31.10.08"/>
      <sheetName val="Sel. teste saldo inic. imob."/>
      <sheetName val="1. Resumo"/>
      <sheetName val="PAS"/>
      <sheetName val="Movto Obras em Andamento"/>
      <sheetName val="Histórico Obras em Andamento"/>
      <sheetName val="1. Mapa Total Geral 30.09"/>
      <sheetName val="2. Movto Obras em Andto 30.09"/>
      <sheetName val="3.Histórico Obras em Andto30.09"/>
      <sheetName val="4. Teste de Adições"/>
      <sheetName val="7. Teste baixas 30.09"/>
      <sheetName val="8. Aging - Obras em Andamento"/>
      <sheetName val="Tabela Itens"/>
      <sheetName val="6. Teste custo inicial"/>
      <sheetName val="Movto. Obras em Andamento"/>
      <sheetName val="Aporte de capital"/>
      <sheetName val="ICMS - 1311992"/>
      <sheetName val="Tabela No de Itens"/>
      <sheetName val="Alocação prov descon"/>
      <sheetName val="M.M. 31.12"/>
      <sheetName val="PAS - Deprec. Dez."/>
      <sheetName val="Teste adições Dez."/>
      <sheetName val="Tetes de Baixas Dez."/>
      <sheetName val="M.M. 30.09"/>
      <sheetName val="PAS - Deprec. Set."/>
      <sheetName val="Teste de adições Set."/>
      <sheetName val="Teste de Baixas Set."/>
      <sheetName val="Definição Parâmetro"/>
      <sheetName val="Teste de adições Dez."/>
      <sheetName val="M.M. 30.09.04"/>
      <sheetName val="PAS - Depreciação Setembro"/>
      <sheetName val="M.M. 31.03.04"/>
      <sheetName val="M.M. 30.06.04"/>
      <sheetName val="Juros 2004"/>
      <sheetName val="PAS Depreciação - Março"/>
      <sheetName val="PAS - Depreciação Junho"/>
      <sheetName val="Insp.Física"/>
      <sheetName val="Resumo da Movimentação"/>
      <sheetName val="Revisão Analítica Ex-Ceval"/>
      <sheetName val="M. M. Ex-Ceval"/>
      <sheetName val="M. M. Ex-Santista"/>
      <sheetName val="Insp. Sal.Inic."/>
      <sheetName val="Depreciação Ex- Ceval"/>
      <sheetName val="Depreciação  Ex-Santista"/>
      <sheetName val="provisão para perdas"/>
      <sheetName val="Prov. Perdas (PPC)"/>
      <sheetName val="Plantas Descont."/>
      <sheetName val="LOG - Teste de adição"/>
      <sheetName val="Movimentação Trimestral"/>
      <sheetName val="Movimentação Acumulada"/>
      <sheetName val="Anal. Variação"/>
      <sheetName val="Adições "/>
      <sheetName val="Teste Dirigido"/>
      <sheetName val="Testes Deprec. "/>
      <sheetName val="inspeção física do imobilizado"/>
      <sheetName val="Testes de Baixas Dez."/>
      <sheetName val="Resumo das Principais Adições"/>
      <sheetName val="Venda_3 andar"/>
      <sheetName val="Impairment "/>
      <sheetName val="Extrapolação"/>
      <sheetName val="Impairment 311209"/>
      <sheetName val=" Programa Trabalho"/>
      <sheetName val="1.Mapa de Imobilizado (I e F)"/>
      <sheetName val="2.Teste de Adições (I e F)"/>
      <sheetName val="3.Depreciação (F)"/>
      <sheetName val="4. PAS - Depreciação (I)"/>
      <sheetName val="5. Carta Comentário"/>
      <sheetName val="6. Enfoque Auditoria"/>
      <sheetName val="4. Teste de Adição"/>
      <sheetName val="5. Teste de Baixas"/>
      <sheetName val="5. Imobilização em andamento"/>
      <sheetName val="2.Mapa movimentação imobilizado"/>
      <sheetName val="6. Base Saldo Inicial e Log"/>
      <sheetName val="7. Teste de Adições"/>
      <sheetName val="8. Teste de Baixas"/>
      <sheetName val="1. Procedimentos Acordados"/>
      <sheetName val="2. Conta Gráfica"/>
      <sheetName val="c008"/>
      <sheetName val="PAS Depreciação Dez.09"/>
      <sheetName val="PAS Depreciação Set.09 "/>
      <sheetName val="Teste de Baixas Set.09"/>
      <sheetName val="Imobilizado em Andamento Set.09"/>
      <sheetName val="Teste de Impairment Dez.09"/>
      <sheetName val="4. Consolidado"/>
      <sheetName val="1.1. Begoldi"/>
      <sheetName val="1.2. Actio"/>
      <sheetName val="1.3. CBF"/>
      <sheetName val="1.4. Compar"/>
      <sheetName val="1.5. Locado"/>
      <sheetName val="1.6. Mareasa"/>
      <sheetName val="1.7. Nova 10"/>
      <sheetName val="1.8. NIX"/>
      <sheetName val="1.9. Novay"/>
      <sheetName val="1.10. Pense"/>
      <sheetName val="1.11. Traditio"/>
      <sheetName val="2. Depreciacao"/>
      <sheetName val="3. Base imóveis"/>
      <sheetName val="Mapa de Mov. do Imobilizado"/>
      <sheetName val="Movimentação set.10 a dez.10"/>
      <sheetName val="Report K"/>
      <sheetName val="Variação do Período"/>
      <sheetName val="Baixa de Flaviano"/>
      <sheetName val="1. Mapa de Imobilizado"/>
      <sheetName val="2. PAS de Depreciação"/>
      <sheetName val="3. Teste de Saldo Inicial"/>
      <sheetName val="3. Teste de Adição "/>
      <sheetName val="RollForward Dez.09"/>
      <sheetName val="RollForward Set.09"/>
      <sheetName val="Mapa Ago e Dez.09"/>
      <sheetName val="PAS Depreciação Ago.09"/>
      <sheetName val="PAS Baixas Ago.09"/>
      <sheetName val="Teste de Adições Ago.09"/>
      <sheetName val="Imob Andamento Ago.09"/>
      <sheetName val="Mapa Ago.2009"/>
      <sheetName val="PAS Baixas"/>
      <sheetName val="2. Nota Explicativa"/>
      <sheetName val="3. Mapa de Movimentação - L"/>
      <sheetName val="4. Mapa de Movimentação - E"/>
      <sheetName val="5. Adto Fornecedores - L "/>
      <sheetName val="6. PAS de Depreciação - L"/>
      <sheetName val="7. PAS de Depreciação - E"/>
      <sheetName val="7.1. Controle de Alugueis - E"/>
      <sheetName val="8. Principais Adições - TRI - L"/>
      <sheetName val="9. Teste de Adição - L"/>
      <sheetName val="10. Teste de Adição - E"/>
      <sheetName val="Mapa Mov. 31.10"/>
      <sheetName val="DRE"/>
      <sheetName val="B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refreshError="1"/>
      <sheetData sheetId="49"/>
      <sheetData sheetId="50" refreshError="1"/>
      <sheetData sheetId="51"/>
      <sheetData sheetId="52"/>
      <sheetData sheetId="53" refreshError="1"/>
      <sheetData sheetId="54" refreshError="1"/>
      <sheetData sheetId="55"/>
      <sheetData sheetId="56"/>
      <sheetData sheetId="57" refreshError="1"/>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sheetData sheetId="75" refreshError="1"/>
      <sheetData sheetId="76" refreshError="1"/>
      <sheetData sheetId="77"/>
      <sheetData sheetId="78" refreshError="1"/>
      <sheetData sheetId="79" refreshError="1"/>
      <sheetData sheetId="80"/>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sheetData sheetId="160"/>
      <sheetData sheetId="16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refreshError="1"/>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refreshError="1"/>
      <sheetData sheetId="262">
        <row r="17">
          <cell r="U17">
            <v>39813</v>
          </cell>
        </row>
      </sheetData>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sheetData sheetId="272" refreshError="1"/>
      <sheetData sheetId="273" refreshError="1"/>
      <sheetData sheetId="274"/>
      <sheetData sheetId="275"/>
      <sheetData sheetId="276"/>
      <sheetData sheetId="277"/>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sheetData sheetId="289"/>
      <sheetData sheetId="290" refreshError="1"/>
      <sheetData sheetId="291" refreshError="1"/>
      <sheetData sheetId="292" refreshError="1"/>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sheetData sheetId="304"/>
      <sheetData sheetId="305" refreshError="1"/>
      <sheetData sheetId="306"/>
      <sheetData sheetId="307"/>
      <sheetData sheetId="308"/>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sheetData sheetId="374"/>
      <sheetData sheetId="375"/>
      <sheetData sheetId="376"/>
      <sheetData sheetId="377"/>
      <sheetData sheetId="378"/>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refreshError="1"/>
      <sheetData sheetId="391" refreshError="1"/>
      <sheetData sheetId="392" refreshError="1"/>
      <sheetData sheetId="393" refreshError="1"/>
      <sheetData sheetId="394" refreshError="1"/>
      <sheetData sheetId="395" refreshError="1"/>
      <sheetData sheetId="396"/>
      <sheetData sheetId="397"/>
      <sheetData sheetId="398"/>
      <sheetData sheetId="399" refreshError="1"/>
      <sheetData sheetId="400" refreshError="1"/>
      <sheetData sheetId="401" refreshError="1"/>
      <sheetData sheetId="402" refreshError="1"/>
      <sheetData sheetId="403" refreshError="1"/>
      <sheetData sheetId="404" refreshError="1"/>
      <sheetData sheetId="405"/>
      <sheetData sheetId="406"/>
      <sheetData sheetId="407"/>
      <sheetData sheetId="408"/>
      <sheetData sheetId="409"/>
      <sheetData sheetId="410" refreshError="1"/>
      <sheetData sheetId="411" refreshError="1"/>
      <sheetData sheetId="412" refreshError="1"/>
      <sheetData sheetId="413"/>
      <sheetData sheetId="414"/>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refreshError="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refreshError="1"/>
      <sheetData sheetId="659" refreshError="1"/>
      <sheetData sheetId="660" refreshError="1"/>
      <sheetData sheetId="661" refreshError="1"/>
      <sheetData sheetId="662"/>
      <sheetData sheetId="663"/>
      <sheetData sheetId="664"/>
      <sheetData sheetId="665"/>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sheetData sheetId="756" refreshError="1"/>
      <sheetData sheetId="757"/>
      <sheetData sheetId="758"/>
      <sheetData sheetId="759"/>
      <sheetData sheetId="760" refreshError="1"/>
      <sheetData sheetId="761"/>
      <sheetData sheetId="762"/>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sheetData sheetId="782"/>
      <sheetData sheetId="783"/>
      <sheetData sheetId="784"/>
      <sheetData sheetId="785"/>
      <sheetData sheetId="786" refreshError="1"/>
      <sheetData sheetId="787" refreshError="1"/>
      <sheetData sheetId="788"/>
      <sheetData sheetId="789"/>
      <sheetData sheetId="790"/>
      <sheetData sheetId="791"/>
      <sheetData sheetId="792"/>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sheetData sheetId="843"/>
      <sheetData sheetId="844"/>
      <sheetData sheetId="845"/>
      <sheetData sheetId="846"/>
      <sheetData sheetId="847" refreshError="1"/>
      <sheetData sheetId="848"/>
      <sheetData sheetId="849"/>
      <sheetData sheetId="850"/>
      <sheetData sheetId="85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sheetData sheetId="872" refreshError="1"/>
      <sheetData sheetId="873"/>
      <sheetData sheetId="874" refreshError="1"/>
      <sheetData sheetId="875" refreshError="1"/>
      <sheetData sheetId="876" refreshError="1"/>
      <sheetData sheetId="877" refreshError="1"/>
      <sheetData sheetId="878"/>
      <sheetData sheetId="879" refreshError="1"/>
      <sheetData sheetId="880" refreshError="1"/>
      <sheetData sheetId="881"/>
      <sheetData sheetId="882"/>
      <sheetData sheetId="883"/>
      <sheetData sheetId="884"/>
      <sheetData sheetId="885"/>
      <sheetData sheetId="886"/>
      <sheetData sheetId="887"/>
      <sheetData sheetId="888" refreshError="1"/>
      <sheetData sheetId="889"/>
      <sheetData sheetId="890"/>
      <sheetData sheetId="891"/>
      <sheetData sheetId="892"/>
      <sheetData sheetId="893"/>
      <sheetData sheetId="894" refreshError="1"/>
      <sheetData sheetId="895" refreshError="1"/>
      <sheetData sheetId="896" refreshError="1"/>
      <sheetData sheetId="897" refreshError="1"/>
      <sheetData sheetId="898" refreshError="1"/>
      <sheetData sheetId="899" refreshError="1"/>
      <sheetData sheetId="900"/>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sheetData sheetId="917"/>
      <sheetData sheetId="918" refreshError="1"/>
      <sheetData sheetId="919" refreshError="1"/>
      <sheetData sheetId="920" refreshError="1"/>
      <sheetData sheetId="921" refreshError="1"/>
      <sheetData sheetId="922" refreshError="1"/>
      <sheetData sheetId="923" refreshError="1"/>
      <sheetData sheetId="924" refreshError="1"/>
      <sheetData sheetId="925"/>
      <sheetData sheetId="926" refreshError="1"/>
      <sheetData sheetId="927" refreshError="1"/>
      <sheetData sheetId="928"/>
      <sheetData sheetId="929"/>
      <sheetData sheetId="930"/>
      <sheetData sheetId="931"/>
      <sheetData sheetId="932"/>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sheetData sheetId="943"/>
      <sheetData sheetId="944" refreshError="1"/>
      <sheetData sheetId="945" refreshError="1"/>
      <sheetData sheetId="946" refreshError="1"/>
      <sheetData sheetId="947"/>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sheetData sheetId="958" refreshError="1"/>
      <sheetData sheetId="959" refreshError="1"/>
      <sheetData sheetId="960" refreshError="1"/>
      <sheetData sheetId="961"/>
      <sheetData sheetId="962"/>
      <sheetData sheetId="963"/>
      <sheetData sheetId="964"/>
      <sheetData sheetId="965"/>
      <sheetData sheetId="966"/>
      <sheetData sheetId="967" refreshError="1"/>
      <sheetData sheetId="968" refreshError="1"/>
      <sheetData sheetId="969" refreshError="1"/>
      <sheetData sheetId="970" refreshError="1"/>
      <sheetData sheetId="971" refreshError="1"/>
      <sheetData sheetId="972"/>
      <sheetData sheetId="973"/>
      <sheetData sheetId="974"/>
      <sheetData sheetId="975"/>
      <sheetData sheetId="976"/>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refreshError="1"/>
      <sheetData sheetId="1012" refreshError="1"/>
      <sheetData sheetId="1013" refreshError="1"/>
      <sheetData sheetId="1014" refreshError="1"/>
      <sheetData sheetId="1015" refreshError="1"/>
      <sheetData sheetId="1016" refreshError="1"/>
      <sheetData sheetId="1017"/>
      <sheetData sheetId="1018"/>
      <sheetData sheetId="1019"/>
      <sheetData sheetId="1020"/>
      <sheetData sheetId="1021"/>
      <sheetData sheetId="1022"/>
      <sheetData sheetId="1023"/>
      <sheetData sheetId="1024"/>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sheetData sheetId="1037"/>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sheetData sheetId="1052"/>
      <sheetData sheetId="1053"/>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refreshError="1"/>
      <sheetData sheetId="1067" refreshError="1"/>
      <sheetData sheetId="1068"/>
      <sheetData sheetId="1069"/>
      <sheetData sheetId="1070"/>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sheetData sheetId="1083"/>
      <sheetData sheetId="1084"/>
      <sheetData sheetId="1085"/>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sheetData sheetId="1125"/>
      <sheetData sheetId="1126"/>
      <sheetData sheetId="1127"/>
      <sheetData sheetId="1128" refreshError="1"/>
      <sheetData sheetId="1129" refreshError="1"/>
      <sheetData sheetId="1130" refreshError="1"/>
      <sheetData sheetId="1131"/>
      <sheetData sheetId="1132" refreshError="1"/>
      <sheetData sheetId="1133" refreshError="1"/>
      <sheetData sheetId="1134"/>
      <sheetData sheetId="1135"/>
      <sheetData sheetId="1136" refreshError="1"/>
      <sheetData sheetId="1137"/>
      <sheetData sheetId="1138"/>
      <sheetData sheetId="1139"/>
      <sheetData sheetId="1140"/>
      <sheetData sheetId="1141"/>
      <sheetData sheetId="1142"/>
      <sheetData sheetId="1143" refreshError="1"/>
      <sheetData sheetId="1144"/>
      <sheetData sheetId="1145" refreshError="1"/>
      <sheetData sheetId="1146"/>
      <sheetData sheetId="1147"/>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sheetData sheetId="1162"/>
      <sheetData sheetId="1163"/>
      <sheetData sheetId="1164" refreshError="1"/>
      <sheetData sheetId="1165" refreshError="1"/>
      <sheetData sheetId="1166" refreshError="1"/>
      <sheetData sheetId="1167" refreshError="1"/>
      <sheetData sheetId="1168" refreshError="1"/>
      <sheetData sheetId="1169"/>
      <sheetData sheetId="1170" refreshError="1"/>
      <sheetData sheetId="1171"/>
      <sheetData sheetId="1172"/>
      <sheetData sheetId="1173"/>
      <sheetData sheetId="1174" refreshError="1"/>
      <sheetData sheetId="1175"/>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sheetData sheetId="1194"/>
      <sheetData sheetId="1195"/>
      <sheetData sheetId="1196"/>
      <sheetData sheetId="1197"/>
      <sheetData sheetId="1198"/>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sheetData sheetId="1233"/>
      <sheetData sheetId="1234"/>
      <sheetData sheetId="1235"/>
      <sheetData sheetId="1236"/>
      <sheetData sheetId="1237"/>
      <sheetData sheetId="1238"/>
      <sheetData sheetId="1239"/>
      <sheetData sheetId="1240"/>
      <sheetData sheetId="1241"/>
      <sheetData sheetId="1242"/>
      <sheetData sheetId="1243" refreshError="1"/>
      <sheetData sheetId="1244" refreshError="1"/>
      <sheetData sheetId="1245" refreshError="1"/>
      <sheetData sheetId="1246"/>
      <sheetData sheetId="1247" refreshError="1"/>
      <sheetData sheetId="1248" refreshError="1"/>
      <sheetData sheetId="1249"/>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refreshError="1"/>
      <sheetData sheetId="1272" refreshError="1"/>
      <sheetData sheetId="1273" refreshError="1"/>
      <sheetData sheetId="1274"/>
      <sheetData sheetId="1275"/>
      <sheetData sheetId="1276"/>
      <sheetData sheetId="1277"/>
      <sheetData sheetId="1278"/>
      <sheetData sheetId="1279"/>
      <sheetData sheetId="1280" refreshError="1"/>
      <sheetData sheetId="128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sheetData sheetId="1386"/>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PeerGroupBenchmark_ALT"/>
      <sheetName val="Financial Summary 1"/>
      <sheetName val="Financial Summary 2"/>
      <sheetName val="PT ranges"/>
      <sheetName val="Range or Recs"/>
      <sheetName val="EPS ranges"/>
      <sheetName val="Consensus Snapshot table"/>
      <sheetName val="chart-all3"/>
      <sheetName val="chart-sales"/>
      <sheetName val="chart-EBIT"/>
      <sheetName val="chart-EPS"/>
      <sheetName val="Relative Valuation table"/>
      <sheetName val="ROE"/>
      <sheetName val="NOPAT"/>
      <sheetName val="RNOA waterfall"/>
      <sheetName val="debt2equity"/>
      <sheetName val="ProfMap"/>
      <sheetName val="debt2ebitda"/>
      <sheetName val="dividends"/>
      <sheetName val="FCF"/>
      <sheetName val="FCFBreakout"/>
      <sheetName val="Sheet1"/>
      <sheetName val="Benchmarks_All_green1"/>
      <sheetName val="Benchmarks_All_green2"/>
      <sheetName val="Stack1"/>
      <sheetName val="Stack2"/>
      <sheetName val="Stack3"/>
      <sheetName val="Stack4"/>
      <sheetName val="C1000"/>
      <sheetName val="Historical Highlights"/>
      <sheetName val="profit margins"/>
      <sheetName val="sales"/>
      <sheetName val="ebit"/>
      <sheetName val="EPS"/>
    </sheetNames>
    <sheetDataSet>
      <sheetData sheetId="0"/>
      <sheetData sheetId="1" refreshError="1">
        <row r="2">
          <cell r="AB2" t="str">
            <v>median consensus estimates</v>
          </cell>
        </row>
        <row r="5">
          <cell r="C5" t="str">
            <v>Price Performance and Volatility</v>
          </cell>
        </row>
        <row r="8">
          <cell r="C8" t="str">
            <v>12-month price performance</v>
          </cell>
          <cell r="I8" t="str">
            <v>3-month price performance</v>
          </cell>
          <cell r="O8" t="str">
            <v>1-month price performance</v>
          </cell>
          <cell r="U8" t="str">
            <v>12-month historical volatility</v>
          </cell>
        </row>
        <row r="9">
          <cell r="G9">
            <v>0.34799999999999998</v>
          </cell>
          <cell r="L9">
            <v>-8.0000000000000002E-3</v>
          </cell>
          <cell r="P9">
            <v>-2.1000000000000001E-2</v>
          </cell>
          <cell r="V9">
            <v>0.45700000000000002</v>
          </cell>
        </row>
        <row r="10">
          <cell r="D10">
            <v>-0.19700000000000001</v>
          </cell>
          <cell r="J10">
            <v>-9.1999999999999998E-2</v>
          </cell>
          <cell r="P10">
            <v>-8.7999999999999995E-2</v>
          </cell>
          <cell r="V10">
            <v>0.50700000000000001</v>
          </cell>
        </row>
        <row r="13">
          <cell r="C13" t="str">
            <v>Growth</v>
          </cell>
        </row>
        <row r="16">
          <cell r="C16" t="str">
            <v>Sales (1 year fwd)</v>
          </cell>
          <cell r="I16" t="str">
            <v>EBIT (1 year fwd)</v>
          </cell>
          <cell r="O16" t="str">
            <v>EPS (1 year fwd)</v>
          </cell>
          <cell r="U16" t="str">
            <v>EPS (2 years fwd)</v>
          </cell>
        </row>
        <row r="17">
          <cell r="F17">
            <v>0.51</v>
          </cell>
          <cell r="L17">
            <v>0.37</v>
          </cell>
          <cell r="R17">
            <v>0.33</v>
          </cell>
          <cell r="X17">
            <v>0.32</v>
          </cell>
        </row>
        <row r="18">
          <cell r="D18">
            <v>0.27</v>
          </cell>
          <cell r="J18">
            <v>0.2</v>
          </cell>
          <cell r="P18">
            <v>0.2</v>
          </cell>
          <cell r="V18">
            <v>0.17</v>
          </cell>
        </row>
        <row r="21">
          <cell r="C21" t="str">
            <v>Valuation</v>
          </cell>
        </row>
        <row r="24">
          <cell r="C24" t="str">
            <v>P/E (1 year forward)</v>
          </cell>
          <cell r="I24" t="str">
            <v>P/E (2 years forward)</v>
          </cell>
          <cell r="O24" t="str">
            <v>P/Book</v>
          </cell>
          <cell r="U24" t="str">
            <v>EV/Ebitda</v>
          </cell>
        </row>
        <row r="25">
          <cell r="G25" t="str">
            <v>20.7x</v>
          </cell>
          <cell r="M25" t="str">
            <v>15.6x</v>
          </cell>
          <cell r="R25" t="str">
            <v>3.6x</v>
          </cell>
          <cell r="X25" t="str">
            <v>16.2x</v>
          </cell>
        </row>
        <row r="26">
          <cell r="D26" t="str">
            <v>14.1x</v>
          </cell>
          <cell r="J26" t="str">
            <v>11.2x</v>
          </cell>
          <cell r="P26" t="str">
            <v>2.9x</v>
          </cell>
          <cell r="V26" t="str">
            <v>10.7x</v>
          </cell>
        </row>
        <row r="29">
          <cell r="C29" t="str">
            <v>Profitability</v>
          </cell>
        </row>
        <row r="32">
          <cell r="C32" t="str">
            <v>ROE</v>
          </cell>
          <cell r="I32" t="str">
            <v>EBITDA margin</v>
          </cell>
          <cell r="O32" t="str">
            <v>EBIT margin</v>
          </cell>
          <cell r="U32" t="str">
            <v>Net income margin</v>
          </cell>
        </row>
        <row r="33">
          <cell r="E33">
            <v>0.17399999999999999</v>
          </cell>
          <cell r="L33">
            <v>0.24</v>
          </cell>
          <cell r="S33">
            <v>0.27400000000000002</v>
          </cell>
          <cell r="Y33">
            <v>0.24299999999999999</v>
          </cell>
        </row>
        <row r="34">
          <cell r="D34">
            <v>0.214</v>
          </cell>
          <cell r="J34">
            <v>0.14599999999999999</v>
          </cell>
          <cell r="P34">
            <v>0.154</v>
          </cell>
          <cell r="V34">
            <v>0.11700000000000001</v>
          </cell>
        </row>
        <row r="37">
          <cell r="C37" t="str">
            <v>Leverage and Cash Flows</v>
          </cell>
        </row>
        <row r="40">
          <cell r="C40" t="str">
            <v>Gross Debt / Equity</v>
          </cell>
          <cell r="I40" t="str">
            <v>Net Debt / Equity</v>
          </cell>
          <cell r="O40" t="str">
            <v>FCF/Market Cap</v>
          </cell>
          <cell r="U40" t="str">
            <v>Div payout ratio</v>
          </cell>
        </row>
        <row r="41">
          <cell r="F41">
            <v>0.59</v>
          </cell>
          <cell r="L41">
            <v>-0.02</v>
          </cell>
          <cell r="P41">
            <v>5.5E-2</v>
          </cell>
          <cell r="Y41">
            <v>0.21099999999999999</v>
          </cell>
        </row>
        <row r="42">
          <cell r="D42">
            <v>0.185</v>
          </cell>
          <cell r="J42">
            <v>-0.161</v>
          </cell>
          <cell r="P42">
            <v>7.0000000000000007E-2</v>
          </cell>
          <cell r="V42">
            <v>6.6000000000000003E-2</v>
          </cell>
        </row>
        <row r="48">
          <cell r="C48" t="str">
            <v>Leverage and Cash Flows</v>
          </cell>
        </row>
        <row r="52">
          <cell r="C52" t="str">
            <v>Gross Debt / Equity</v>
          </cell>
          <cell r="I52" t="str">
            <v>Net Debt / Equity</v>
          </cell>
          <cell r="O52" t="str">
            <v>FCF/Market Cap</v>
          </cell>
          <cell r="U52" t="str">
            <v>Div payout ratio</v>
          </cell>
        </row>
        <row r="53">
          <cell r="F53">
            <v>0.59</v>
          </cell>
          <cell r="L53">
            <v>-0.02</v>
          </cell>
          <cell r="P53">
            <v>5.5E-2</v>
          </cell>
          <cell r="Y53">
            <v>0.21099999999999999</v>
          </cell>
        </row>
        <row r="54">
          <cell r="D54">
            <v>0.185</v>
          </cell>
          <cell r="J54">
            <v>-0.161</v>
          </cell>
          <cell r="P54">
            <v>7.0000000000000007E-2</v>
          </cell>
          <cell r="V54">
            <v>6.6000000000000003E-2</v>
          </cell>
        </row>
      </sheetData>
      <sheetData sheetId="2" refreshError="1">
        <row r="1">
          <cell r="A1" t="str">
            <v>Profit &amp; Loss Statement</v>
          </cell>
        </row>
        <row r="2">
          <cell r="A2" t="str">
            <v>Rs. Mn, June End</v>
          </cell>
          <cell r="B2" t="str">
            <v>F2006</v>
          </cell>
          <cell r="C2" t="str">
            <v>F2007</v>
          </cell>
          <cell r="D2" t="str">
            <v>F2008e</v>
          </cell>
          <cell r="E2" t="str">
            <v>F2009e</v>
          </cell>
          <cell r="F2" t="str">
            <v>F2010e</v>
          </cell>
        </row>
        <row r="4">
          <cell r="A4" t="str">
            <v>Net Sales</v>
          </cell>
          <cell r="B4">
            <v>5349</v>
          </cell>
          <cell r="C4">
            <v>7114</v>
          </cell>
          <cell r="D4">
            <v>10733</v>
          </cell>
          <cell r="E4">
            <v>14787</v>
          </cell>
          <cell r="F4">
            <v>19704</v>
          </cell>
        </row>
        <row r="5">
          <cell r="A5" t="str">
            <v>COGS</v>
          </cell>
          <cell r="B5">
            <v>3052</v>
          </cell>
          <cell r="C5">
            <v>4182</v>
          </cell>
          <cell r="D5">
            <v>6908</v>
          </cell>
          <cell r="E5">
            <v>9326</v>
          </cell>
          <cell r="F5">
            <v>12260</v>
          </cell>
        </row>
        <row r="6">
          <cell r="A6" t="str">
            <v>Gross Profit</v>
          </cell>
          <cell r="B6">
            <v>2297</v>
          </cell>
          <cell r="C6">
            <v>2932</v>
          </cell>
          <cell r="D6">
            <v>3825</v>
          </cell>
          <cell r="E6">
            <v>5461</v>
          </cell>
          <cell r="F6">
            <v>7444</v>
          </cell>
        </row>
        <row r="7">
          <cell r="A7" t="str">
            <v>Other Operating Exp.</v>
          </cell>
          <cell r="B7">
            <v>-17</v>
          </cell>
          <cell r="C7">
            <v>-37</v>
          </cell>
          <cell r="D7">
            <v>-37</v>
          </cell>
          <cell r="E7">
            <v>-37</v>
          </cell>
          <cell r="F7">
            <v>-37</v>
          </cell>
        </row>
        <row r="8">
          <cell r="A8" t="str">
            <v>EBITDA</v>
          </cell>
          <cell r="B8">
            <v>2314</v>
          </cell>
          <cell r="C8">
            <v>2969</v>
          </cell>
          <cell r="D8">
            <v>3862</v>
          </cell>
          <cell r="E8">
            <v>5498</v>
          </cell>
          <cell r="F8">
            <v>7481</v>
          </cell>
        </row>
        <row r="9">
          <cell r="A9" t="str">
            <v>Deprn. &amp; Amort.</v>
          </cell>
          <cell r="B9">
            <v>747</v>
          </cell>
          <cell r="C9">
            <v>1019</v>
          </cell>
          <cell r="D9">
            <v>1336</v>
          </cell>
          <cell r="E9">
            <v>1689</v>
          </cell>
          <cell r="F9">
            <v>2081</v>
          </cell>
        </row>
        <row r="10">
          <cell r="A10" t="str">
            <v>EBIT</v>
          </cell>
          <cell r="B10">
            <v>1567</v>
          </cell>
          <cell r="C10">
            <v>1950</v>
          </cell>
          <cell r="D10">
            <v>2526</v>
          </cell>
          <cell r="E10">
            <v>3809</v>
          </cell>
          <cell r="F10">
            <v>5401</v>
          </cell>
        </row>
        <row r="11">
          <cell r="A11" t="str">
            <v>Net Interest/other Exp.</v>
          </cell>
          <cell r="B11">
            <v>147</v>
          </cell>
          <cell r="C11">
            <v>7</v>
          </cell>
          <cell r="D11">
            <v>-378</v>
          </cell>
          <cell r="E11">
            <v>-252</v>
          </cell>
          <cell r="F11">
            <v>-183</v>
          </cell>
        </row>
        <row r="12">
          <cell r="A12" t="str">
            <v>PBT</v>
          </cell>
          <cell r="B12">
            <v>1420</v>
          </cell>
          <cell r="C12">
            <v>1943</v>
          </cell>
          <cell r="D12">
            <v>2904</v>
          </cell>
          <cell r="E12">
            <v>4061</v>
          </cell>
          <cell r="F12">
            <v>5584</v>
          </cell>
        </row>
        <row r="13">
          <cell r="A13" t="str">
            <v>Tax</v>
          </cell>
          <cell r="B13">
            <v>147</v>
          </cell>
          <cell r="C13">
            <v>217</v>
          </cell>
          <cell r="D13">
            <v>398</v>
          </cell>
          <cell r="E13">
            <v>785</v>
          </cell>
          <cell r="F13">
            <v>1236</v>
          </cell>
        </row>
        <row r="14">
          <cell r="A14" t="str">
            <v>Minority Interest</v>
          </cell>
          <cell r="B14">
            <v>0</v>
          </cell>
          <cell r="C14">
            <v>0</v>
          </cell>
          <cell r="D14">
            <v>0</v>
          </cell>
          <cell r="E14">
            <v>0</v>
          </cell>
          <cell r="F14">
            <v>0</v>
          </cell>
        </row>
        <row r="15">
          <cell r="A15" t="str">
            <v>Net Profit</v>
          </cell>
          <cell r="B15">
            <v>1273</v>
          </cell>
          <cell r="C15">
            <v>1726</v>
          </cell>
          <cell r="D15">
            <v>2506</v>
          </cell>
          <cell r="E15">
            <v>3276</v>
          </cell>
          <cell r="F15">
            <v>4348</v>
          </cell>
        </row>
        <row r="16">
          <cell r="A16" t="str">
            <v>EPS (INR)</v>
          </cell>
          <cell r="B16">
            <v>9.4</v>
          </cell>
          <cell r="C16">
            <v>10.7</v>
          </cell>
          <cell r="D16">
            <v>14.5</v>
          </cell>
          <cell r="E16">
            <v>19.2</v>
          </cell>
          <cell r="F16">
            <v>25.1</v>
          </cell>
        </row>
        <row r="18">
          <cell r="A18" t="str">
            <v>Balance Sheet</v>
          </cell>
        </row>
        <row r="19">
          <cell r="B19" t="str">
            <v>F2006</v>
          </cell>
          <cell r="C19" t="str">
            <v>F2007</v>
          </cell>
          <cell r="D19" t="str">
            <v>F2008e</v>
          </cell>
          <cell r="E19" t="str">
            <v>F2009e</v>
          </cell>
          <cell r="F19" t="str">
            <v>F2010e</v>
          </cell>
        </row>
        <row r="21">
          <cell r="A21" t="str">
            <v>Cash &amp; Equivalents</v>
          </cell>
          <cell r="B21">
            <v>308</v>
          </cell>
          <cell r="C21">
            <v>4444</v>
          </cell>
          <cell r="D21">
            <v>6704</v>
          </cell>
          <cell r="E21">
            <v>9237</v>
          </cell>
          <cell r="F21">
            <v>12308</v>
          </cell>
        </row>
        <row r="22">
          <cell r="A22" t="str">
            <v>Marketable Securities</v>
          </cell>
          <cell r="B22">
            <v>579</v>
          </cell>
          <cell r="C22">
            <v>1946</v>
          </cell>
          <cell r="D22">
            <v>2936</v>
          </cell>
          <cell r="E22">
            <v>4045</v>
          </cell>
          <cell r="F22">
            <v>5389</v>
          </cell>
        </row>
        <row r="23">
          <cell r="A23" t="str">
            <v>Accounts Receivable</v>
          </cell>
          <cell r="B23">
            <v>3262</v>
          </cell>
          <cell r="C23">
            <v>3770</v>
          </cell>
          <cell r="D23">
            <v>5687</v>
          </cell>
          <cell r="E23">
            <v>7836</v>
          </cell>
          <cell r="F23">
            <v>10442</v>
          </cell>
        </row>
        <row r="24">
          <cell r="A24" t="str">
            <v>Inventories</v>
          </cell>
          <cell r="B24">
            <v>234</v>
          </cell>
          <cell r="C24">
            <v>206</v>
          </cell>
          <cell r="D24">
            <v>341</v>
          </cell>
          <cell r="E24">
            <v>460</v>
          </cell>
          <cell r="F24">
            <v>605</v>
          </cell>
        </row>
        <row r="25">
          <cell r="A25" t="str">
            <v>Net PP&amp;E</v>
          </cell>
          <cell r="B25">
            <v>4524</v>
          </cell>
          <cell r="C25">
            <v>6127</v>
          </cell>
          <cell r="D25">
            <v>7888</v>
          </cell>
          <cell r="E25">
            <v>9836</v>
          </cell>
          <cell r="F25">
            <v>11997</v>
          </cell>
        </row>
        <row r="26">
          <cell r="A26" t="str">
            <v>Goodwill</v>
          </cell>
          <cell r="B26">
            <v>67</v>
          </cell>
          <cell r="C26">
            <v>60</v>
          </cell>
          <cell r="D26">
            <v>60</v>
          </cell>
          <cell r="E26">
            <v>60</v>
          </cell>
          <cell r="F26">
            <v>60</v>
          </cell>
        </row>
        <row r="27">
          <cell r="A27" t="str">
            <v>Amortizable Intangibles</v>
          </cell>
          <cell r="B27">
            <v>0</v>
          </cell>
          <cell r="C27">
            <v>1</v>
          </cell>
          <cell r="D27">
            <v>0</v>
          </cell>
          <cell r="E27">
            <v>0</v>
          </cell>
          <cell r="F27">
            <v>0</v>
          </cell>
        </row>
        <row r="28">
          <cell r="A28" t="str">
            <v>Other Assets</v>
          </cell>
          <cell r="B28">
            <v>1868</v>
          </cell>
          <cell r="C28">
            <v>1861</v>
          </cell>
          <cell r="D28">
            <v>2334</v>
          </cell>
          <cell r="E28">
            <v>2775</v>
          </cell>
          <cell r="F28">
            <v>3236</v>
          </cell>
        </row>
        <row r="29">
          <cell r="A29" t="str">
            <v>Total Assets</v>
          </cell>
          <cell r="B29">
            <v>10843</v>
          </cell>
          <cell r="C29">
            <v>18414</v>
          </cell>
          <cell r="D29">
            <v>25950</v>
          </cell>
          <cell r="E29">
            <v>34249</v>
          </cell>
          <cell r="F29">
            <v>44037</v>
          </cell>
        </row>
        <row r="31">
          <cell r="A31" t="str">
            <v>Accounts Payable</v>
          </cell>
          <cell r="B31">
            <v>197</v>
          </cell>
          <cell r="C31">
            <v>206</v>
          </cell>
          <cell r="D31">
            <v>341</v>
          </cell>
          <cell r="E31">
            <v>460</v>
          </cell>
          <cell r="F31">
            <v>605</v>
          </cell>
        </row>
        <row r="32">
          <cell r="A32" t="str">
            <v>Income Taxes Payable</v>
          </cell>
          <cell r="B32">
            <v>112</v>
          </cell>
          <cell r="C32">
            <v>136</v>
          </cell>
          <cell r="D32">
            <v>250</v>
          </cell>
          <cell r="E32">
            <v>494</v>
          </cell>
          <cell r="F32">
            <v>778</v>
          </cell>
        </row>
        <row r="33">
          <cell r="A33" t="str">
            <v>Deferred Revenue</v>
          </cell>
          <cell r="B33">
            <v>0</v>
          </cell>
          <cell r="C33">
            <v>0</v>
          </cell>
          <cell r="D33">
            <v>0</v>
          </cell>
          <cell r="E33">
            <v>0</v>
          </cell>
          <cell r="F33">
            <v>0</v>
          </cell>
        </row>
        <row r="34">
          <cell r="A34" t="str">
            <v>Deferred Taxes</v>
          </cell>
          <cell r="B34">
            <v>253</v>
          </cell>
          <cell r="C34">
            <v>346</v>
          </cell>
          <cell r="D34">
            <v>635</v>
          </cell>
          <cell r="E34">
            <v>1253</v>
          </cell>
          <cell r="F34">
            <v>1973</v>
          </cell>
        </row>
        <row r="35">
          <cell r="A35" t="str">
            <v>Total Debt</v>
          </cell>
          <cell r="B35">
            <v>98</v>
          </cell>
          <cell r="C35">
            <v>6177</v>
          </cell>
          <cell r="D35">
            <v>7635</v>
          </cell>
          <cell r="E35">
            <v>13325</v>
          </cell>
          <cell r="F35">
            <v>17405</v>
          </cell>
        </row>
        <row r="36">
          <cell r="A36" t="str">
            <v>Minority Interest</v>
          </cell>
          <cell r="B36">
            <v>0</v>
          </cell>
          <cell r="C36">
            <v>0</v>
          </cell>
          <cell r="D36">
            <v>0</v>
          </cell>
          <cell r="E36">
            <v>0</v>
          </cell>
          <cell r="F36">
            <v>0</v>
          </cell>
        </row>
        <row r="37">
          <cell r="A37" t="str">
            <v>Other Liabilities</v>
          </cell>
          <cell r="B37">
            <v>769</v>
          </cell>
          <cell r="C37">
            <v>1083</v>
          </cell>
          <cell r="D37">
            <v>1083</v>
          </cell>
          <cell r="E37">
            <v>1083</v>
          </cell>
          <cell r="F37">
            <v>1083</v>
          </cell>
        </row>
        <row r="38">
          <cell r="A38" t="str">
            <v>Total Liabilities</v>
          </cell>
          <cell r="B38">
            <v>1429</v>
          </cell>
          <cell r="C38">
            <v>7948</v>
          </cell>
          <cell r="D38">
            <v>9944</v>
          </cell>
          <cell r="E38">
            <v>16617</v>
          </cell>
          <cell r="F38">
            <v>21844</v>
          </cell>
        </row>
        <row r="40">
          <cell r="A40" t="str">
            <v>Shareholders' Equity</v>
          </cell>
          <cell r="B40">
            <v>9414</v>
          </cell>
          <cell r="C40">
            <v>10466</v>
          </cell>
          <cell r="D40">
            <v>16006</v>
          </cell>
          <cell r="E40">
            <v>17632</v>
          </cell>
          <cell r="F40">
            <v>22193</v>
          </cell>
        </row>
        <row r="41">
          <cell r="A41" t="str">
            <v>Liabs+Shr'hlders Eq</v>
          </cell>
          <cell r="B41">
            <v>10843</v>
          </cell>
          <cell r="C41">
            <v>18414</v>
          </cell>
          <cell r="D41">
            <v>25950</v>
          </cell>
          <cell r="E41">
            <v>34249</v>
          </cell>
          <cell r="F41">
            <v>44037</v>
          </cell>
        </row>
        <row r="43">
          <cell r="G43" t="str">
            <v>MarketView Forecasts</v>
          </cell>
        </row>
        <row r="44">
          <cell r="G44" t="str">
            <v>Forecasts in this report come from the Morgan Stanley MarketView Model, which generates integrated financial statements based on available consensus estimates (shaded in blue above).  The model and accompanying analytics help illustrate the current market</v>
          </cell>
        </row>
      </sheetData>
      <sheetData sheetId="3" refreshError="1">
        <row r="1">
          <cell r="A1" t="str">
            <v>Cash Flow Statement</v>
          </cell>
        </row>
        <row r="2">
          <cell r="B2" t="str">
            <v>F2006</v>
          </cell>
          <cell r="C2" t="str">
            <v>F2007</v>
          </cell>
          <cell r="D2" t="str">
            <v>F2008e</v>
          </cell>
          <cell r="E2" t="str">
            <v>F2009e</v>
          </cell>
          <cell r="F2" t="str">
            <v>F2010e</v>
          </cell>
        </row>
        <row r="3">
          <cell r="A3" t="str">
            <v>Cash Flow From Operating </v>
          </cell>
        </row>
        <row r="4">
          <cell r="A4" t="str">
            <v>Net Income</v>
          </cell>
          <cell r="B4">
            <v>1273</v>
          </cell>
          <cell r="C4">
            <v>1726</v>
          </cell>
          <cell r="D4">
            <v>2506</v>
          </cell>
          <cell r="E4">
            <v>3276</v>
          </cell>
          <cell r="F4">
            <v>4348</v>
          </cell>
        </row>
        <row r="5">
          <cell r="A5" t="str">
            <v>Deprn. &amp; Amort.</v>
          </cell>
          <cell r="B5">
            <v>747</v>
          </cell>
          <cell r="C5">
            <v>1019</v>
          </cell>
          <cell r="D5">
            <v>1336</v>
          </cell>
          <cell r="E5">
            <v>1689</v>
          </cell>
          <cell r="F5">
            <v>2081</v>
          </cell>
        </row>
        <row r="6">
          <cell r="A6" t="str">
            <v>Chg in WC</v>
          </cell>
          <cell r="B6">
            <v>-275</v>
          </cell>
          <cell r="C6">
            <v>-354</v>
          </cell>
          <cell r="D6">
            <v>-1515</v>
          </cell>
          <cell r="E6">
            <v>-1286</v>
          </cell>
          <cell r="F6">
            <v>-1603</v>
          </cell>
        </row>
        <row r="7">
          <cell r="A7" t="str">
            <v>Other operating CF</v>
          </cell>
          <cell r="B7">
            <v>-341</v>
          </cell>
          <cell r="C7">
            <v>-10</v>
          </cell>
          <cell r="D7">
            <v>-473</v>
          </cell>
          <cell r="E7">
            <v>-441</v>
          </cell>
          <cell r="F7">
            <v>-461</v>
          </cell>
        </row>
        <row r="8">
          <cell r="A8" t="str">
            <v>CF from Operations</v>
          </cell>
          <cell r="B8">
            <v>1404</v>
          </cell>
          <cell r="C8">
            <v>2381</v>
          </cell>
          <cell r="D8">
            <v>1854</v>
          </cell>
          <cell r="E8">
            <v>3238</v>
          </cell>
          <cell r="F8">
            <v>4364</v>
          </cell>
        </row>
        <row r="10">
          <cell r="A10" t="str">
            <v>Cash Flow from Investing </v>
          </cell>
        </row>
        <row r="11">
          <cell r="A11" t="str">
            <v>Capital Expenditures</v>
          </cell>
          <cell r="B11">
            <v>-1640</v>
          </cell>
          <cell r="C11">
            <v>-2655</v>
          </cell>
          <cell r="D11">
            <v>-3096</v>
          </cell>
          <cell r="E11">
            <v>-3638</v>
          </cell>
          <cell r="F11">
            <v>-4241</v>
          </cell>
        </row>
        <row r="12">
          <cell r="A12" t="str">
            <v>Change in ST Investments</v>
          </cell>
          <cell r="B12">
            <v>557</v>
          </cell>
          <cell r="C12">
            <v>5502</v>
          </cell>
          <cell r="D12">
            <v>-990</v>
          </cell>
          <cell r="E12">
            <v>-1109</v>
          </cell>
          <cell r="F12">
            <v>-1345</v>
          </cell>
        </row>
        <row r="13">
          <cell r="A13" t="str">
            <v>Other Investing Cash Flow</v>
          </cell>
          <cell r="B13">
            <v>-1671</v>
          </cell>
          <cell r="C13">
            <v>-5331</v>
          </cell>
          <cell r="D13">
            <v>0</v>
          </cell>
          <cell r="E13">
            <v>0</v>
          </cell>
          <cell r="F13">
            <v>0</v>
          </cell>
        </row>
        <row r="14">
          <cell r="A14" t="str">
            <v>CF from Investing</v>
          </cell>
          <cell r="B14">
            <v>-2754</v>
          </cell>
          <cell r="C14">
            <v>-2484</v>
          </cell>
          <cell r="D14">
            <v>-4086</v>
          </cell>
          <cell r="E14">
            <v>-4747</v>
          </cell>
          <cell r="F14">
            <v>-5586</v>
          </cell>
        </row>
        <row r="16">
          <cell r="A16" t="str">
            <v>Cash Flow from Financing </v>
          </cell>
        </row>
        <row r="17">
          <cell r="A17" t="str">
            <v>Change in debt</v>
          </cell>
          <cell r="B17">
            <v>-1764</v>
          </cell>
          <cell r="C17">
            <v>6079</v>
          </cell>
          <cell r="D17">
            <v>1458</v>
          </cell>
          <cell r="E17">
            <v>5691</v>
          </cell>
          <cell r="F17">
            <v>4080</v>
          </cell>
        </row>
        <row r="18">
          <cell r="A18" t="str">
            <v>Increase in Equity</v>
          </cell>
          <cell r="B18">
            <v>3763</v>
          </cell>
          <cell r="C18">
            <v>-112</v>
          </cell>
          <cell r="D18">
            <v>3616</v>
          </cell>
          <cell r="E18">
            <v>-862</v>
          </cell>
          <cell r="F18">
            <v>1194</v>
          </cell>
        </row>
        <row r="19">
          <cell r="A19" t="str">
            <v>Dividends</v>
          </cell>
          <cell r="B19">
            <v>-12</v>
          </cell>
          <cell r="C19">
            <v>-13</v>
          </cell>
          <cell r="D19">
            <v>-582</v>
          </cell>
          <cell r="E19">
            <v>-787</v>
          </cell>
          <cell r="F19">
            <v>-981</v>
          </cell>
        </row>
        <row r="20">
          <cell r="A20" t="str">
            <v>Other Financing CF</v>
          </cell>
          <cell r="B20">
            <v>-79</v>
          </cell>
          <cell r="C20">
            <v>-349</v>
          </cell>
          <cell r="D20">
            <v>0</v>
          </cell>
          <cell r="E20">
            <v>0</v>
          </cell>
          <cell r="F20">
            <v>0</v>
          </cell>
        </row>
        <row r="21">
          <cell r="A21" t="str">
            <v>CF from Financing</v>
          </cell>
          <cell r="B21">
            <v>1907</v>
          </cell>
          <cell r="C21">
            <v>5605</v>
          </cell>
          <cell r="D21">
            <v>4492</v>
          </cell>
          <cell r="E21">
            <v>4042</v>
          </cell>
          <cell r="F21">
            <v>4293</v>
          </cell>
        </row>
        <row r="23">
          <cell r="A23" t="str">
            <v>Exchange rate effect</v>
          </cell>
          <cell r="B23">
            <v>-529</v>
          </cell>
          <cell r="C23">
            <v>-1366</v>
          </cell>
          <cell r="D23">
            <v>0</v>
          </cell>
          <cell r="E23">
            <v>0</v>
          </cell>
          <cell r="F23">
            <v>0</v>
          </cell>
        </row>
        <row r="24">
          <cell r="A24" t="str">
            <v>Change in Cash</v>
          </cell>
          <cell r="B24">
            <v>28</v>
          </cell>
          <cell r="C24">
            <v>4136</v>
          </cell>
          <cell r="D24">
            <v>2260</v>
          </cell>
          <cell r="E24">
            <v>2533</v>
          </cell>
          <cell r="F24">
            <v>3071</v>
          </cell>
        </row>
        <row r="26">
          <cell r="A26" t="str">
            <v>Ratio Analysis</v>
          </cell>
        </row>
        <row r="27">
          <cell r="B27" t="str">
            <v>F2006</v>
          </cell>
          <cell r="C27" t="str">
            <v>F2007</v>
          </cell>
          <cell r="D27" t="str">
            <v>F2008e</v>
          </cell>
          <cell r="E27" t="str">
            <v>F2009e</v>
          </cell>
          <cell r="F27" t="str">
            <v>F2010e</v>
          </cell>
        </row>
        <row r="28">
          <cell r="A28" t="str">
            <v>Growth</v>
          </cell>
        </row>
        <row r="29">
          <cell r="A29" t="str">
            <v>Sales (%)</v>
          </cell>
          <cell r="B29">
            <v>29</v>
          </cell>
          <cell r="C29">
            <v>33</v>
          </cell>
          <cell r="D29">
            <v>50.9</v>
          </cell>
          <cell r="E29">
            <v>37.799999999999997</v>
          </cell>
          <cell r="F29">
            <v>33.200000000000003</v>
          </cell>
        </row>
        <row r="30">
          <cell r="A30" t="str">
            <v>EBITDA (%)</v>
          </cell>
          <cell r="B30">
            <v>46</v>
          </cell>
          <cell r="C30">
            <v>28.3</v>
          </cell>
          <cell r="D30">
            <v>30.1</v>
          </cell>
          <cell r="E30">
            <v>42.4</v>
          </cell>
          <cell r="F30">
            <v>36.1</v>
          </cell>
        </row>
        <row r="31">
          <cell r="A31" t="str">
            <v>EBIT (%)</v>
          </cell>
          <cell r="B31">
            <v>43</v>
          </cell>
          <cell r="C31">
            <v>24.5</v>
          </cell>
          <cell r="D31">
            <v>29.5</v>
          </cell>
          <cell r="E31">
            <v>50.8</v>
          </cell>
          <cell r="F31">
            <v>41.8</v>
          </cell>
        </row>
        <row r="32">
          <cell r="A32" t="str">
            <v>Net Income (%)</v>
          </cell>
          <cell r="B32">
            <v>41.1</v>
          </cell>
          <cell r="C32">
            <v>35.6</v>
          </cell>
          <cell r="D32">
            <v>45.1</v>
          </cell>
          <cell r="E32">
            <v>30.7</v>
          </cell>
          <cell r="F32">
            <v>32.700000000000003</v>
          </cell>
        </row>
        <row r="33">
          <cell r="A33" t="str">
            <v>EPS (%)</v>
          </cell>
          <cell r="B33">
            <v>32.700000000000003</v>
          </cell>
          <cell r="C33">
            <v>14.4</v>
          </cell>
          <cell r="D33">
            <v>35</v>
          </cell>
          <cell r="E33">
            <v>32.6</v>
          </cell>
          <cell r="F33">
            <v>30.4</v>
          </cell>
        </row>
        <row r="35">
          <cell r="A35" t="str">
            <v>Margins</v>
          </cell>
        </row>
        <row r="36">
          <cell r="A36" t="str">
            <v>Gross Margin (%)</v>
          </cell>
          <cell r="B36">
            <v>42.9</v>
          </cell>
          <cell r="C36">
            <v>41.2</v>
          </cell>
          <cell r="D36">
            <v>35.6</v>
          </cell>
          <cell r="E36">
            <v>36.9</v>
          </cell>
          <cell r="F36">
            <v>37.799999999999997</v>
          </cell>
        </row>
        <row r="37">
          <cell r="A37" t="str">
            <v>EBITDA (%)</v>
          </cell>
          <cell r="B37">
            <v>43.3</v>
          </cell>
          <cell r="C37">
            <v>41.7</v>
          </cell>
          <cell r="D37">
            <v>36</v>
          </cell>
          <cell r="E37">
            <v>37.200000000000003</v>
          </cell>
          <cell r="F37">
            <v>38</v>
          </cell>
        </row>
        <row r="38">
          <cell r="A38" t="str">
            <v>EBIT (%)</v>
          </cell>
          <cell r="B38">
            <v>29.3</v>
          </cell>
          <cell r="C38">
            <v>27.4</v>
          </cell>
          <cell r="D38">
            <v>23.5</v>
          </cell>
          <cell r="E38">
            <v>25.8</v>
          </cell>
          <cell r="F38">
            <v>27.4</v>
          </cell>
        </row>
        <row r="39">
          <cell r="A39" t="str">
            <v>Net Income (%)</v>
          </cell>
          <cell r="B39">
            <v>23.8</v>
          </cell>
          <cell r="C39">
            <v>24.3</v>
          </cell>
          <cell r="D39">
            <v>23.3</v>
          </cell>
          <cell r="E39">
            <v>22.2</v>
          </cell>
          <cell r="F39">
            <v>22.1</v>
          </cell>
        </row>
        <row r="41">
          <cell r="A41" t="str">
            <v xml:space="preserve">Returns </v>
          </cell>
        </row>
        <row r="42">
          <cell r="A42" t="str">
            <v>ROE (%)</v>
          </cell>
          <cell r="B42">
            <v>27.9</v>
          </cell>
          <cell r="C42">
            <v>18.3</v>
          </cell>
          <cell r="D42">
            <v>23.9</v>
          </cell>
          <cell r="E42">
            <v>20.5</v>
          </cell>
          <cell r="F42">
            <v>24.7</v>
          </cell>
        </row>
        <row r="43">
          <cell r="A43" t="str">
            <v>Rtn on Net Op. Assets (%)</v>
          </cell>
          <cell r="B43">
            <v>23.1</v>
          </cell>
          <cell r="C43">
            <v>20.100000000000001</v>
          </cell>
          <cell r="D43">
            <v>21.3</v>
          </cell>
          <cell r="E43">
            <v>21.9</v>
          </cell>
          <cell r="F43">
            <v>23.8</v>
          </cell>
        </row>
        <row r="45">
          <cell r="A45" t="str">
            <v>Leverage</v>
          </cell>
        </row>
        <row r="46">
          <cell r="A46" t="str">
            <v>Net Debt/Equity (%)</v>
          </cell>
          <cell r="B46">
            <v>-8.4</v>
          </cell>
          <cell r="C46">
            <v>-2</v>
          </cell>
          <cell r="D46">
            <v>-12.5</v>
          </cell>
          <cell r="E46">
            <v>0.3</v>
          </cell>
          <cell r="F46">
            <v>-1.3</v>
          </cell>
        </row>
        <row r="47">
          <cell r="A47" t="str">
            <v>Gross Debt/Equity (%)</v>
          </cell>
          <cell r="B47">
            <v>1</v>
          </cell>
          <cell r="C47">
            <v>59</v>
          </cell>
          <cell r="D47">
            <v>47.7</v>
          </cell>
          <cell r="E47">
            <v>75.599999999999994</v>
          </cell>
          <cell r="F47">
            <v>78.400000000000006</v>
          </cell>
        </row>
        <row r="48">
          <cell r="A48" t="str">
            <v>Source: Company data, FactSet, Morgan Stanley Research</v>
          </cell>
        </row>
      </sheetData>
      <sheetData sheetId="4" refreshError="1">
        <row r="1">
          <cell r="B1" t="str">
            <v>Mid</v>
          </cell>
          <cell r="C1" t="str">
            <v>Low</v>
          </cell>
          <cell r="D1" t="str">
            <v>High</v>
          </cell>
          <cell r="E1" t="str">
            <v>Low plot</v>
          </cell>
          <cell r="F1" t="str">
            <v>High plot</v>
          </cell>
          <cell r="G1" t="str">
            <v>Median</v>
          </cell>
          <cell r="H1" t="str">
            <v>High</v>
          </cell>
          <cell r="I1" t="str">
            <v>Low</v>
          </cell>
          <cell r="J1" t="str">
            <v>High err</v>
          </cell>
          <cell r="K1" t="str">
            <v>Low err</v>
          </cell>
        </row>
        <row r="2">
          <cell r="E2">
            <v>0</v>
          </cell>
        </row>
        <row r="5">
          <cell r="A5" t="str">
            <v>FY10e</v>
          </cell>
          <cell r="B5">
            <v>383</v>
          </cell>
          <cell r="C5">
            <v>292</v>
          </cell>
          <cell r="D5">
            <v>437</v>
          </cell>
          <cell r="E5">
            <v>292</v>
          </cell>
          <cell r="F5">
            <v>145</v>
          </cell>
          <cell r="G5">
            <v>383</v>
          </cell>
          <cell r="J5">
            <v>54</v>
          </cell>
          <cell r="K5">
            <v>91</v>
          </cell>
        </row>
        <row r="12">
          <cell r="L12">
            <v>3.4285714285714284</v>
          </cell>
        </row>
        <row r="21">
          <cell r="J21">
            <v>1.75</v>
          </cell>
          <cell r="K21">
            <v>3.5</v>
          </cell>
        </row>
        <row r="22">
          <cell r="J22">
            <v>1.31</v>
          </cell>
          <cell r="K22">
            <v>2.62</v>
          </cell>
        </row>
      </sheetData>
      <sheetData sheetId="5" refreshError="1">
        <row r="4">
          <cell r="C4" t="str">
            <v>Buys</v>
          </cell>
          <cell r="D4">
            <v>4</v>
          </cell>
        </row>
        <row r="5">
          <cell r="C5" t="str">
            <v>Holds</v>
          </cell>
          <cell r="D5">
            <v>0</v>
          </cell>
        </row>
        <row r="6">
          <cell r="C6" t="str">
            <v>Sells</v>
          </cell>
          <cell r="D6">
            <v>0</v>
          </cell>
        </row>
      </sheetData>
      <sheetData sheetId="6" refreshError="1">
        <row r="1">
          <cell r="B1" t="str">
            <v>Mid</v>
          </cell>
          <cell r="C1" t="str">
            <v>Low</v>
          </cell>
          <cell r="D1" t="str">
            <v>High</v>
          </cell>
          <cell r="E1" t="str">
            <v>Low plot</v>
          </cell>
          <cell r="F1" t="str">
            <v>High plot</v>
          </cell>
          <cell r="G1" t="str">
            <v>Median</v>
          </cell>
          <cell r="H1" t="str">
            <v>High</v>
          </cell>
          <cell r="I1" t="str">
            <v>Low</v>
          </cell>
          <cell r="J1" t="str">
            <v>High err</v>
          </cell>
          <cell r="K1" t="str">
            <v>Low err</v>
          </cell>
        </row>
        <row r="2">
          <cell r="A2" t="str">
            <v>FY07</v>
          </cell>
          <cell r="B2">
            <v>10.74</v>
          </cell>
          <cell r="E2">
            <v>10.74</v>
          </cell>
        </row>
        <row r="3">
          <cell r="A3" t="str">
            <v>FY08e</v>
          </cell>
          <cell r="B3">
            <v>14.5</v>
          </cell>
          <cell r="C3">
            <v>12.4</v>
          </cell>
          <cell r="D3">
            <v>15.72</v>
          </cell>
          <cell r="E3">
            <v>12.4</v>
          </cell>
          <cell r="F3">
            <v>3.3200000000000003</v>
          </cell>
          <cell r="J3">
            <v>1.2200000000000006</v>
          </cell>
          <cell r="K3">
            <v>2.0999999999999996</v>
          </cell>
        </row>
        <row r="4">
          <cell r="A4" t="str">
            <v>FY09e</v>
          </cell>
          <cell r="B4">
            <v>19.239999999999998</v>
          </cell>
          <cell r="C4">
            <v>15.5</v>
          </cell>
          <cell r="D4">
            <v>21.07</v>
          </cell>
          <cell r="E4">
            <v>15.5</v>
          </cell>
          <cell r="F4">
            <v>5.57</v>
          </cell>
          <cell r="J4">
            <v>1.8300000000000018</v>
          </cell>
          <cell r="K4">
            <v>3.7399999999999984</v>
          </cell>
        </row>
        <row r="5">
          <cell r="A5" t="str">
            <v>FY10e</v>
          </cell>
          <cell r="B5">
            <v>25.45</v>
          </cell>
          <cell r="C5">
            <v>19.7</v>
          </cell>
          <cell r="D5">
            <v>31.2</v>
          </cell>
          <cell r="E5">
            <v>19.7</v>
          </cell>
          <cell r="F5">
            <v>11.5</v>
          </cell>
          <cell r="G5">
            <v>25.45</v>
          </cell>
          <cell r="J5">
            <v>5.75</v>
          </cell>
          <cell r="K5">
            <v>5.75</v>
          </cell>
        </row>
        <row r="12">
          <cell r="L12">
            <v>3.4285714285714284</v>
          </cell>
        </row>
      </sheetData>
      <sheetData sheetId="7" refreshError="1">
        <row r="1">
          <cell r="C1">
            <v>22</v>
          </cell>
          <cell r="G1" t="e">
            <v>#REF!</v>
          </cell>
          <cell r="L1" t="str">
            <v>{CMicroBar}</v>
          </cell>
        </row>
        <row r="4">
          <cell r="C4" t="str">
            <v>Current
Price</v>
          </cell>
          <cell r="D4" t="str">
            <v>Price
Target</v>
          </cell>
          <cell r="F4" t="str">
            <v xml:space="preserve"> Upside to
 Price Target</v>
          </cell>
          <cell r="I4" t="str">
            <v xml:space="preserve">
Ratings</v>
          </cell>
        </row>
        <row r="6">
          <cell r="G6" t="str">
            <v></v>
          </cell>
          <cell r="I6" t="str">
            <v>Buy</v>
          </cell>
          <cell r="J6" t="str">
            <v>Hold</v>
          </cell>
          <cell r="K6" t="str">
            <v>Sell</v>
          </cell>
        </row>
        <row r="7">
          <cell r="B7" t="str">
            <v xml:space="preserve">Vakrangee Softwares </v>
          </cell>
          <cell r="C7">
            <v>255.55</v>
          </cell>
          <cell r="D7">
            <v>435</v>
          </cell>
          <cell r="F7">
            <v>0.70221091762864407</v>
          </cell>
          <cell r="G7" t="str">
            <v></v>
          </cell>
          <cell r="I7">
            <v>2</v>
          </cell>
          <cell r="J7"/>
          <cell r="K7"/>
          <cell r="L7" t="str">
            <v></v>
          </cell>
          <cell r="M7">
            <v>2</v>
          </cell>
        </row>
        <row r="8">
          <cell r="B8" t="str">
            <v xml:space="preserve">Tanla Solutions </v>
          </cell>
          <cell r="C8">
            <v>278.25</v>
          </cell>
          <cell r="D8">
            <v>426</v>
          </cell>
          <cell r="F8">
            <v>0.53099730458221028</v>
          </cell>
          <cell r="G8" t="str">
            <v></v>
          </cell>
          <cell r="I8">
            <v>3</v>
          </cell>
          <cell r="J8"/>
          <cell r="K8"/>
          <cell r="L8" t="str">
            <v></v>
          </cell>
          <cell r="M8">
            <v>3</v>
          </cell>
        </row>
        <row r="9">
          <cell r="B9" t="str">
            <v xml:space="preserve">3I Infotech </v>
          </cell>
          <cell r="C9">
            <v>119.5</v>
          </cell>
          <cell r="D9">
            <v>170</v>
          </cell>
          <cell r="F9">
            <v>0.42259414225941422</v>
          </cell>
          <cell r="G9" t="str">
            <v></v>
          </cell>
          <cell r="I9">
            <v>6</v>
          </cell>
          <cell r="J9"/>
          <cell r="K9"/>
          <cell r="L9" t="str">
            <v></v>
          </cell>
          <cell r="M9">
            <v>6</v>
          </cell>
        </row>
        <row r="10">
          <cell r="B10" t="str">
            <v xml:space="preserve">Rolta India </v>
          </cell>
          <cell r="C10">
            <v>309.25</v>
          </cell>
          <cell r="D10">
            <v>402.5</v>
          </cell>
          <cell r="F10">
            <v>0.32728771640560594</v>
          </cell>
          <cell r="G10" t="str">
            <v></v>
          </cell>
          <cell r="I10">
            <v>4</v>
          </cell>
          <cell r="J10"/>
          <cell r="K10"/>
          <cell r="L10" t="str">
            <v></v>
          </cell>
          <cell r="M10">
            <v>4</v>
          </cell>
        </row>
        <row r="11">
          <cell r="B11" t="str">
            <v xml:space="preserve">Mphasis </v>
          </cell>
          <cell r="C11">
            <v>237.8</v>
          </cell>
          <cell r="D11">
            <v>265</v>
          </cell>
          <cell r="F11">
            <v>0.1143818334735071</v>
          </cell>
          <cell r="G11" t="str">
            <v></v>
          </cell>
          <cell r="I11">
            <v>8</v>
          </cell>
          <cell r="J11">
            <v>5</v>
          </cell>
          <cell r="K11">
            <v>1</v>
          </cell>
          <cell r="L11" t="str">
            <v></v>
          </cell>
          <cell r="M11">
            <v>14</v>
          </cell>
        </row>
        <row r="12">
          <cell r="B12" t="str">
            <v xml:space="preserve">Tech Mahindra </v>
          </cell>
          <cell r="C12">
            <v>865</v>
          </cell>
          <cell r="D12">
            <v>932</v>
          </cell>
          <cell r="F12">
            <v>7.7456647398843934E-2</v>
          </cell>
          <cell r="G12" t="str">
            <v></v>
          </cell>
          <cell r="I12">
            <v>1</v>
          </cell>
          <cell r="J12">
            <v>6</v>
          </cell>
          <cell r="K12">
            <v>2</v>
          </cell>
          <cell r="L12" t="str">
            <v></v>
          </cell>
          <cell r="M12">
            <v>9</v>
          </cell>
        </row>
        <row r="13">
          <cell r="B13" t="str">
            <v xml:space="preserve">Tata Consultancy Services </v>
          </cell>
          <cell r="C13">
            <v>1029.25</v>
          </cell>
          <cell r="D13">
            <v>1083</v>
          </cell>
          <cell r="F13">
            <v>5.2222492105902359E-2</v>
          </cell>
          <cell r="G13" t="str">
            <v></v>
          </cell>
          <cell r="I13">
            <v>16</v>
          </cell>
          <cell r="J13">
            <v>10</v>
          </cell>
          <cell r="K13"/>
          <cell r="L13" t="str">
            <v></v>
          </cell>
          <cell r="M13">
            <v>26</v>
          </cell>
        </row>
        <row r="14">
          <cell r="B14" t="str">
            <v xml:space="preserve">Mastek </v>
          </cell>
          <cell r="C14">
            <v>400.05</v>
          </cell>
          <cell r="D14">
            <v>412</v>
          </cell>
          <cell r="F14">
            <v>2.9871266091738503E-2</v>
          </cell>
          <cell r="G14" t="str">
            <v></v>
          </cell>
          <cell r="I14">
            <v>1</v>
          </cell>
          <cell r="J14"/>
          <cell r="K14">
            <v>1</v>
          </cell>
          <cell r="L14" t="str">
            <v></v>
          </cell>
          <cell r="M14">
            <v>2</v>
          </cell>
        </row>
        <row r="15">
          <cell r="B15" t="str">
            <v xml:space="preserve">Mindtree </v>
          </cell>
          <cell r="C15">
            <v>467.65</v>
          </cell>
          <cell r="D15">
            <v>472.5</v>
          </cell>
          <cell r="F15">
            <v>1.0371003955949889E-2</v>
          </cell>
          <cell r="G15" t="str">
            <v></v>
          </cell>
          <cell r="I15">
            <v>1</v>
          </cell>
          <cell r="J15">
            <v>4</v>
          </cell>
          <cell r="K15">
            <v>2</v>
          </cell>
          <cell r="L15" t="str">
            <v></v>
          </cell>
          <cell r="M15">
            <v>7</v>
          </cell>
        </row>
        <row r="16">
          <cell r="B16" t="str">
            <v xml:space="preserve">Wipro </v>
          </cell>
          <cell r="C16">
            <v>508</v>
          </cell>
          <cell r="D16">
            <v>500</v>
          </cell>
          <cell r="F16">
            <v>-1.5748031496062992E-2</v>
          </cell>
          <cell r="G16" t="str">
            <v></v>
          </cell>
          <cell r="I16">
            <v>12</v>
          </cell>
          <cell r="J16">
            <v>11</v>
          </cell>
          <cell r="K16">
            <v>2</v>
          </cell>
          <cell r="L16" t="str">
            <v></v>
          </cell>
          <cell r="M16">
            <v>25</v>
          </cell>
        </row>
        <row r="17">
          <cell r="B17" t="str">
            <v xml:space="preserve">Satyam Computer Services </v>
          </cell>
          <cell r="C17">
            <v>523.75</v>
          </cell>
          <cell r="D17">
            <v>512.5</v>
          </cell>
          <cell r="F17">
            <v>-2.1479713603818614E-2</v>
          </cell>
          <cell r="G17" t="str">
            <v></v>
          </cell>
          <cell r="I17">
            <v>18</v>
          </cell>
          <cell r="J17">
            <v>7</v>
          </cell>
          <cell r="K17"/>
          <cell r="L17" t="str">
            <v></v>
          </cell>
          <cell r="M17">
            <v>25</v>
          </cell>
        </row>
        <row r="18">
          <cell r="B18" t="str">
            <v xml:space="preserve">Infosys Technologies </v>
          </cell>
          <cell r="C18">
            <v>1957.55</v>
          </cell>
          <cell r="D18">
            <v>1900</v>
          </cell>
          <cell r="F18">
            <v>-2.9398993640009172E-2</v>
          </cell>
          <cell r="G18" t="str">
            <v></v>
          </cell>
          <cell r="I18">
            <v>21</v>
          </cell>
          <cell r="J18">
            <v>13</v>
          </cell>
          <cell r="K18"/>
          <cell r="L18" t="str">
            <v></v>
          </cell>
          <cell r="M18">
            <v>34</v>
          </cell>
        </row>
        <row r="19">
          <cell r="B19" t="str">
            <v xml:space="preserve">HCL Technologies </v>
          </cell>
          <cell r="C19">
            <v>312.89999999999998</v>
          </cell>
          <cell r="D19">
            <v>302</v>
          </cell>
          <cell r="F19">
            <v>-3.4835410674336952E-2</v>
          </cell>
          <cell r="G19" t="str">
            <v></v>
          </cell>
          <cell r="I19">
            <v>8</v>
          </cell>
          <cell r="J19">
            <v>7</v>
          </cell>
          <cell r="K19"/>
          <cell r="L19" t="str">
            <v></v>
          </cell>
          <cell r="M19">
            <v>15</v>
          </cell>
        </row>
        <row r="20">
          <cell r="B20" t="str">
            <v xml:space="preserve">Polaris Software Laboratory </v>
          </cell>
          <cell r="C20">
            <v>105.7</v>
          </cell>
          <cell r="D20">
            <v>90</v>
          </cell>
          <cell r="F20">
            <v>-0.14853358561967836</v>
          </cell>
          <cell r="G20" t="str">
            <v></v>
          </cell>
          <cell r="I20">
            <v>1</v>
          </cell>
          <cell r="J20"/>
          <cell r="K20">
            <v>2</v>
          </cell>
          <cell r="L20" t="str">
            <v></v>
          </cell>
          <cell r="M20">
            <v>3</v>
          </cell>
        </row>
        <row r="21">
          <cell r="B21" t="str">
            <v xml:space="preserve">Nucleus Software Exports </v>
          </cell>
          <cell r="C21">
            <v>264.05</v>
          </cell>
          <cell r="D21" t="str">
            <v>NA</v>
          </cell>
          <cell r="F21" t="str">
            <v>NA</v>
          </cell>
          <cell r="G21" t="str">
            <v></v>
          </cell>
          <cell r="I21">
            <v>2</v>
          </cell>
          <cell r="J21"/>
          <cell r="K21"/>
          <cell r="L21" t="str">
            <v></v>
          </cell>
          <cell r="M21">
            <v>2</v>
          </cell>
        </row>
      </sheetData>
      <sheetData sheetId="8" refreshError="1">
        <row r="1">
          <cell r="U1" t="str">
            <v>SmartCharts</v>
          </cell>
        </row>
        <row r="5">
          <cell r="C5" t="str">
            <v>Define value axis here:</v>
          </cell>
        </row>
        <row r="6">
          <cell r="C6" t="str">
            <v>Value axis definition</v>
          </cell>
        </row>
        <row r="8">
          <cell r="C8" t="str">
            <v>Define highlighted areas here:</v>
          </cell>
        </row>
        <row r="9">
          <cell r="C9" t="str">
            <v>Definition of highlighted areas</v>
          </cell>
        </row>
        <row r="11">
          <cell r="C11" t="str">
            <v>Input your data here:</v>
          </cell>
          <cell r="H11" t="str">
            <v>Highlight?</v>
          </cell>
        </row>
        <row r="12">
          <cell r="D12" t="str">
            <v>Sales</v>
          </cell>
          <cell r="E12" t="str">
            <v>EBIT</v>
          </cell>
          <cell r="F12" t="str">
            <v>EPS</v>
          </cell>
          <cell r="AH12" t="str">
            <v>No.</v>
          </cell>
          <cell r="AI12" t="str">
            <v>HighlightYes</v>
          </cell>
          <cell r="AJ12" t="str">
            <v>HighlightNo</v>
          </cell>
          <cell r="AL12" t="str">
            <v>ArrowLine</v>
          </cell>
        </row>
        <row r="13">
          <cell r="C13">
            <v>2003</v>
          </cell>
          <cell r="I13" t="b">
            <v>0</v>
          </cell>
          <cell r="AH13">
            <v>1</v>
          </cell>
          <cell r="AI13">
            <v>0</v>
          </cell>
          <cell r="AJ13">
            <v>0</v>
          </cell>
          <cell r="AL13">
            <v>0</v>
          </cell>
        </row>
        <row r="14">
          <cell r="C14">
            <v>2004</v>
          </cell>
          <cell r="D14">
            <v>0.31187326270466853</v>
          </cell>
          <cell r="E14">
            <v>6.5133423113751698E-2</v>
          </cell>
          <cell r="F14">
            <v>0.18579881656804731</v>
          </cell>
          <cell r="I14" t="b">
            <v>0</v>
          </cell>
          <cell r="AH14">
            <v>2</v>
          </cell>
          <cell r="AI14">
            <v>0</v>
          </cell>
          <cell r="AJ14">
            <v>0.31187326270466853</v>
          </cell>
          <cell r="AL14">
            <v>0.31187326270466853</v>
          </cell>
        </row>
        <row r="15">
          <cell r="C15">
            <v>2005</v>
          </cell>
          <cell r="D15">
            <v>0.18264296061064944</v>
          </cell>
          <cell r="E15">
            <v>0.30512660813107284</v>
          </cell>
          <cell r="F15">
            <v>0.41317365269461082</v>
          </cell>
          <cell r="I15" t="b">
            <v>0</v>
          </cell>
          <cell r="AH15">
            <v>3</v>
          </cell>
          <cell r="AI15">
            <v>0</v>
          </cell>
          <cell r="AJ15">
            <v>0.18264296061064944</v>
          </cell>
          <cell r="AL15">
            <v>0.18264296061064944</v>
          </cell>
        </row>
        <row r="16">
          <cell r="C16">
            <v>2006</v>
          </cell>
          <cell r="D16">
            <v>0.29018463316470955</v>
          </cell>
          <cell r="E16">
            <v>0.42963236025428464</v>
          </cell>
          <cell r="F16">
            <v>0.33262711864406791</v>
          </cell>
          <cell r="I16" t="b">
            <v>0</v>
          </cell>
          <cell r="AH16">
            <v>4</v>
          </cell>
          <cell r="AI16">
            <v>0</v>
          </cell>
          <cell r="AJ16">
            <v>0.29018463316470955</v>
          </cell>
          <cell r="AL16">
            <v>0.29018463316470955</v>
          </cell>
        </row>
        <row r="17">
          <cell r="C17">
            <v>2007</v>
          </cell>
          <cell r="D17">
            <v>0.32998586132285745</v>
          </cell>
          <cell r="E17">
            <v>0.24485651208492287</v>
          </cell>
          <cell r="F17">
            <v>0.1436142024377316</v>
          </cell>
          <cell r="I17" t="b">
            <v>0</v>
          </cell>
          <cell r="AH17">
            <v>5</v>
          </cell>
          <cell r="AI17">
            <v>0</v>
          </cell>
          <cell r="AJ17">
            <v>0.32998586132285745</v>
          </cell>
          <cell r="AL17">
            <v>0.32998586132285745</v>
          </cell>
        </row>
        <row r="18">
          <cell r="C18" t="str">
            <v>2008e</v>
          </cell>
          <cell r="D18">
            <v>0.50878144469082964</v>
          </cell>
          <cell r="E18">
            <v>0.36689989556107516</v>
          </cell>
          <cell r="F18">
            <v>0.34994434133837671</v>
          </cell>
          <cell r="I18" t="b">
            <v>1</v>
          </cell>
          <cell r="AH18">
            <v>6</v>
          </cell>
          <cell r="AI18">
            <v>0.50878144469082964</v>
          </cell>
          <cell r="AJ18">
            <v>0</v>
          </cell>
          <cell r="AL18">
            <v>0.50878144469082964</v>
          </cell>
        </row>
        <row r="19">
          <cell r="C19" t="str">
            <v>2009e</v>
          </cell>
          <cell r="D19">
            <v>0.37778295404253348</v>
          </cell>
          <cell r="E19">
            <v>0.50803051476846695</v>
          </cell>
          <cell r="F19">
            <v>0.32665162839496165</v>
          </cell>
          <cell r="I19" t="b">
            <v>1</v>
          </cell>
          <cell r="AH19">
            <v>7</v>
          </cell>
          <cell r="AI19">
            <v>0.37778295404253348</v>
          </cell>
          <cell r="AJ19">
            <v>0</v>
          </cell>
          <cell r="AL19">
            <v>0.37778295404253348</v>
          </cell>
        </row>
        <row r="20">
          <cell r="C20" t="str">
            <v>2010e</v>
          </cell>
          <cell r="D20">
            <v>0.332485764907962</v>
          </cell>
          <cell r="E20">
            <v>0.41772570597516068</v>
          </cell>
          <cell r="F20">
            <v>0.32278500748378502</v>
          </cell>
          <cell r="I20" t="b">
            <v>1</v>
          </cell>
          <cell r="AH20">
            <v>8</v>
          </cell>
          <cell r="AI20">
            <v>0.332485764907962</v>
          </cell>
          <cell r="AJ20">
            <v>0</v>
          </cell>
          <cell r="AL20">
            <v>0.332485764907962</v>
          </cell>
        </row>
        <row r="21">
          <cell r="I21" t="b">
            <v>0</v>
          </cell>
          <cell r="AH21">
            <v>9</v>
          </cell>
          <cell r="AI21">
            <v>0</v>
          </cell>
          <cell r="AJ21">
            <v>0</v>
          </cell>
          <cell r="AL21">
            <v>0</v>
          </cell>
        </row>
        <row r="22">
          <cell r="I22" t="b">
            <v>0</v>
          </cell>
          <cell r="AH22">
            <v>10</v>
          </cell>
          <cell r="AI22">
            <v>0</v>
          </cell>
          <cell r="AJ22">
            <v>0</v>
          </cell>
          <cell r="AL22">
            <v>0</v>
          </cell>
        </row>
        <row r="23">
          <cell r="I23" t="b">
            <v>0</v>
          </cell>
          <cell r="AH23">
            <v>11</v>
          </cell>
          <cell r="AI23">
            <v>0</v>
          </cell>
          <cell r="AJ23">
            <v>0</v>
          </cell>
          <cell r="AL23">
            <v>0</v>
          </cell>
        </row>
        <row r="24">
          <cell r="I24" t="b">
            <v>0</v>
          </cell>
          <cell r="AH24">
            <v>12</v>
          </cell>
          <cell r="AI24">
            <v>0</v>
          </cell>
          <cell r="AJ24">
            <v>0</v>
          </cell>
          <cell r="AL24">
            <v>0</v>
          </cell>
        </row>
        <row r="25">
          <cell r="I25" t="b">
            <v>0</v>
          </cell>
          <cell r="AH25">
            <v>13</v>
          </cell>
          <cell r="AI25">
            <v>0</v>
          </cell>
          <cell r="AJ25">
            <v>0</v>
          </cell>
          <cell r="AL25">
            <v>0</v>
          </cell>
        </row>
        <row r="26">
          <cell r="I26" t="b">
            <v>0</v>
          </cell>
          <cell r="AH26">
            <v>14</v>
          </cell>
          <cell r="AI26">
            <v>0</v>
          </cell>
          <cell r="AJ26">
            <v>0</v>
          </cell>
          <cell r="AL26">
            <v>0</v>
          </cell>
        </row>
        <row r="27">
          <cell r="I27" t="b">
            <v>0</v>
          </cell>
          <cell r="AH27">
            <v>15</v>
          </cell>
          <cell r="AI27">
            <v>0</v>
          </cell>
          <cell r="AJ27">
            <v>0</v>
          </cell>
          <cell r="AL27">
            <v>0</v>
          </cell>
        </row>
        <row r="28">
          <cell r="I28" t="b">
            <v>0</v>
          </cell>
          <cell r="AH28">
            <v>16</v>
          </cell>
          <cell r="AI28">
            <v>0</v>
          </cell>
          <cell r="AJ28">
            <v>0</v>
          </cell>
          <cell r="AL28">
            <v>0</v>
          </cell>
        </row>
        <row r="29">
          <cell r="I29" t="b">
            <v>0</v>
          </cell>
          <cell r="AH29">
            <v>17</v>
          </cell>
          <cell r="AI29">
            <v>0</v>
          </cell>
          <cell r="AJ29">
            <v>0</v>
          </cell>
          <cell r="AL29">
            <v>0</v>
          </cell>
        </row>
        <row r="30">
          <cell r="I30" t="b">
            <v>0</v>
          </cell>
          <cell r="AH30">
            <v>18</v>
          </cell>
          <cell r="AI30">
            <v>0</v>
          </cell>
          <cell r="AJ30">
            <v>0</v>
          </cell>
          <cell r="AL30">
            <v>0</v>
          </cell>
        </row>
        <row r="31">
          <cell r="I31" t="b">
            <v>0</v>
          </cell>
          <cell r="AH31">
            <v>19</v>
          </cell>
          <cell r="AI31">
            <v>0</v>
          </cell>
          <cell r="AJ31">
            <v>0</v>
          </cell>
          <cell r="AL31">
            <v>0</v>
          </cell>
        </row>
        <row r="32">
          <cell r="I32" t="b">
            <v>0</v>
          </cell>
          <cell r="AH32">
            <v>20</v>
          </cell>
          <cell r="AI32">
            <v>0</v>
          </cell>
          <cell r="AJ32">
            <v>0</v>
          </cell>
          <cell r="AL32">
            <v>0</v>
          </cell>
        </row>
        <row r="38">
          <cell r="I38" t="str">
            <v>Do not change the width of the exhibit or font sizes (they are optimized for export to Word).</v>
          </cell>
        </row>
        <row r="40">
          <cell r="I40" t="str">
            <v>Do not delete any rows or columns (some gray cells are used for calculations).</v>
          </cell>
        </row>
      </sheetData>
      <sheetData sheetId="9" refreshError="1">
        <row r="1">
          <cell r="U1" t="str">
            <v>SmartCharts</v>
          </cell>
        </row>
        <row r="5">
          <cell r="C5" t="str">
            <v>Define value axis here:</v>
          </cell>
        </row>
        <row r="6">
          <cell r="C6" t="str">
            <v>Value axis definition</v>
          </cell>
        </row>
        <row r="8">
          <cell r="C8" t="str">
            <v>Define highlighted areas here:</v>
          </cell>
        </row>
        <row r="9">
          <cell r="C9" t="str">
            <v>Definition of highlighted areas</v>
          </cell>
        </row>
        <row r="11">
          <cell r="C11" t="str">
            <v>Input your data here:</v>
          </cell>
          <cell r="H11" t="str">
            <v>Highlight?</v>
          </cell>
        </row>
        <row r="12">
          <cell r="D12" t="str">
            <v>weighted average for the sector</v>
          </cell>
          <cell r="E12" t="str">
            <v>Rolta vs.</v>
          </cell>
          <cell r="AH12" t="str">
            <v>No.</v>
          </cell>
          <cell r="AI12" t="str">
            <v>HighlightYes</v>
          </cell>
          <cell r="AJ12" t="str">
            <v>HighlightNo</v>
          </cell>
          <cell r="AL12" t="str">
            <v>ArrowLine</v>
          </cell>
        </row>
        <row r="13">
          <cell r="C13">
            <v>2003</v>
          </cell>
          <cell r="D13">
            <v>0.35617798469332757</v>
          </cell>
          <cell r="I13" t="b">
            <v>0</v>
          </cell>
          <cell r="AH13">
            <v>1</v>
          </cell>
          <cell r="AI13">
            <v>0</v>
          </cell>
          <cell r="AJ13">
            <v>0.35617798469332757</v>
          </cell>
          <cell r="AL13">
            <v>0.35617798469332757</v>
          </cell>
        </row>
        <row r="14">
          <cell r="C14">
            <v>2004</v>
          </cell>
          <cell r="D14">
            <v>0.38073102782003621</v>
          </cell>
          <cell r="E14">
            <v>0.31187326270466853</v>
          </cell>
          <cell r="I14" t="b">
            <v>0</v>
          </cell>
          <cell r="AH14">
            <v>2</v>
          </cell>
          <cell r="AI14">
            <v>0</v>
          </cell>
          <cell r="AJ14">
            <v>0.38073102782003621</v>
          </cell>
          <cell r="AL14">
            <v>0.38073102782003621</v>
          </cell>
        </row>
        <row r="15">
          <cell r="C15">
            <v>2005</v>
          </cell>
          <cell r="D15">
            <v>0.40930798429987508</v>
          </cell>
          <cell r="E15">
            <v>0.18264296061064944</v>
          </cell>
          <cell r="I15" t="b">
            <v>0</v>
          </cell>
          <cell r="AH15">
            <v>3</v>
          </cell>
          <cell r="AI15">
            <v>0</v>
          </cell>
          <cell r="AJ15">
            <v>0.40930798429987508</v>
          </cell>
          <cell r="AL15">
            <v>0.40930798429987508</v>
          </cell>
        </row>
        <row r="16">
          <cell r="C16">
            <v>2006</v>
          </cell>
          <cell r="D16">
            <v>0.42653065029543547</v>
          </cell>
          <cell r="E16">
            <v>0.29018463316470955</v>
          </cell>
          <cell r="I16" t="b">
            <v>0</v>
          </cell>
          <cell r="AH16">
            <v>4</v>
          </cell>
          <cell r="AI16">
            <v>0</v>
          </cell>
          <cell r="AJ16">
            <v>0.42653065029543547</v>
          </cell>
          <cell r="AL16">
            <v>0.42653065029543547</v>
          </cell>
        </row>
        <row r="17">
          <cell r="C17">
            <v>2007</v>
          </cell>
          <cell r="D17">
            <v>0.29606810487992569</v>
          </cell>
          <cell r="E17">
            <v>0.32998586132285745</v>
          </cell>
          <cell r="I17" t="b">
            <v>0</v>
          </cell>
          <cell r="AH17">
            <v>5</v>
          </cell>
          <cell r="AI17">
            <v>0</v>
          </cell>
          <cell r="AJ17">
            <v>0.29606810487992569</v>
          </cell>
          <cell r="AL17">
            <v>0.29606810487992569</v>
          </cell>
        </row>
        <row r="18">
          <cell r="C18" t="str">
            <v>2008e</v>
          </cell>
          <cell r="D18">
            <v>0.26799597071356773</v>
          </cell>
          <cell r="E18">
            <v>0.50878144469082964</v>
          </cell>
          <cell r="I18" t="b">
            <v>1</v>
          </cell>
          <cell r="AH18">
            <v>6</v>
          </cell>
          <cell r="AI18">
            <v>0.26799597071356773</v>
          </cell>
          <cell r="AJ18">
            <v>0</v>
          </cell>
          <cell r="AL18">
            <v>0.26799597071356773</v>
          </cell>
        </row>
        <row r="19">
          <cell r="C19" t="str">
            <v>2009e</v>
          </cell>
          <cell r="D19">
            <v>0.24883238217539563</v>
          </cell>
          <cell r="E19">
            <v>0.37778295404253348</v>
          </cell>
          <cell r="I19" t="b">
            <v>1</v>
          </cell>
          <cell r="AH19">
            <v>7</v>
          </cell>
          <cell r="AI19">
            <v>0.24883238217539563</v>
          </cell>
          <cell r="AJ19">
            <v>0</v>
          </cell>
          <cell r="AL19">
            <v>0.24883238217539563</v>
          </cell>
        </row>
        <row r="20">
          <cell r="C20" t="str">
            <v>2010e</v>
          </cell>
          <cell r="D20">
            <v>0.21853682210406927</v>
          </cell>
          <cell r="E20">
            <v>0.332485764907962</v>
          </cell>
          <cell r="I20" t="b">
            <v>1</v>
          </cell>
          <cell r="AH20">
            <v>8</v>
          </cell>
          <cell r="AI20">
            <v>0.21853682210406927</v>
          </cell>
          <cell r="AJ20">
            <v>0</v>
          </cell>
          <cell r="AL20">
            <v>0.21853682210406927</v>
          </cell>
        </row>
        <row r="21">
          <cell r="I21" t="b">
            <v>0</v>
          </cell>
          <cell r="AH21">
            <v>9</v>
          </cell>
          <cell r="AI21">
            <v>0</v>
          </cell>
          <cell r="AJ21">
            <v>0</v>
          </cell>
          <cell r="AL21">
            <v>0</v>
          </cell>
        </row>
        <row r="22">
          <cell r="I22" t="b">
            <v>0</v>
          </cell>
          <cell r="AH22">
            <v>10</v>
          </cell>
          <cell r="AI22">
            <v>0</v>
          </cell>
          <cell r="AJ22">
            <v>0</v>
          </cell>
          <cell r="AL22">
            <v>0</v>
          </cell>
        </row>
        <row r="23">
          <cell r="I23" t="b">
            <v>0</v>
          </cell>
          <cell r="AH23">
            <v>11</v>
          </cell>
          <cell r="AI23">
            <v>0</v>
          </cell>
          <cell r="AJ23">
            <v>0</v>
          </cell>
          <cell r="AL23">
            <v>0</v>
          </cell>
        </row>
        <row r="24">
          <cell r="I24" t="b">
            <v>0</v>
          </cell>
          <cell r="AH24">
            <v>12</v>
          </cell>
          <cell r="AI24">
            <v>0</v>
          </cell>
          <cell r="AJ24">
            <v>0</v>
          </cell>
          <cell r="AL24">
            <v>0</v>
          </cell>
        </row>
        <row r="25">
          <cell r="I25" t="b">
            <v>0</v>
          </cell>
          <cell r="AH25">
            <v>13</v>
          </cell>
          <cell r="AI25">
            <v>0</v>
          </cell>
          <cell r="AJ25">
            <v>0</v>
          </cell>
          <cell r="AL25">
            <v>0</v>
          </cell>
        </row>
        <row r="26">
          <cell r="I26" t="b">
            <v>0</v>
          </cell>
          <cell r="AH26">
            <v>14</v>
          </cell>
          <cell r="AI26">
            <v>0</v>
          </cell>
          <cell r="AJ26">
            <v>0</v>
          </cell>
          <cell r="AL26">
            <v>0</v>
          </cell>
        </row>
        <row r="27">
          <cell r="I27" t="b">
            <v>0</v>
          </cell>
          <cell r="AH27">
            <v>15</v>
          </cell>
          <cell r="AI27">
            <v>0</v>
          </cell>
          <cell r="AJ27">
            <v>0</v>
          </cell>
          <cell r="AL27">
            <v>0</v>
          </cell>
        </row>
        <row r="28">
          <cell r="I28" t="b">
            <v>0</v>
          </cell>
          <cell r="AH28">
            <v>16</v>
          </cell>
          <cell r="AI28">
            <v>0</v>
          </cell>
          <cell r="AJ28">
            <v>0</v>
          </cell>
          <cell r="AL28">
            <v>0</v>
          </cell>
        </row>
        <row r="29">
          <cell r="I29" t="b">
            <v>0</v>
          </cell>
          <cell r="AH29">
            <v>17</v>
          </cell>
          <cell r="AI29">
            <v>0</v>
          </cell>
          <cell r="AJ29">
            <v>0</v>
          </cell>
          <cell r="AL29">
            <v>0</v>
          </cell>
        </row>
        <row r="30">
          <cell r="I30" t="b">
            <v>0</v>
          </cell>
          <cell r="AH30">
            <v>18</v>
          </cell>
          <cell r="AI30">
            <v>0</v>
          </cell>
          <cell r="AJ30">
            <v>0</v>
          </cell>
          <cell r="AL30">
            <v>0</v>
          </cell>
        </row>
        <row r="31">
          <cell r="I31" t="b">
            <v>0</v>
          </cell>
          <cell r="AH31">
            <v>19</v>
          </cell>
          <cell r="AI31">
            <v>0</v>
          </cell>
          <cell r="AJ31">
            <v>0</v>
          </cell>
          <cell r="AL31">
            <v>0</v>
          </cell>
        </row>
        <row r="32">
          <cell r="I32" t="b">
            <v>0</v>
          </cell>
          <cell r="AH32">
            <v>20</v>
          </cell>
          <cell r="AI32">
            <v>0</v>
          </cell>
          <cell r="AJ32">
            <v>0</v>
          </cell>
          <cell r="AL32">
            <v>0</v>
          </cell>
        </row>
        <row r="38">
          <cell r="I38" t="str">
            <v>Do not change the width of the exhibit or font sizes (they are optimized for export to Word).</v>
          </cell>
        </row>
        <row r="40">
          <cell r="I40" t="str">
            <v>Do not delete any rows or columns (some gray cells are used for calculations).</v>
          </cell>
        </row>
      </sheetData>
      <sheetData sheetId="10" refreshError="1">
        <row r="1">
          <cell r="U1" t="str">
            <v>SmartCharts</v>
          </cell>
        </row>
        <row r="5">
          <cell r="C5" t="str">
            <v>Define value axis here:</v>
          </cell>
        </row>
        <row r="6">
          <cell r="C6" t="str">
            <v>Value axis definition</v>
          </cell>
        </row>
        <row r="8">
          <cell r="C8" t="str">
            <v>Define highlighted areas here:</v>
          </cell>
        </row>
        <row r="9">
          <cell r="C9" t="str">
            <v>Definition of highlighted areas</v>
          </cell>
        </row>
        <row r="11">
          <cell r="C11" t="str">
            <v>Input your data here:</v>
          </cell>
          <cell r="H11" t="str">
            <v>Highlight?</v>
          </cell>
        </row>
        <row r="12">
          <cell r="D12" t="str">
            <v>weighted average for the sector</v>
          </cell>
          <cell r="E12" t="str">
            <v>Rolta vs.</v>
          </cell>
          <cell r="AH12" t="str">
            <v>No.</v>
          </cell>
          <cell r="AI12" t="str">
            <v>HighlightYes</v>
          </cell>
          <cell r="AJ12" t="str">
            <v>HighlightNo</v>
          </cell>
          <cell r="AL12" t="str">
            <v>ArrowLine</v>
          </cell>
        </row>
        <row r="13">
          <cell r="C13">
            <v>2003</v>
          </cell>
          <cell r="D13">
            <v>-9.0642938402324541E-2</v>
          </cell>
          <cell r="I13" t="b">
            <v>0</v>
          </cell>
          <cell r="AH13">
            <v>1</v>
          </cell>
          <cell r="AI13">
            <v>0</v>
          </cell>
          <cell r="AJ13">
            <v>-9.0642938402324541E-2</v>
          </cell>
          <cell r="AL13">
            <v>-9.0642938402324541E-2</v>
          </cell>
        </row>
        <row r="14">
          <cell r="C14">
            <v>2004</v>
          </cell>
          <cell r="D14">
            <v>0.29174253362478225</v>
          </cell>
          <cell r="E14">
            <v>6.5133423113751698E-2</v>
          </cell>
          <cell r="I14" t="b">
            <v>0</v>
          </cell>
          <cell r="AH14">
            <v>2</v>
          </cell>
          <cell r="AI14">
            <v>0</v>
          </cell>
          <cell r="AJ14">
            <v>0.29174253362478225</v>
          </cell>
          <cell r="AL14">
            <v>0.29174253362478225</v>
          </cell>
        </row>
        <row r="15">
          <cell r="C15">
            <v>2005</v>
          </cell>
          <cell r="D15">
            <v>0.42362563981950424</v>
          </cell>
          <cell r="E15">
            <v>0.30512660813107284</v>
          </cell>
          <cell r="I15" t="b">
            <v>0</v>
          </cell>
          <cell r="AH15">
            <v>3</v>
          </cell>
          <cell r="AI15">
            <v>0</v>
          </cell>
          <cell r="AJ15">
            <v>0.42362563981950424</v>
          </cell>
          <cell r="AL15">
            <v>0.42362563981950424</v>
          </cell>
        </row>
        <row r="16">
          <cell r="C16">
            <v>2006</v>
          </cell>
          <cell r="D16">
            <v>0.33482867122814242</v>
          </cell>
          <cell r="E16">
            <v>0.42963236025428464</v>
          </cell>
          <cell r="I16" t="b">
            <v>0</v>
          </cell>
          <cell r="AH16">
            <v>4</v>
          </cell>
          <cell r="AI16">
            <v>0</v>
          </cell>
          <cell r="AJ16">
            <v>0.33482867122814242</v>
          </cell>
          <cell r="AL16">
            <v>0.33482867122814242</v>
          </cell>
        </row>
        <row r="17">
          <cell r="C17">
            <v>2007</v>
          </cell>
          <cell r="D17">
            <v>0.55478629611326302</v>
          </cell>
          <cell r="E17">
            <v>0.24485651208492287</v>
          </cell>
          <cell r="I17" t="b">
            <v>0</v>
          </cell>
          <cell r="AH17">
            <v>5</v>
          </cell>
          <cell r="AI17">
            <v>0</v>
          </cell>
          <cell r="AJ17">
            <v>0.55478629611326302</v>
          </cell>
          <cell r="AL17">
            <v>0.55478629611326302</v>
          </cell>
        </row>
        <row r="18">
          <cell r="C18" t="str">
            <v>2008e</v>
          </cell>
          <cell r="D18">
            <v>0.19947771377918722</v>
          </cell>
          <cell r="E18">
            <v>0.36689989556107516</v>
          </cell>
          <cell r="I18" t="b">
            <v>1</v>
          </cell>
          <cell r="AH18">
            <v>6</v>
          </cell>
          <cell r="AI18">
            <v>0.19947771377918722</v>
          </cell>
          <cell r="AJ18">
            <v>0</v>
          </cell>
          <cell r="AL18">
            <v>0.19947771377918722</v>
          </cell>
        </row>
        <row r="19">
          <cell r="C19" t="str">
            <v>2009e</v>
          </cell>
          <cell r="D19">
            <v>0.21275120601233649</v>
          </cell>
          <cell r="E19">
            <v>0.50803051476846695</v>
          </cell>
          <cell r="I19" t="b">
            <v>1</v>
          </cell>
          <cell r="AH19">
            <v>7</v>
          </cell>
          <cell r="AI19">
            <v>0.21275120601233649</v>
          </cell>
          <cell r="AJ19">
            <v>0</v>
          </cell>
          <cell r="AL19">
            <v>0.21275120601233649</v>
          </cell>
        </row>
        <row r="20">
          <cell r="C20" t="str">
            <v>2010e</v>
          </cell>
          <cell r="D20">
            <v>0.18687457475322686</v>
          </cell>
          <cell r="E20">
            <v>0.41772570597516068</v>
          </cell>
          <cell r="I20" t="b">
            <v>1</v>
          </cell>
          <cell r="AH20">
            <v>8</v>
          </cell>
          <cell r="AI20">
            <v>0.18687457475322686</v>
          </cell>
          <cell r="AJ20">
            <v>0</v>
          </cell>
          <cell r="AL20">
            <v>0.18687457475322686</v>
          </cell>
        </row>
        <row r="21">
          <cell r="I21" t="b">
            <v>0</v>
          </cell>
          <cell r="AH21">
            <v>9</v>
          </cell>
          <cell r="AI21">
            <v>0</v>
          </cell>
          <cell r="AJ21">
            <v>0</v>
          </cell>
          <cell r="AL21">
            <v>0</v>
          </cell>
        </row>
        <row r="22">
          <cell r="I22" t="b">
            <v>0</v>
          </cell>
          <cell r="AH22">
            <v>10</v>
          </cell>
          <cell r="AI22">
            <v>0</v>
          </cell>
          <cell r="AJ22">
            <v>0</v>
          </cell>
          <cell r="AL22">
            <v>0</v>
          </cell>
        </row>
        <row r="23">
          <cell r="I23" t="b">
            <v>0</v>
          </cell>
          <cell r="AH23">
            <v>11</v>
          </cell>
          <cell r="AI23">
            <v>0</v>
          </cell>
          <cell r="AJ23">
            <v>0</v>
          </cell>
          <cell r="AL23">
            <v>0</v>
          </cell>
        </row>
        <row r="24">
          <cell r="I24" t="b">
            <v>0</v>
          </cell>
          <cell r="AH24">
            <v>12</v>
          </cell>
          <cell r="AI24">
            <v>0</v>
          </cell>
          <cell r="AJ24">
            <v>0</v>
          </cell>
          <cell r="AL24">
            <v>0</v>
          </cell>
        </row>
        <row r="25">
          <cell r="I25" t="b">
            <v>0</v>
          </cell>
          <cell r="AH25">
            <v>13</v>
          </cell>
          <cell r="AI25">
            <v>0</v>
          </cell>
          <cell r="AJ25">
            <v>0</v>
          </cell>
          <cell r="AL25">
            <v>0</v>
          </cell>
        </row>
        <row r="26">
          <cell r="I26" t="b">
            <v>0</v>
          </cell>
          <cell r="AH26">
            <v>14</v>
          </cell>
          <cell r="AI26">
            <v>0</v>
          </cell>
          <cell r="AJ26">
            <v>0</v>
          </cell>
          <cell r="AL26">
            <v>0</v>
          </cell>
        </row>
        <row r="27">
          <cell r="I27" t="b">
            <v>0</v>
          </cell>
          <cell r="AH27">
            <v>15</v>
          </cell>
          <cell r="AI27">
            <v>0</v>
          </cell>
          <cell r="AJ27">
            <v>0</v>
          </cell>
          <cell r="AL27">
            <v>0</v>
          </cell>
        </row>
        <row r="28">
          <cell r="I28" t="b">
            <v>0</v>
          </cell>
          <cell r="AH28">
            <v>16</v>
          </cell>
          <cell r="AI28">
            <v>0</v>
          </cell>
          <cell r="AJ28">
            <v>0</v>
          </cell>
          <cell r="AL28">
            <v>0</v>
          </cell>
        </row>
        <row r="29">
          <cell r="I29" t="b">
            <v>0</v>
          </cell>
          <cell r="AH29">
            <v>17</v>
          </cell>
          <cell r="AI29">
            <v>0</v>
          </cell>
          <cell r="AJ29">
            <v>0</v>
          </cell>
          <cell r="AL29">
            <v>0</v>
          </cell>
        </row>
        <row r="30">
          <cell r="I30" t="b">
            <v>0</v>
          </cell>
          <cell r="AH30">
            <v>18</v>
          </cell>
          <cell r="AI30">
            <v>0</v>
          </cell>
          <cell r="AJ30">
            <v>0</v>
          </cell>
          <cell r="AL30">
            <v>0</v>
          </cell>
        </row>
        <row r="31">
          <cell r="I31" t="b">
            <v>0</v>
          </cell>
          <cell r="AH31">
            <v>19</v>
          </cell>
          <cell r="AI31">
            <v>0</v>
          </cell>
          <cell r="AJ31">
            <v>0</v>
          </cell>
          <cell r="AL31">
            <v>0</v>
          </cell>
        </row>
        <row r="32">
          <cell r="I32" t="b">
            <v>0</v>
          </cell>
          <cell r="AH32">
            <v>20</v>
          </cell>
          <cell r="AI32">
            <v>0</v>
          </cell>
          <cell r="AJ32">
            <v>0</v>
          </cell>
          <cell r="AL32">
            <v>0</v>
          </cell>
        </row>
        <row r="38">
          <cell r="I38" t="str">
            <v>Do not change the width of the exhibit or font sizes (they are optimized for export to Word).</v>
          </cell>
        </row>
        <row r="40">
          <cell r="I40" t="str">
            <v>Do not delete any rows or columns (some gray cells are used for calculations).</v>
          </cell>
        </row>
      </sheetData>
      <sheetData sheetId="11" refreshError="1">
        <row r="1">
          <cell r="U1" t="str">
            <v>SmartCharts</v>
          </cell>
        </row>
        <row r="5">
          <cell r="C5" t="str">
            <v>Define value axis here:</v>
          </cell>
        </row>
        <row r="6">
          <cell r="C6" t="str">
            <v>Value axis definition</v>
          </cell>
        </row>
        <row r="8">
          <cell r="C8" t="str">
            <v>Define highlighted areas here:</v>
          </cell>
        </row>
        <row r="9">
          <cell r="C9" t="str">
            <v>Definition of highlighted areas</v>
          </cell>
        </row>
        <row r="11">
          <cell r="C11" t="str">
            <v>Input your data here:</v>
          </cell>
          <cell r="H11" t="str">
            <v>Highlight?</v>
          </cell>
        </row>
        <row r="12">
          <cell r="D12" t="str">
            <v>weighted average for the sector</v>
          </cell>
          <cell r="E12" t="str">
            <v>Rolta vs.</v>
          </cell>
          <cell r="AH12" t="str">
            <v>No.</v>
          </cell>
          <cell r="AI12" t="str">
            <v>HighlightYes</v>
          </cell>
          <cell r="AJ12" t="str">
            <v>HighlightNo</v>
          </cell>
          <cell r="AL12" t="str">
            <v>ArrowLine</v>
          </cell>
        </row>
        <row r="13">
          <cell r="C13">
            <v>2003</v>
          </cell>
          <cell r="D13">
            <v>0.62355116052839754</v>
          </cell>
          <cell r="I13" t="b">
            <v>0</v>
          </cell>
          <cell r="AH13">
            <v>1</v>
          </cell>
          <cell r="AI13">
            <v>0</v>
          </cell>
          <cell r="AJ13">
            <v>0.62355116052839754</v>
          </cell>
          <cell r="AL13">
            <v>0.62355116052839754</v>
          </cell>
        </row>
        <row r="14">
          <cell r="C14">
            <v>2004</v>
          </cell>
          <cell r="D14">
            <v>0.55382469488034292</v>
          </cell>
          <cell r="E14">
            <v>0.18579881656804731</v>
          </cell>
          <cell r="I14" t="b">
            <v>0</v>
          </cell>
          <cell r="AH14">
            <v>2</v>
          </cell>
          <cell r="AI14">
            <v>0</v>
          </cell>
          <cell r="AJ14">
            <v>0.55382469488034292</v>
          </cell>
          <cell r="AL14">
            <v>0.55382469488034292</v>
          </cell>
        </row>
        <row r="15">
          <cell r="C15">
            <v>2005</v>
          </cell>
          <cell r="D15">
            <v>0.53192985991464103</v>
          </cell>
          <cell r="E15">
            <v>0.41317365269461082</v>
          </cell>
          <cell r="I15" t="b">
            <v>0</v>
          </cell>
          <cell r="AH15">
            <v>3</v>
          </cell>
          <cell r="AI15">
            <v>0</v>
          </cell>
          <cell r="AJ15">
            <v>0.53192985991464103</v>
          </cell>
          <cell r="AL15">
            <v>0.53192985991464103</v>
          </cell>
        </row>
        <row r="16">
          <cell r="C16">
            <v>2006</v>
          </cell>
          <cell r="D16">
            <v>0.40741507093361534</v>
          </cell>
          <cell r="E16">
            <v>0.33262711864406791</v>
          </cell>
          <cell r="I16" t="b">
            <v>0</v>
          </cell>
          <cell r="AH16">
            <v>4</v>
          </cell>
          <cell r="AI16">
            <v>0</v>
          </cell>
          <cell r="AJ16">
            <v>0.40741507093361534</v>
          </cell>
          <cell r="AL16">
            <v>0.40741507093361534</v>
          </cell>
        </row>
        <row r="17">
          <cell r="C17">
            <v>2007</v>
          </cell>
          <cell r="D17">
            <v>0.33262566574148378</v>
          </cell>
          <cell r="E17">
            <v>0.1436142024377316</v>
          </cell>
          <cell r="I17" t="b">
            <v>0</v>
          </cell>
          <cell r="AH17">
            <v>5</v>
          </cell>
          <cell r="AI17">
            <v>0</v>
          </cell>
          <cell r="AJ17">
            <v>0.33262566574148378</v>
          </cell>
          <cell r="AL17">
            <v>0.33262566574148378</v>
          </cell>
        </row>
        <row r="18">
          <cell r="C18" t="str">
            <v>2008e</v>
          </cell>
          <cell r="D18">
            <v>0.20019780693315919</v>
          </cell>
          <cell r="E18">
            <v>0.34994434133837671</v>
          </cell>
          <cell r="I18" t="b">
            <v>1</v>
          </cell>
          <cell r="AH18">
            <v>6</v>
          </cell>
          <cell r="AI18">
            <v>0.20019780693315919</v>
          </cell>
          <cell r="AJ18">
            <v>0</v>
          </cell>
          <cell r="AL18">
            <v>0.20019780693315919</v>
          </cell>
        </row>
        <row r="19">
          <cell r="C19" t="str">
            <v>2009e</v>
          </cell>
          <cell r="D19">
            <v>0.19569611391329428</v>
          </cell>
          <cell r="E19">
            <v>0.32665162839496165</v>
          </cell>
          <cell r="I19" t="b">
            <v>1</v>
          </cell>
          <cell r="AH19">
            <v>7</v>
          </cell>
          <cell r="AI19">
            <v>0.19569611391329428</v>
          </cell>
          <cell r="AJ19">
            <v>0</v>
          </cell>
          <cell r="AL19">
            <v>0.19569611391329428</v>
          </cell>
        </row>
        <row r="20">
          <cell r="C20" t="str">
            <v>2010e</v>
          </cell>
          <cell r="D20">
            <v>0.15482422000446469</v>
          </cell>
          <cell r="E20">
            <v>0.32278500748378502</v>
          </cell>
          <cell r="I20" t="b">
            <v>1</v>
          </cell>
          <cell r="AH20">
            <v>8</v>
          </cell>
          <cell r="AI20">
            <v>0.15482422000446469</v>
          </cell>
          <cell r="AJ20">
            <v>0</v>
          </cell>
          <cell r="AL20">
            <v>0.15482422000446469</v>
          </cell>
        </row>
        <row r="21">
          <cell r="I21" t="b">
            <v>0</v>
          </cell>
          <cell r="AH21">
            <v>9</v>
          </cell>
          <cell r="AI21">
            <v>0</v>
          </cell>
          <cell r="AJ21">
            <v>0</v>
          </cell>
          <cell r="AL21">
            <v>0</v>
          </cell>
        </row>
        <row r="22">
          <cell r="I22" t="b">
            <v>0</v>
          </cell>
          <cell r="AH22">
            <v>10</v>
          </cell>
          <cell r="AI22">
            <v>0</v>
          </cell>
          <cell r="AJ22">
            <v>0</v>
          </cell>
          <cell r="AL22">
            <v>0</v>
          </cell>
        </row>
        <row r="23">
          <cell r="I23" t="b">
            <v>0</v>
          </cell>
          <cell r="AH23">
            <v>11</v>
          </cell>
          <cell r="AI23">
            <v>0</v>
          </cell>
          <cell r="AJ23">
            <v>0</v>
          </cell>
          <cell r="AL23">
            <v>0</v>
          </cell>
        </row>
        <row r="24">
          <cell r="I24" t="b">
            <v>0</v>
          </cell>
          <cell r="AH24">
            <v>12</v>
          </cell>
          <cell r="AI24">
            <v>0</v>
          </cell>
          <cell r="AJ24">
            <v>0</v>
          </cell>
          <cell r="AL24">
            <v>0</v>
          </cell>
        </row>
        <row r="25">
          <cell r="I25" t="b">
            <v>0</v>
          </cell>
          <cell r="AH25">
            <v>13</v>
          </cell>
          <cell r="AI25">
            <v>0</v>
          </cell>
          <cell r="AJ25">
            <v>0</v>
          </cell>
          <cell r="AL25">
            <v>0</v>
          </cell>
        </row>
        <row r="26">
          <cell r="I26" t="b">
            <v>0</v>
          </cell>
          <cell r="AH26">
            <v>14</v>
          </cell>
          <cell r="AI26">
            <v>0</v>
          </cell>
          <cell r="AJ26">
            <v>0</v>
          </cell>
          <cell r="AL26">
            <v>0</v>
          </cell>
        </row>
        <row r="27">
          <cell r="I27" t="b">
            <v>0</v>
          </cell>
          <cell r="AH27">
            <v>15</v>
          </cell>
          <cell r="AI27">
            <v>0</v>
          </cell>
          <cell r="AJ27">
            <v>0</v>
          </cell>
          <cell r="AL27">
            <v>0</v>
          </cell>
        </row>
        <row r="28">
          <cell r="I28" t="b">
            <v>0</v>
          </cell>
          <cell r="AH28">
            <v>16</v>
          </cell>
          <cell r="AI28">
            <v>0</v>
          </cell>
          <cell r="AJ28">
            <v>0</v>
          </cell>
          <cell r="AL28">
            <v>0</v>
          </cell>
        </row>
        <row r="29">
          <cell r="I29" t="b">
            <v>0</v>
          </cell>
          <cell r="AH29">
            <v>17</v>
          </cell>
          <cell r="AI29">
            <v>0</v>
          </cell>
          <cell r="AJ29">
            <v>0</v>
          </cell>
          <cell r="AL29">
            <v>0</v>
          </cell>
        </row>
        <row r="30">
          <cell r="I30" t="b">
            <v>0</v>
          </cell>
          <cell r="AH30">
            <v>18</v>
          </cell>
          <cell r="AI30">
            <v>0</v>
          </cell>
          <cell r="AJ30">
            <v>0</v>
          </cell>
          <cell r="AL30">
            <v>0</v>
          </cell>
        </row>
        <row r="31">
          <cell r="I31" t="b">
            <v>0</v>
          </cell>
          <cell r="AH31">
            <v>19</v>
          </cell>
          <cell r="AI31">
            <v>0</v>
          </cell>
          <cell r="AJ31">
            <v>0</v>
          </cell>
          <cell r="AL31">
            <v>0</v>
          </cell>
        </row>
        <row r="32">
          <cell r="I32" t="b">
            <v>0</v>
          </cell>
          <cell r="AH32">
            <v>20</v>
          </cell>
          <cell r="AI32">
            <v>0</v>
          </cell>
          <cell r="AJ32">
            <v>0</v>
          </cell>
          <cell r="AL32">
            <v>0</v>
          </cell>
        </row>
        <row r="38">
          <cell r="I38" t="str">
            <v>Do not change the width of the exhibit or font sizes (they are optimized for export to Word).</v>
          </cell>
        </row>
        <row r="40">
          <cell r="I40" t="str">
            <v>Do not delete any rows or columns (some gray cells are used for calculations).</v>
          </cell>
        </row>
      </sheetData>
      <sheetData sheetId="12" refreshError="1">
        <row r="1">
          <cell r="C1">
            <v>8</v>
          </cell>
          <cell r="D1">
            <v>10</v>
          </cell>
          <cell r="F1">
            <v>10</v>
          </cell>
          <cell r="H1">
            <v>10</v>
          </cell>
          <cell r="I1">
            <v>13</v>
          </cell>
          <cell r="J1">
            <v>10</v>
          </cell>
          <cell r="L1">
            <v>10</v>
          </cell>
          <cell r="Q1" t="str">
            <v>{CMicroBar}</v>
          </cell>
        </row>
        <row r="4">
          <cell r="C4" t="str">
            <v xml:space="preserve"> P/E (FY1)</v>
          </cell>
          <cell r="E4" t="str">
            <v xml:space="preserve"> P/Book</v>
          </cell>
          <cell r="G4" t="str">
            <v xml:space="preserve"> EV/Ebitda</v>
          </cell>
          <cell r="I4" t="str">
            <v xml:space="preserve"> EPS growth
 (2-yr fwd)</v>
          </cell>
          <cell r="K4" t="str">
            <v xml:space="preserve"> Upside to
 Price Target</v>
          </cell>
          <cell r="N4" t="str">
            <v xml:space="preserve">
Ratings</v>
          </cell>
        </row>
        <row r="6">
          <cell r="D6" t="str">
            <v></v>
          </cell>
          <cell r="F6" t="str">
            <v></v>
          </cell>
          <cell r="H6" t="str">
            <v></v>
          </cell>
          <cell r="J6" t="str">
            <v></v>
          </cell>
          <cell r="L6" t="str">
            <v>串懶</v>
          </cell>
          <cell r="N6" t="str">
            <v>Buy</v>
          </cell>
          <cell r="O6" t="str">
            <v>Hold</v>
          </cell>
          <cell r="P6" t="str">
            <v>Sell</v>
          </cell>
        </row>
        <row r="8">
          <cell r="B8" t="str">
            <v xml:space="preserve">Infosys Technologies </v>
          </cell>
          <cell r="C8">
            <v>23.165303750274681</v>
          </cell>
          <cell r="D8" t="str">
            <v></v>
          </cell>
          <cell r="E8">
            <v>5.92997</v>
          </cell>
          <cell r="F8" t="str">
            <v></v>
          </cell>
          <cell r="G8">
            <v>16.697620329855269</v>
          </cell>
          <cell r="H8" t="str">
            <v></v>
          </cell>
          <cell r="I8">
            <v>0.44916684604475132</v>
          </cell>
          <cell r="J8" t="str">
            <v></v>
          </cell>
          <cell r="K8">
            <v>-2.9398993640009172E-2</v>
          </cell>
          <cell r="L8" t="str">
            <v></v>
          </cell>
          <cell r="N8">
            <v>21</v>
          </cell>
          <cell r="O8">
            <v>13</v>
          </cell>
          <cell r="P8"/>
          <cell r="Q8" t="str">
            <v></v>
          </cell>
        </row>
        <row r="9">
          <cell r="B9" t="str">
            <v xml:space="preserve">Rolta India </v>
          </cell>
          <cell r="C9">
            <v>20.694458166823328</v>
          </cell>
          <cell r="D9" t="str">
            <v></v>
          </cell>
          <cell r="E9">
            <v>3.5718800000000002</v>
          </cell>
          <cell r="F9" t="str">
            <v></v>
          </cell>
          <cell r="G9">
            <v>16.154547701816412</v>
          </cell>
          <cell r="H9" t="str">
            <v></v>
          </cell>
          <cell r="I9">
            <v>0.79090585867912133</v>
          </cell>
          <cell r="J9" t="str">
            <v></v>
          </cell>
          <cell r="K9">
            <v>0.32728771640560594</v>
          </cell>
          <cell r="L9" t="str">
            <v></v>
          </cell>
          <cell r="N9">
            <v>4</v>
          </cell>
          <cell r="O9"/>
          <cell r="P9"/>
          <cell r="Q9" t="str">
            <v></v>
          </cell>
        </row>
        <row r="10">
          <cell r="B10" t="str">
            <v xml:space="preserve">Vakrangee Softwares </v>
          </cell>
          <cell r="C10">
            <v>20.301251956181531</v>
          </cell>
          <cell r="D10" t="str">
            <v></v>
          </cell>
          <cell r="E10">
            <v>1.46147</v>
          </cell>
          <cell r="F10" t="str">
            <v></v>
          </cell>
          <cell r="G10">
            <v>9.5269519425732483</v>
          </cell>
          <cell r="H10" t="str">
            <v></v>
          </cell>
          <cell r="I10">
            <v>1.333836098541981</v>
          </cell>
          <cell r="J10" t="str">
            <v></v>
          </cell>
          <cell r="K10">
            <v>0.70221091762864407</v>
          </cell>
          <cell r="L10" t="str">
            <v></v>
          </cell>
          <cell r="N10">
            <v>2</v>
          </cell>
          <cell r="O10"/>
          <cell r="P10"/>
          <cell r="Q10" t="str">
            <v></v>
          </cell>
        </row>
        <row r="11">
          <cell r="B11" t="str">
            <v xml:space="preserve">Satyam Computer Services </v>
          </cell>
          <cell r="C11">
            <v>19.718643799889353</v>
          </cell>
          <cell r="D11" t="str">
            <v></v>
          </cell>
          <cell r="E11">
            <v>5.4957700000000003</v>
          </cell>
          <cell r="F11" t="str">
            <v></v>
          </cell>
          <cell r="G11">
            <v>17.078127744277268</v>
          </cell>
          <cell r="H11" t="str">
            <v></v>
          </cell>
          <cell r="I11">
            <v>0.53100814894033643</v>
          </cell>
          <cell r="J11" t="str">
            <v></v>
          </cell>
          <cell r="K11">
            <v>-2.1479713603818614E-2</v>
          </cell>
          <cell r="L11" t="str">
            <v></v>
          </cell>
          <cell r="N11">
            <v>18</v>
          </cell>
          <cell r="O11">
            <v>7</v>
          </cell>
          <cell r="P11"/>
          <cell r="Q11" t="str">
            <v></v>
          </cell>
        </row>
        <row r="12">
          <cell r="B12" t="str">
            <v xml:space="preserve">Tata Consultancy Services </v>
          </cell>
          <cell r="C12">
            <v>18.737467646561658</v>
          </cell>
          <cell r="D12" t="str">
            <v></v>
          </cell>
          <cell r="E12">
            <v>13.614140000000001</v>
          </cell>
          <cell r="F12" t="str">
            <v></v>
          </cell>
          <cell r="G12">
            <v>17.602119655051197</v>
          </cell>
          <cell r="H12" t="str">
            <v></v>
          </cell>
          <cell r="I12">
            <v>0.38530689443930721</v>
          </cell>
          <cell r="J12" t="str">
            <v></v>
          </cell>
          <cell r="K12">
            <v>5.2222492105902359E-2</v>
          </cell>
          <cell r="L12" t="str">
            <v></v>
          </cell>
          <cell r="N12">
            <v>16</v>
          </cell>
          <cell r="O12">
            <v>10</v>
          </cell>
          <cell r="P12"/>
          <cell r="Q12" t="str">
            <v></v>
          </cell>
        </row>
        <row r="13">
          <cell r="B13" t="str">
            <v xml:space="preserve">Mphasis </v>
          </cell>
          <cell r="C13">
            <v>18.603477724334482</v>
          </cell>
          <cell r="D13" t="str">
            <v></v>
          </cell>
          <cell r="E13">
            <v>4.5919100000000004</v>
          </cell>
          <cell r="F13" t="str">
            <v></v>
          </cell>
          <cell r="G13" t="str">
            <v>NA</v>
          </cell>
          <cell r="H13" t="str">
            <v></v>
          </cell>
          <cell r="I13">
            <v>0.84296926496494584</v>
          </cell>
          <cell r="J13" t="str">
            <v></v>
          </cell>
          <cell r="K13">
            <v>0.1143818334735071</v>
          </cell>
          <cell r="L13" t="str">
            <v></v>
          </cell>
          <cell r="N13">
            <v>8</v>
          </cell>
          <cell r="O13">
            <v>5</v>
          </cell>
          <cell r="P13">
            <v>1</v>
          </cell>
          <cell r="Q13" t="str">
            <v></v>
          </cell>
        </row>
        <row r="14">
          <cell r="B14" t="str">
            <v xml:space="preserve">Wipro </v>
          </cell>
          <cell r="C14">
            <v>18.503024055060422</v>
          </cell>
          <cell r="D14" t="str">
            <v></v>
          </cell>
          <cell r="E14">
            <v>8.4862000000000002</v>
          </cell>
          <cell r="F14" t="str">
            <v></v>
          </cell>
          <cell r="G14">
            <v>19.653327362535961</v>
          </cell>
          <cell r="H14" t="str">
            <v></v>
          </cell>
          <cell r="I14">
            <v>0.419577732468563</v>
          </cell>
          <cell r="J14" t="str">
            <v></v>
          </cell>
          <cell r="K14">
            <v>-1.5748031496062992E-2</v>
          </cell>
          <cell r="L14" t="str">
            <v></v>
          </cell>
          <cell r="N14">
            <v>12</v>
          </cell>
          <cell r="O14">
            <v>11</v>
          </cell>
          <cell r="P14">
            <v>2</v>
          </cell>
          <cell r="Q14" t="str">
            <v></v>
          </cell>
        </row>
        <row r="15">
          <cell r="B15" t="str">
            <v xml:space="preserve">Mindtree </v>
          </cell>
          <cell r="C15">
            <v>17.848498130011894</v>
          </cell>
          <cell r="D15" t="str">
            <v></v>
          </cell>
          <cell r="E15">
            <v>7.19984</v>
          </cell>
          <cell r="F15" t="str">
            <v></v>
          </cell>
          <cell r="G15">
            <v>14.698193597463257</v>
          </cell>
          <cell r="H15" t="str">
            <v></v>
          </cell>
          <cell r="I15">
            <v>9.8563448275862164E-2</v>
          </cell>
          <cell r="J15" t="str">
            <v></v>
          </cell>
          <cell r="K15">
            <v>1.0371003955949889E-2</v>
          </cell>
          <cell r="L15" t="str">
            <v></v>
          </cell>
          <cell r="N15">
            <v>1</v>
          </cell>
          <cell r="O15">
            <v>4</v>
          </cell>
          <cell r="P15">
            <v>2</v>
          </cell>
          <cell r="Q15" t="str">
            <v></v>
          </cell>
        </row>
        <row r="16">
          <cell r="B16" t="str">
            <v xml:space="preserve">Tanla Solutions </v>
          </cell>
          <cell r="C16">
            <v>16.367534456355283</v>
          </cell>
          <cell r="D16" t="str">
            <v></v>
          </cell>
          <cell r="E16">
            <v>3.17971</v>
          </cell>
          <cell r="F16" t="str">
            <v></v>
          </cell>
          <cell r="G16">
            <v>21.602059422204459</v>
          </cell>
          <cell r="H16" t="str">
            <v></v>
          </cell>
          <cell r="I16">
            <v>1.4369973190348526</v>
          </cell>
          <cell r="J16" t="str">
            <v></v>
          </cell>
          <cell r="K16">
            <v>0.53099730458221028</v>
          </cell>
          <cell r="L16" t="str">
            <v></v>
          </cell>
          <cell r="N16">
            <v>3</v>
          </cell>
          <cell r="O16"/>
          <cell r="P16"/>
          <cell r="Q16" t="str">
            <v></v>
          </cell>
        </row>
        <row r="17">
          <cell r="B17" t="str">
            <v xml:space="preserve">HCL Technologies </v>
          </cell>
          <cell r="C17">
            <v>15.459382224372732</v>
          </cell>
          <cell r="D17" t="str">
            <v></v>
          </cell>
          <cell r="E17">
            <v>4.0106999999999999</v>
          </cell>
          <cell r="F17" t="str">
            <v></v>
          </cell>
          <cell r="G17">
            <v>19.440219078390026</v>
          </cell>
          <cell r="H17" t="str">
            <v></v>
          </cell>
          <cell r="I17">
            <v>5.6880861844350816E-2</v>
          </cell>
          <cell r="J17" t="str">
            <v></v>
          </cell>
          <cell r="K17">
            <v>-3.4835410674336952E-2</v>
          </cell>
          <cell r="L17" t="str">
            <v></v>
          </cell>
          <cell r="N17">
            <v>8</v>
          </cell>
          <cell r="O17">
            <v>7</v>
          </cell>
          <cell r="P17"/>
          <cell r="Q17" t="str">
            <v></v>
          </cell>
        </row>
        <row r="18">
          <cell r="B18" t="str">
            <v xml:space="preserve">Nucleus Software Exports </v>
          </cell>
          <cell r="C18">
            <v>13.882666666666667</v>
          </cell>
          <cell r="D18" t="str">
            <v></v>
          </cell>
          <cell r="E18">
            <v>9.3110999999999997</v>
          </cell>
          <cell r="F18" t="str">
            <v></v>
          </cell>
          <cell r="G18">
            <v>12.824442830371405</v>
          </cell>
          <cell r="H18" t="str">
            <v></v>
          </cell>
          <cell r="I18">
            <v>4.7441656623205875E-2</v>
          </cell>
          <cell r="J18" t="str">
            <v></v>
          </cell>
          <cell r="K18" t="str">
            <v>NA</v>
          </cell>
          <cell r="L18" t="str">
            <v></v>
          </cell>
          <cell r="N18">
            <v>2</v>
          </cell>
          <cell r="O18"/>
          <cell r="P18"/>
          <cell r="Q18" t="str">
            <v></v>
          </cell>
        </row>
        <row r="19">
          <cell r="B19" t="str">
            <v xml:space="preserve">Tech Mahindra </v>
          </cell>
          <cell r="C19">
            <v>13.812760765034616</v>
          </cell>
          <cell r="D19" t="str">
            <v></v>
          </cell>
          <cell r="E19">
            <v>18.844529999999999</v>
          </cell>
          <cell r="F19" t="str">
            <v></v>
          </cell>
          <cell r="G19">
            <v>13.450951219941436</v>
          </cell>
          <cell r="H19" t="str">
            <v></v>
          </cell>
          <cell r="I19">
            <v>0.58809925979642186</v>
          </cell>
          <cell r="J19" t="str">
            <v></v>
          </cell>
          <cell r="K19">
            <v>7.7456647398843934E-2</v>
          </cell>
          <cell r="L19" t="str">
            <v></v>
          </cell>
          <cell r="N19">
            <v>1</v>
          </cell>
          <cell r="O19">
            <v>6</v>
          </cell>
          <cell r="P19">
            <v>2</v>
          </cell>
          <cell r="Q19" t="str">
            <v></v>
          </cell>
        </row>
        <row r="20">
          <cell r="B20" t="str">
            <v xml:space="preserve">Polaris Software Laboratory </v>
          </cell>
          <cell r="C20">
            <v>12.618838282867314</v>
          </cell>
          <cell r="D20" t="str">
            <v></v>
          </cell>
          <cell r="E20">
            <v>2.9498799999999998</v>
          </cell>
          <cell r="F20" t="str">
            <v></v>
          </cell>
          <cell r="G20">
            <v>5.5999741994251204</v>
          </cell>
          <cell r="H20" t="str">
            <v></v>
          </cell>
          <cell r="I20">
            <v>-0.12422553463471286</v>
          </cell>
          <cell r="J20" t="str">
            <v></v>
          </cell>
          <cell r="K20">
            <v>-0.14853358561967836</v>
          </cell>
          <cell r="L20" t="str">
            <v></v>
          </cell>
          <cell r="N20">
            <v>1</v>
          </cell>
          <cell r="O20"/>
          <cell r="P20">
            <v>2</v>
          </cell>
          <cell r="Q20" t="str">
            <v></v>
          </cell>
        </row>
        <row r="21">
          <cell r="B21" t="str">
            <v xml:space="preserve">3I Infotech </v>
          </cell>
          <cell r="C21">
            <v>12.503755125606487</v>
          </cell>
          <cell r="D21" t="str">
            <v></v>
          </cell>
          <cell r="E21">
            <v>3.4301499999999998</v>
          </cell>
          <cell r="F21" t="str">
            <v></v>
          </cell>
          <cell r="G21">
            <v>14.896769610153628</v>
          </cell>
          <cell r="H21" t="str">
            <v></v>
          </cell>
          <cell r="I21">
            <v>0.76978386717628511</v>
          </cell>
          <cell r="J21" t="str">
            <v></v>
          </cell>
          <cell r="K21">
            <v>0.42259414225941422</v>
          </cell>
          <cell r="L21" t="str">
            <v></v>
          </cell>
          <cell r="N21">
            <v>6</v>
          </cell>
          <cell r="O21"/>
          <cell r="P21"/>
          <cell r="Q21" t="str">
            <v></v>
          </cell>
        </row>
        <row r="22">
          <cell r="B22" t="str">
            <v xml:space="preserve">Mastek </v>
          </cell>
          <cell r="C22">
            <v>9.5661768158129501</v>
          </cell>
          <cell r="D22" t="str">
            <v></v>
          </cell>
          <cell r="E22">
            <v>2.3425400000000001</v>
          </cell>
          <cell r="F22" t="str">
            <v></v>
          </cell>
          <cell r="G22">
            <v>7.0488494478281964</v>
          </cell>
          <cell r="H22" t="str">
            <v></v>
          </cell>
          <cell r="I22">
            <v>0.31713018710809826</v>
          </cell>
          <cell r="J22" t="str">
            <v></v>
          </cell>
          <cell r="K22">
            <v>2.9871266091738503E-2</v>
          </cell>
          <cell r="L22" t="str">
            <v></v>
          </cell>
          <cell r="N22">
            <v>1</v>
          </cell>
          <cell r="O22"/>
          <cell r="P22">
            <v>1</v>
          </cell>
          <cell r="Q22" t="str">
            <v></v>
          </cell>
        </row>
      </sheetData>
      <sheetData sheetId="13"/>
      <sheetData sheetId="14"/>
      <sheetData sheetId="15" refreshError="1">
        <row r="4">
          <cell r="B4" t="str">
            <v>RNOA</v>
          </cell>
          <cell r="C4">
            <v>0.21299999999999999</v>
          </cell>
        </row>
        <row r="5">
          <cell r="C5">
            <v>0.21299999999999999</v>
          </cell>
          <cell r="D5">
            <v>2.7E-2</v>
          </cell>
          <cell r="E5">
            <v>0.01</v>
          </cell>
          <cell r="F5" t="str">
            <v>LEVERAGE EFFECT</v>
          </cell>
        </row>
        <row r="6">
          <cell r="B6" t="str">
            <v>ROE</v>
          </cell>
          <cell r="C6">
            <v>0.24</v>
          </cell>
        </row>
      </sheetData>
      <sheetData sheetId="16" refreshError="1">
        <row r="1">
          <cell r="T1" t="str">
            <v>SmartCharts</v>
          </cell>
        </row>
        <row r="5">
          <cell r="C5" t="str">
            <v>Define value axis here:</v>
          </cell>
        </row>
        <row r="6">
          <cell r="C6" t="str">
            <v>Value axis definition</v>
          </cell>
        </row>
        <row r="8">
          <cell r="C8" t="str">
            <v>Define highlighted areas here:</v>
          </cell>
        </row>
        <row r="9">
          <cell r="C9" t="str">
            <v>Definition of highlighted areas</v>
          </cell>
        </row>
        <row r="11">
          <cell r="C11" t="str">
            <v>Input your data here:</v>
          </cell>
          <cell r="G11" t="str">
            <v>Highlight?</v>
          </cell>
        </row>
        <row r="12">
          <cell r="D12" t="str">
            <v>gross debt / equity</v>
          </cell>
          <cell r="E12" t="str">
            <v>net debt / equity</v>
          </cell>
          <cell r="X12">
            <v>0.52788485359323334</v>
          </cell>
          <cell r="Y12">
            <v>0.57821807064186992</v>
          </cell>
          <cell r="AG12" t="str">
            <v>No.</v>
          </cell>
          <cell r="AH12" t="str">
            <v>HighlightYes</v>
          </cell>
          <cell r="AI12" t="str">
            <v>HighlightNo</v>
          </cell>
          <cell r="AK12" t="str">
            <v>ArrowLine</v>
          </cell>
        </row>
        <row r="13">
          <cell r="C13">
            <v>2003</v>
          </cell>
          <cell r="D13">
            <v>0.57821807064186992</v>
          </cell>
          <cell r="E13">
            <v>0.52788485359323334</v>
          </cell>
          <cell r="H13" t="b">
            <v>0</v>
          </cell>
          <cell r="X13">
            <v>0.40420988683612807</v>
          </cell>
          <cell r="Y13">
            <v>0.51569232143677413</v>
          </cell>
          <cell r="AG13">
            <v>1</v>
          </cell>
          <cell r="AH13">
            <v>0</v>
          </cell>
          <cell r="AI13">
            <v>0.57821807064186992</v>
          </cell>
          <cell r="AK13">
            <v>0.57821807064186992</v>
          </cell>
        </row>
        <row r="14">
          <cell r="C14">
            <v>2004</v>
          </cell>
          <cell r="D14">
            <v>0.51569232143677413</v>
          </cell>
          <cell r="E14">
            <v>0.40420988683612807</v>
          </cell>
          <cell r="H14" t="b">
            <v>0</v>
          </cell>
          <cell r="X14">
            <v>0.33549403722879967</v>
          </cell>
          <cell r="Y14">
            <v>0.40789307780405337</v>
          </cell>
          <cell r="AG14">
            <v>2</v>
          </cell>
          <cell r="AH14">
            <v>0</v>
          </cell>
          <cell r="AI14">
            <v>0.51569232143677413</v>
          </cell>
          <cell r="AK14">
            <v>0.51569232143677413</v>
          </cell>
        </row>
        <row r="15">
          <cell r="C15">
            <v>2005</v>
          </cell>
          <cell r="D15">
            <v>0.40789307780405337</v>
          </cell>
          <cell r="E15">
            <v>0.33549403722879967</v>
          </cell>
          <cell r="H15" t="b">
            <v>0</v>
          </cell>
          <cell r="X15">
            <v>-8.3832223160540578E-2</v>
          </cell>
          <cell r="Y15">
            <v>1.042127958677893E-2</v>
          </cell>
          <cell r="AG15">
            <v>3</v>
          </cell>
          <cell r="AH15">
            <v>0</v>
          </cell>
          <cell r="AI15">
            <v>0.40789307780405337</v>
          </cell>
          <cell r="AK15">
            <v>0.40789307780405337</v>
          </cell>
        </row>
        <row r="16">
          <cell r="C16">
            <v>2006</v>
          </cell>
          <cell r="D16">
            <v>1.042127958677893E-2</v>
          </cell>
          <cell r="E16">
            <v>-8.3832223160540578E-2</v>
          </cell>
          <cell r="H16" t="b">
            <v>0</v>
          </cell>
          <cell r="X16">
            <v>-2.0328290396999054E-2</v>
          </cell>
          <cell r="Y16">
            <v>0.59017672819298561</v>
          </cell>
          <cell r="AG16">
            <v>4</v>
          </cell>
          <cell r="AH16">
            <v>0</v>
          </cell>
          <cell r="AI16">
            <v>1.042127958677893E-2</v>
          </cell>
          <cell r="AK16">
            <v>1.042127958677893E-2</v>
          </cell>
        </row>
        <row r="17">
          <cell r="C17">
            <v>2007</v>
          </cell>
          <cell r="D17">
            <v>0.59017672819298561</v>
          </cell>
          <cell r="E17">
            <v>-2.0328290396999054E-2</v>
          </cell>
          <cell r="H17" t="b">
            <v>0</v>
          </cell>
          <cell r="X17">
            <v>-0.12525331610907822</v>
          </cell>
          <cell r="Y17">
            <v>0.47700453347612976</v>
          </cell>
          <cell r="AG17">
            <v>5</v>
          </cell>
          <cell r="AH17">
            <v>0</v>
          </cell>
          <cell r="AI17">
            <v>0.59017672819298561</v>
          </cell>
          <cell r="AK17">
            <v>0.59017672819298561</v>
          </cell>
        </row>
        <row r="18">
          <cell r="C18" t="str">
            <v>2008e</v>
          </cell>
          <cell r="D18">
            <v>0.47700453347612976</v>
          </cell>
          <cell r="E18">
            <v>-0.12525331610907822</v>
          </cell>
          <cell r="H18" t="b">
            <v>1</v>
          </cell>
          <cell r="X18">
            <v>2.5009982726265177E-3</v>
          </cell>
          <cell r="Y18">
            <v>0.755736167272412</v>
          </cell>
          <cell r="AG18">
            <v>6</v>
          </cell>
          <cell r="AH18">
            <v>0.47700453347612976</v>
          </cell>
          <cell r="AI18">
            <v>0</v>
          </cell>
          <cell r="AK18">
            <v>0.47700453347612976</v>
          </cell>
        </row>
        <row r="19">
          <cell r="C19" t="str">
            <v>2009e</v>
          </cell>
          <cell r="D19">
            <v>0.755736167272412</v>
          </cell>
          <cell r="E19">
            <v>2.5009982726265177E-3</v>
          </cell>
          <cell r="H19" t="b">
            <v>1</v>
          </cell>
          <cell r="X19">
            <v>-1.3166574701570979E-2</v>
          </cell>
          <cell r="Y19">
            <v>0.78425744278840448</v>
          </cell>
          <cell r="AG19">
            <v>7</v>
          </cell>
          <cell r="AH19">
            <v>0.755736167272412</v>
          </cell>
          <cell r="AI19">
            <v>0</v>
          </cell>
          <cell r="AK19">
            <v>0.755736167272412</v>
          </cell>
        </row>
        <row r="20">
          <cell r="C20" t="str">
            <v>2010e</v>
          </cell>
          <cell r="D20">
            <v>0.78425744278840448</v>
          </cell>
          <cell r="E20">
            <v>-1.3166574701570979E-2</v>
          </cell>
          <cell r="H20" t="b">
            <v>1</v>
          </cell>
          <cell r="AG20">
            <v>8</v>
          </cell>
          <cell r="AH20">
            <v>0.78425744278840448</v>
          </cell>
          <cell r="AI20">
            <v>0</v>
          </cell>
          <cell r="AK20">
            <v>0.78425744278840448</v>
          </cell>
        </row>
        <row r="21">
          <cell r="H21" t="b">
            <v>0</v>
          </cell>
          <cell r="AG21">
            <v>9</v>
          </cell>
          <cell r="AH21">
            <v>0</v>
          </cell>
          <cell r="AI21">
            <v>0</v>
          </cell>
          <cell r="AK21">
            <v>0</v>
          </cell>
        </row>
        <row r="22">
          <cell r="H22" t="b">
            <v>0</v>
          </cell>
          <cell r="AG22">
            <v>10</v>
          </cell>
          <cell r="AH22">
            <v>0</v>
          </cell>
          <cell r="AI22">
            <v>0</v>
          </cell>
          <cell r="AK22">
            <v>0</v>
          </cell>
        </row>
        <row r="23">
          <cell r="H23" t="b">
            <v>0</v>
          </cell>
          <cell r="AG23">
            <v>11</v>
          </cell>
          <cell r="AH23">
            <v>0</v>
          </cell>
          <cell r="AI23">
            <v>0</v>
          </cell>
          <cell r="AK23">
            <v>0</v>
          </cell>
        </row>
        <row r="24">
          <cell r="H24" t="b">
            <v>0</v>
          </cell>
          <cell r="AG24">
            <v>12</v>
          </cell>
          <cell r="AH24">
            <v>0</v>
          </cell>
          <cell r="AI24">
            <v>0</v>
          </cell>
          <cell r="AK24">
            <v>0</v>
          </cell>
        </row>
        <row r="25">
          <cell r="H25" t="b">
            <v>0</v>
          </cell>
          <cell r="AG25">
            <v>13</v>
          </cell>
          <cell r="AH25">
            <v>0</v>
          </cell>
          <cell r="AI25">
            <v>0</v>
          </cell>
          <cell r="AK25">
            <v>0</v>
          </cell>
        </row>
        <row r="26">
          <cell r="H26" t="b">
            <v>0</v>
          </cell>
          <cell r="AG26">
            <v>14</v>
          </cell>
          <cell r="AH26">
            <v>0</v>
          </cell>
          <cell r="AI26">
            <v>0</v>
          </cell>
          <cell r="AK26">
            <v>0</v>
          </cell>
        </row>
        <row r="27">
          <cell r="H27" t="b">
            <v>0</v>
          </cell>
          <cell r="AG27">
            <v>15</v>
          </cell>
          <cell r="AH27">
            <v>0</v>
          </cell>
          <cell r="AI27">
            <v>0</v>
          </cell>
          <cell r="AK27">
            <v>0</v>
          </cell>
        </row>
        <row r="28">
          <cell r="H28" t="b">
            <v>0</v>
          </cell>
          <cell r="AG28">
            <v>16</v>
          </cell>
          <cell r="AH28">
            <v>0</v>
          </cell>
          <cell r="AI28">
            <v>0</v>
          </cell>
          <cell r="AK28">
            <v>0</v>
          </cell>
        </row>
        <row r="29">
          <cell r="H29" t="b">
            <v>0</v>
          </cell>
          <cell r="AG29">
            <v>17</v>
          </cell>
          <cell r="AH29">
            <v>0</v>
          </cell>
          <cell r="AI29">
            <v>0</v>
          </cell>
          <cell r="AK29">
            <v>0</v>
          </cell>
        </row>
        <row r="30">
          <cell r="H30" t="b">
            <v>0</v>
          </cell>
          <cell r="AG30">
            <v>18</v>
          </cell>
          <cell r="AH30">
            <v>0</v>
          </cell>
          <cell r="AI30">
            <v>0</v>
          </cell>
          <cell r="AK30">
            <v>0</v>
          </cell>
        </row>
        <row r="31">
          <cell r="H31" t="b">
            <v>0</v>
          </cell>
          <cell r="AG31">
            <v>19</v>
          </cell>
          <cell r="AH31">
            <v>0</v>
          </cell>
          <cell r="AI31">
            <v>0</v>
          </cell>
          <cell r="AK31">
            <v>0</v>
          </cell>
        </row>
        <row r="32">
          <cell r="H32" t="b">
            <v>0</v>
          </cell>
          <cell r="AG32">
            <v>20</v>
          </cell>
          <cell r="AH32">
            <v>0</v>
          </cell>
          <cell r="AI32">
            <v>0</v>
          </cell>
          <cell r="AK32">
            <v>0</v>
          </cell>
        </row>
        <row r="38">
          <cell r="H38" t="str">
            <v>Do not change the width of the exhibit or font sizes (they are optimized for export to Word).</v>
          </cell>
        </row>
        <row r="40">
          <cell r="H40" t="str">
            <v>Do not delete any rows or columns (some gray cells are used for calculations).</v>
          </cell>
        </row>
      </sheetData>
      <sheetData sheetId="17" refreshError="1">
        <row r="1">
          <cell r="R1" t="str">
            <v>SmartCharts</v>
          </cell>
          <cell r="BB1" t="str">
            <v>.</v>
          </cell>
        </row>
        <row r="2">
          <cell r="BB2" t="str">
            <v>.</v>
          </cell>
        </row>
        <row r="3">
          <cell r="BB3" t="str">
            <v>.</v>
          </cell>
        </row>
        <row r="4">
          <cell r="BB4" t="str">
            <v>.</v>
          </cell>
        </row>
        <row r="5">
          <cell r="C5" t="str">
            <v>Input axis titles here:</v>
          </cell>
        </row>
        <row r="6">
          <cell r="C6" t="str">
            <v>NOPAT margin</v>
          </cell>
        </row>
        <row r="7">
          <cell r="R7" t="str">
            <v>Adjust alignment of quadrant shading by using sliding bars</v>
          </cell>
        </row>
        <row r="8">
          <cell r="C8" t="str">
            <v>Operating asset turnover</v>
          </cell>
        </row>
        <row r="9">
          <cell r="U9">
            <v>105</v>
          </cell>
          <cell r="V9" t="str">
            <v>x cutoff</v>
          </cell>
          <cell r="W9">
            <v>105</v>
          </cell>
        </row>
        <row r="10">
          <cell r="C10" t="str">
            <v>Input your data here:</v>
          </cell>
          <cell r="U10">
            <v>100</v>
          </cell>
          <cell r="V10" t="str">
            <v>y cutoff</v>
          </cell>
          <cell r="W10">
            <v>0.5</v>
          </cell>
          <cell r="BB10" t="str">
            <v>.</v>
          </cell>
        </row>
        <row r="11">
          <cell r="D11" t="str">
            <v>Operating Asset Turnover</v>
          </cell>
          <cell r="E11" t="str">
            <v>NOPAT</v>
          </cell>
          <cell r="W11" t="str">
            <v>botright</v>
          </cell>
          <cell r="X11" t="str">
            <v>botleft</v>
          </cell>
          <cell r="Y11" t="str">
            <v>topright</v>
          </cell>
          <cell r="Z11" t="str">
            <v>topleft</v>
          </cell>
          <cell r="BB11" t="str">
            <v>.</v>
          </cell>
        </row>
        <row r="12">
          <cell r="C12">
            <v>2003</v>
          </cell>
          <cell r="D12">
            <v>0.51162404750171075</v>
          </cell>
          <cell r="E12">
            <v>0.25791490510714449</v>
          </cell>
          <cell r="V12">
            <v>1</v>
          </cell>
          <cell r="W12">
            <v>0</v>
          </cell>
          <cell r="X12">
            <v>0.5</v>
          </cell>
          <cell r="Y12">
            <v>0</v>
          </cell>
          <cell r="Z12">
            <v>0.5</v>
          </cell>
          <cell r="BB12" t="str">
            <v>.</v>
          </cell>
        </row>
        <row r="13">
          <cell r="C13">
            <v>2004</v>
          </cell>
          <cell r="D13">
            <v>0.5533493579376304</v>
          </cell>
          <cell r="E13">
            <v>0.20453169152367823</v>
          </cell>
          <cell r="V13">
            <v>2</v>
          </cell>
          <cell r="W13">
            <v>0</v>
          </cell>
          <cell r="X13">
            <v>0.5</v>
          </cell>
          <cell r="Y13">
            <v>0</v>
          </cell>
          <cell r="Z13">
            <v>0.5</v>
          </cell>
          <cell r="BB13" t="str">
            <v>.</v>
          </cell>
        </row>
        <row r="14">
          <cell r="C14">
            <v>2005</v>
          </cell>
          <cell r="D14">
            <v>0.64966991967460141</v>
          </cell>
          <cell r="E14">
            <v>0.24112877643777889</v>
          </cell>
          <cell r="V14">
            <v>3</v>
          </cell>
          <cell r="W14">
            <v>0</v>
          </cell>
          <cell r="X14">
            <v>0.5</v>
          </cell>
          <cell r="Y14">
            <v>0</v>
          </cell>
          <cell r="Z14">
            <v>0.5</v>
          </cell>
          <cell r="BB14" t="str">
            <v>.</v>
          </cell>
        </row>
        <row r="15">
          <cell r="C15">
            <v>2006</v>
          </cell>
          <cell r="D15">
            <v>0.87831204025758958</v>
          </cell>
          <cell r="E15">
            <v>0.26263821571328488</v>
          </cell>
          <cell r="V15">
            <v>4</v>
          </cell>
          <cell r="W15">
            <v>0</v>
          </cell>
          <cell r="X15">
            <v>0.5</v>
          </cell>
          <cell r="Y15">
            <v>0</v>
          </cell>
          <cell r="Z15">
            <v>0.5</v>
          </cell>
          <cell r="BB15" t="str">
            <v>.</v>
          </cell>
        </row>
        <row r="16">
          <cell r="C16">
            <v>2007</v>
          </cell>
          <cell r="D16">
            <v>0.82481767126442296</v>
          </cell>
          <cell r="E16">
            <v>0.24359957599855883</v>
          </cell>
          <cell r="V16">
            <v>5</v>
          </cell>
          <cell r="W16">
            <v>0</v>
          </cell>
          <cell r="X16">
            <v>0.5</v>
          </cell>
          <cell r="Y16">
            <v>0</v>
          </cell>
          <cell r="Z16">
            <v>0.5</v>
          </cell>
          <cell r="BB16" t="str">
            <v>.</v>
          </cell>
        </row>
        <row r="17">
          <cell r="C17" t="str">
            <v>2008e</v>
          </cell>
          <cell r="D17">
            <v>1.0467651502345015</v>
          </cell>
          <cell r="E17">
            <v>0.20312056758908159</v>
          </cell>
          <cell r="V17">
            <v>6</v>
          </cell>
          <cell r="W17">
            <v>0</v>
          </cell>
          <cell r="X17">
            <v>0.5</v>
          </cell>
          <cell r="Y17">
            <v>0</v>
          </cell>
          <cell r="Z17">
            <v>0.5</v>
          </cell>
          <cell r="BB17" t="str">
            <v>.</v>
          </cell>
        </row>
        <row r="18">
          <cell r="C18" t="str">
            <v>2009e</v>
          </cell>
          <cell r="D18">
            <v>1.0561617334186428</v>
          </cell>
          <cell r="E18">
            <v>0.20777997790026137</v>
          </cell>
          <cell r="V18">
            <v>7</v>
          </cell>
          <cell r="W18">
            <v>0</v>
          </cell>
          <cell r="X18">
            <v>0.5</v>
          </cell>
          <cell r="Y18">
            <v>0</v>
          </cell>
          <cell r="Z18">
            <v>0.5</v>
          </cell>
          <cell r="BB18" t="str">
            <v>.</v>
          </cell>
        </row>
        <row r="19">
          <cell r="C19" t="str">
            <v>2010e</v>
          </cell>
          <cell r="D19">
            <v>1.1146995097666987</v>
          </cell>
          <cell r="E19">
            <v>0.21341018553141616</v>
          </cell>
          <cell r="V19">
            <v>8</v>
          </cell>
          <cell r="W19">
            <v>0</v>
          </cell>
          <cell r="X19">
            <v>0.5</v>
          </cell>
          <cell r="Y19">
            <v>0</v>
          </cell>
          <cell r="Z19">
            <v>0.5</v>
          </cell>
          <cell r="BB19" t="str">
            <v>.</v>
          </cell>
        </row>
        <row r="20">
          <cell r="V20">
            <v>9</v>
          </cell>
          <cell r="W20">
            <v>0</v>
          </cell>
          <cell r="X20">
            <v>0.5</v>
          </cell>
          <cell r="Y20">
            <v>0</v>
          </cell>
          <cell r="Z20">
            <v>0.5</v>
          </cell>
          <cell r="BB20" t="str">
            <v>.</v>
          </cell>
        </row>
        <row r="21">
          <cell r="V21">
            <v>10</v>
          </cell>
          <cell r="W21">
            <v>0</v>
          </cell>
          <cell r="X21">
            <v>0.5</v>
          </cell>
          <cell r="Y21">
            <v>0</v>
          </cell>
          <cell r="Z21">
            <v>0.5</v>
          </cell>
          <cell r="BB21" t="str">
            <v>.</v>
          </cell>
        </row>
        <row r="22">
          <cell r="V22">
            <v>11</v>
          </cell>
          <cell r="W22">
            <v>0</v>
          </cell>
          <cell r="X22">
            <v>0.5</v>
          </cell>
          <cell r="Y22">
            <v>0</v>
          </cell>
          <cell r="Z22">
            <v>0.5</v>
          </cell>
          <cell r="BB22" t="str">
            <v>.</v>
          </cell>
        </row>
        <row r="23">
          <cell r="V23">
            <v>12</v>
          </cell>
          <cell r="W23">
            <v>0</v>
          </cell>
          <cell r="X23">
            <v>0.5</v>
          </cell>
          <cell r="Y23">
            <v>0</v>
          </cell>
          <cell r="Z23">
            <v>0.5</v>
          </cell>
          <cell r="BB23" t="str">
            <v>.</v>
          </cell>
        </row>
        <row r="24">
          <cell r="V24">
            <v>13</v>
          </cell>
          <cell r="W24">
            <v>0</v>
          </cell>
          <cell r="X24">
            <v>0.5</v>
          </cell>
          <cell r="Y24">
            <v>0</v>
          </cell>
          <cell r="Z24">
            <v>0.5</v>
          </cell>
          <cell r="BB24" t="str">
            <v>.</v>
          </cell>
        </row>
        <row r="25">
          <cell r="V25">
            <v>14</v>
          </cell>
          <cell r="W25">
            <v>0</v>
          </cell>
          <cell r="X25">
            <v>0.5</v>
          </cell>
          <cell r="Y25">
            <v>0</v>
          </cell>
          <cell r="Z25">
            <v>0.5</v>
          </cell>
          <cell r="BB25" t="str">
            <v>.</v>
          </cell>
        </row>
        <row r="26">
          <cell r="V26">
            <v>15</v>
          </cell>
          <cell r="W26">
            <v>0</v>
          </cell>
          <cell r="X26">
            <v>0.5</v>
          </cell>
          <cell r="Y26">
            <v>0</v>
          </cell>
          <cell r="Z26">
            <v>0.5</v>
          </cell>
          <cell r="BB26" t="str">
            <v>.</v>
          </cell>
        </row>
        <row r="27">
          <cell r="V27">
            <v>16</v>
          </cell>
          <cell r="W27">
            <v>0</v>
          </cell>
          <cell r="X27">
            <v>0.5</v>
          </cell>
          <cell r="Y27">
            <v>0</v>
          </cell>
          <cell r="Z27">
            <v>0.5</v>
          </cell>
          <cell r="BB27" t="str">
            <v>.</v>
          </cell>
        </row>
        <row r="28">
          <cell r="V28">
            <v>17</v>
          </cell>
          <cell r="W28">
            <v>0</v>
          </cell>
          <cell r="X28">
            <v>0.5</v>
          </cell>
          <cell r="Y28">
            <v>0</v>
          </cell>
          <cell r="Z28">
            <v>0.5</v>
          </cell>
          <cell r="BB28" t="str">
            <v>.</v>
          </cell>
        </row>
        <row r="29">
          <cell r="V29">
            <v>18</v>
          </cell>
          <cell r="W29">
            <v>0</v>
          </cell>
          <cell r="X29">
            <v>0.5</v>
          </cell>
          <cell r="Y29">
            <v>0</v>
          </cell>
          <cell r="Z29">
            <v>0.5</v>
          </cell>
          <cell r="BB29" t="str">
            <v>.</v>
          </cell>
        </row>
        <row r="30">
          <cell r="V30">
            <v>19</v>
          </cell>
          <cell r="W30">
            <v>0</v>
          </cell>
          <cell r="X30">
            <v>0.5</v>
          </cell>
          <cell r="Y30">
            <v>0</v>
          </cell>
          <cell r="Z30">
            <v>0.5</v>
          </cell>
          <cell r="BB30" t="str">
            <v>.</v>
          </cell>
        </row>
        <row r="31">
          <cell r="V31">
            <v>20</v>
          </cell>
          <cell r="W31">
            <v>0</v>
          </cell>
          <cell r="X31">
            <v>0.5</v>
          </cell>
          <cell r="Y31">
            <v>0</v>
          </cell>
          <cell r="Z31">
            <v>0.5</v>
          </cell>
          <cell r="BB31" t="str">
            <v>.</v>
          </cell>
        </row>
        <row r="32">
          <cell r="V32">
            <v>21</v>
          </cell>
          <cell r="W32">
            <v>0</v>
          </cell>
          <cell r="X32">
            <v>0.5</v>
          </cell>
          <cell r="Y32">
            <v>0</v>
          </cell>
          <cell r="Z32">
            <v>0.5</v>
          </cell>
          <cell r="BB32" t="str">
            <v>.</v>
          </cell>
        </row>
        <row r="33">
          <cell r="V33">
            <v>22</v>
          </cell>
          <cell r="W33">
            <v>0</v>
          </cell>
          <cell r="X33">
            <v>0.5</v>
          </cell>
          <cell r="Y33">
            <v>0</v>
          </cell>
          <cell r="Z33">
            <v>0.5</v>
          </cell>
          <cell r="BB33" t="str">
            <v>.</v>
          </cell>
        </row>
        <row r="34">
          <cell r="V34">
            <v>23</v>
          </cell>
          <cell r="W34">
            <v>0</v>
          </cell>
          <cell r="X34">
            <v>0.5</v>
          </cell>
          <cell r="Y34">
            <v>0</v>
          </cell>
          <cell r="Z34">
            <v>0.5</v>
          </cell>
          <cell r="BB34" t="str">
            <v>.</v>
          </cell>
        </row>
        <row r="35">
          <cell r="V35">
            <v>24</v>
          </cell>
          <cell r="W35">
            <v>0</v>
          </cell>
          <cell r="X35">
            <v>0.5</v>
          </cell>
          <cell r="Y35">
            <v>0</v>
          </cell>
          <cell r="Z35">
            <v>0.5</v>
          </cell>
          <cell r="BB35" t="str">
            <v>.</v>
          </cell>
        </row>
        <row r="36">
          <cell r="V36">
            <v>25</v>
          </cell>
          <cell r="W36">
            <v>0</v>
          </cell>
          <cell r="X36">
            <v>0.5</v>
          </cell>
          <cell r="Y36">
            <v>0</v>
          </cell>
          <cell r="Z36">
            <v>0.5</v>
          </cell>
          <cell r="BB36" t="str">
            <v>.</v>
          </cell>
        </row>
        <row r="37">
          <cell r="V37">
            <v>26</v>
          </cell>
          <cell r="W37">
            <v>0</v>
          </cell>
          <cell r="X37">
            <v>0.5</v>
          </cell>
          <cell r="Y37">
            <v>0</v>
          </cell>
          <cell r="Z37">
            <v>0.5</v>
          </cell>
          <cell r="BB37" t="str">
            <v>.</v>
          </cell>
        </row>
        <row r="38">
          <cell r="V38">
            <v>27</v>
          </cell>
          <cell r="W38">
            <v>0</v>
          </cell>
          <cell r="X38">
            <v>0.5</v>
          </cell>
          <cell r="Y38">
            <v>0</v>
          </cell>
          <cell r="Z38">
            <v>0.5</v>
          </cell>
          <cell r="BB38" t="str">
            <v>.</v>
          </cell>
        </row>
        <row r="39">
          <cell r="V39">
            <v>28</v>
          </cell>
          <cell r="W39">
            <v>0</v>
          </cell>
          <cell r="X39">
            <v>0.5</v>
          </cell>
          <cell r="Y39">
            <v>0</v>
          </cell>
          <cell r="Z39">
            <v>0.5</v>
          </cell>
          <cell r="BB39" t="str">
            <v>.</v>
          </cell>
        </row>
        <row r="40">
          <cell r="V40">
            <v>29</v>
          </cell>
          <cell r="W40">
            <v>0</v>
          </cell>
          <cell r="X40">
            <v>0.5</v>
          </cell>
          <cell r="Y40">
            <v>0</v>
          </cell>
          <cell r="Z40">
            <v>0.5</v>
          </cell>
          <cell r="BB40" t="str">
            <v>.</v>
          </cell>
        </row>
        <row r="41">
          <cell r="V41">
            <v>30</v>
          </cell>
          <cell r="W41">
            <v>0</v>
          </cell>
          <cell r="X41">
            <v>0.5</v>
          </cell>
          <cell r="Y41">
            <v>0</v>
          </cell>
          <cell r="Z41">
            <v>0.5</v>
          </cell>
          <cell r="BB41" t="str">
            <v>.</v>
          </cell>
        </row>
        <row r="42">
          <cell r="V42">
            <v>31</v>
          </cell>
          <cell r="W42">
            <v>0</v>
          </cell>
          <cell r="X42">
            <v>0.5</v>
          </cell>
          <cell r="Y42">
            <v>0</v>
          </cell>
          <cell r="Z42">
            <v>0.5</v>
          </cell>
          <cell r="BB42" t="str">
            <v>.</v>
          </cell>
        </row>
        <row r="43">
          <cell r="V43">
            <v>32</v>
          </cell>
          <cell r="W43">
            <v>0</v>
          </cell>
          <cell r="X43">
            <v>0.5</v>
          </cell>
          <cell r="Y43">
            <v>0</v>
          </cell>
          <cell r="Z43">
            <v>0.5</v>
          </cell>
          <cell r="BB43" t="str">
            <v>.</v>
          </cell>
        </row>
        <row r="44">
          <cell r="V44">
            <v>33</v>
          </cell>
          <cell r="W44">
            <v>0</v>
          </cell>
          <cell r="X44">
            <v>0.5</v>
          </cell>
          <cell r="Y44">
            <v>0</v>
          </cell>
          <cell r="Z44">
            <v>0.5</v>
          </cell>
          <cell r="BB44" t="str">
            <v>.</v>
          </cell>
        </row>
        <row r="45">
          <cell r="V45">
            <v>34</v>
          </cell>
          <cell r="W45">
            <v>0</v>
          </cell>
          <cell r="X45">
            <v>0.5</v>
          </cell>
          <cell r="Y45">
            <v>0</v>
          </cell>
          <cell r="Z45">
            <v>0.5</v>
          </cell>
          <cell r="BB45" t="str">
            <v>.</v>
          </cell>
        </row>
        <row r="46">
          <cell r="V46">
            <v>35</v>
          </cell>
          <cell r="W46">
            <v>0</v>
          </cell>
          <cell r="X46">
            <v>0.5</v>
          </cell>
          <cell r="Y46">
            <v>0</v>
          </cell>
          <cell r="Z46">
            <v>0.5</v>
          </cell>
          <cell r="BB46" t="str">
            <v>.</v>
          </cell>
        </row>
        <row r="47">
          <cell r="V47">
            <v>36</v>
          </cell>
          <cell r="W47">
            <v>0</v>
          </cell>
          <cell r="X47">
            <v>0.5</v>
          </cell>
          <cell r="Y47">
            <v>0</v>
          </cell>
          <cell r="Z47">
            <v>0.5</v>
          </cell>
          <cell r="BB47" t="str">
            <v>.</v>
          </cell>
        </row>
        <row r="48">
          <cell r="V48">
            <v>37</v>
          </cell>
          <cell r="W48">
            <v>0</v>
          </cell>
          <cell r="X48">
            <v>0.5</v>
          </cell>
          <cell r="Y48">
            <v>0</v>
          </cell>
          <cell r="Z48">
            <v>0.5</v>
          </cell>
          <cell r="BB48" t="str">
            <v>.</v>
          </cell>
        </row>
        <row r="49">
          <cell r="V49">
            <v>38</v>
          </cell>
          <cell r="W49">
            <v>0</v>
          </cell>
          <cell r="X49">
            <v>0.5</v>
          </cell>
          <cell r="Y49">
            <v>0</v>
          </cell>
          <cell r="Z49">
            <v>0.5</v>
          </cell>
          <cell r="BB49" t="str">
            <v>.</v>
          </cell>
        </row>
        <row r="50">
          <cell r="V50">
            <v>39</v>
          </cell>
          <cell r="W50">
            <v>0</v>
          </cell>
          <cell r="X50">
            <v>0.5</v>
          </cell>
          <cell r="Y50">
            <v>0</v>
          </cell>
          <cell r="Z50">
            <v>0.5</v>
          </cell>
          <cell r="BB50" t="str">
            <v>.</v>
          </cell>
        </row>
        <row r="51">
          <cell r="V51">
            <v>40</v>
          </cell>
          <cell r="W51">
            <v>0</v>
          </cell>
          <cell r="X51">
            <v>0.5</v>
          </cell>
          <cell r="Y51">
            <v>0</v>
          </cell>
          <cell r="Z51">
            <v>0.5</v>
          </cell>
          <cell r="BB51" t="str">
            <v>.</v>
          </cell>
        </row>
        <row r="52">
          <cell r="V52">
            <v>41</v>
          </cell>
          <cell r="W52">
            <v>0</v>
          </cell>
          <cell r="X52">
            <v>0.5</v>
          </cell>
          <cell r="Y52">
            <v>0</v>
          </cell>
          <cell r="Z52">
            <v>0.5</v>
          </cell>
          <cell r="BB52" t="str">
            <v>.</v>
          </cell>
        </row>
        <row r="53">
          <cell r="V53">
            <v>42</v>
          </cell>
          <cell r="W53">
            <v>0</v>
          </cell>
          <cell r="X53">
            <v>0.5</v>
          </cell>
          <cell r="Y53">
            <v>0</v>
          </cell>
          <cell r="Z53">
            <v>0.5</v>
          </cell>
          <cell r="BB53" t="str">
            <v>.</v>
          </cell>
        </row>
        <row r="54">
          <cell r="V54">
            <v>43</v>
          </cell>
          <cell r="W54">
            <v>0</v>
          </cell>
          <cell r="X54">
            <v>0.5</v>
          </cell>
          <cell r="Y54">
            <v>0</v>
          </cell>
          <cell r="Z54">
            <v>0.5</v>
          </cell>
          <cell r="BB54" t="str">
            <v>.</v>
          </cell>
        </row>
        <row r="55">
          <cell r="V55">
            <v>44</v>
          </cell>
          <cell r="W55">
            <v>0</v>
          </cell>
          <cell r="X55">
            <v>0.5</v>
          </cell>
          <cell r="Y55">
            <v>0</v>
          </cell>
          <cell r="Z55">
            <v>0.5</v>
          </cell>
          <cell r="BB55" t="str">
            <v>.</v>
          </cell>
        </row>
        <row r="56">
          <cell r="V56">
            <v>45</v>
          </cell>
          <cell r="W56">
            <v>0</v>
          </cell>
          <cell r="X56">
            <v>0.5</v>
          </cell>
          <cell r="Y56">
            <v>0</v>
          </cell>
          <cell r="Z56">
            <v>0.5</v>
          </cell>
          <cell r="BB56" t="str">
            <v>.</v>
          </cell>
        </row>
        <row r="57">
          <cell r="V57">
            <v>46</v>
          </cell>
          <cell r="W57">
            <v>0</v>
          </cell>
          <cell r="X57">
            <v>0.5</v>
          </cell>
          <cell r="Y57">
            <v>0</v>
          </cell>
          <cell r="Z57">
            <v>0.5</v>
          </cell>
          <cell r="BB57" t="str">
            <v>.</v>
          </cell>
        </row>
        <row r="58">
          <cell r="V58">
            <v>47</v>
          </cell>
          <cell r="W58">
            <v>0</v>
          </cell>
          <cell r="X58">
            <v>0.5</v>
          </cell>
          <cell r="Y58">
            <v>0</v>
          </cell>
          <cell r="Z58">
            <v>0.5</v>
          </cell>
          <cell r="BB58" t="str">
            <v>.</v>
          </cell>
        </row>
        <row r="59">
          <cell r="V59">
            <v>48</v>
          </cell>
          <cell r="W59">
            <v>0</v>
          </cell>
          <cell r="X59">
            <v>0.5</v>
          </cell>
          <cell r="Y59">
            <v>0</v>
          </cell>
          <cell r="Z59">
            <v>0.5</v>
          </cell>
          <cell r="BB59" t="str">
            <v>.</v>
          </cell>
        </row>
        <row r="60">
          <cell r="V60">
            <v>49</v>
          </cell>
          <cell r="W60">
            <v>0</v>
          </cell>
          <cell r="X60">
            <v>0.5</v>
          </cell>
          <cell r="Y60">
            <v>0</v>
          </cell>
          <cell r="Z60">
            <v>0.5</v>
          </cell>
          <cell r="BB60" t="str">
            <v>.</v>
          </cell>
        </row>
        <row r="61">
          <cell r="V61">
            <v>50</v>
          </cell>
          <cell r="W61">
            <v>0</v>
          </cell>
          <cell r="X61">
            <v>0.5</v>
          </cell>
          <cell r="Y61">
            <v>0</v>
          </cell>
          <cell r="Z61">
            <v>0.5</v>
          </cell>
          <cell r="BB61" t="str">
            <v>.</v>
          </cell>
        </row>
        <row r="62">
          <cell r="V62">
            <v>51</v>
          </cell>
          <cell r="W62">
            <v>0</v>
          </cell>
          <cell r="X62">
            <v>0.5</v>
          </cell>
          <cell r="Y62">
            <v>0</v>
          </cell>
          <cell r="Z62">
            <v>0.5</v>
          </cell>
          <cell r="BB62" t="str">
            <v>.</v>
          </cell>
        </row>
        <row r="63">
          <cell r="V63">
            <v>52</v>
          </cell>
          <cell r="W63">
            <v>0</v>
          </cell>
          <cell r="X63">
            <v>0.5</v>
          </cell>
          <cell r="Y63">
            <v>0</v>
          </cell>
          <cell r="Z63">
            <v>0.5</v>
          </cell>
          <cell r="BB63" t="str">
            <v>.</v>
          </cell>
        </row>
        <row r="64">
          <cell r="V64">
            <v>53</v>
          </cell>
          <cell r="W64">
            <v>0</v>
          </cell>
          <cell r="X64">
            <v>0.5</v>
          </cell>
          <cell r="Y64">
            <v>0</v>
          </cell>
          <cell r="Z64">
            <v>0.5</v>
          </cell>
          <cell r="BB64" t="str">
            <v>.</v>
          </cell>
        </row>
        <row r="65">
          <cell r="V65">
            <v>54</v>
          </cell>
          <cell r="W65">
            <v>0</v>
          </cell>
          <cell r="X65">
            <v>0.5</v>
          </cell>
          <cell r="Y65">
            <v>0</v>
          </cell>
          <cell r="Z65">
            <v>0.5</v>
          </cell>
          <cell r="BB65" t="str">
            <v>.</v>
          </cell>
        </row>
        <row r="66">
          <cell r="V66">
            <v>55</v>
          </cell>
          <cell r="W66">
            <v>0</v>
          </cell>
          <cell r="X66">
            <v>0.5</v>
          </cell>
          <cell r="Y66">
            <v>0</v>
          </cell>
          <cell r="Z66">
            <v>0.5</v>
          </cell>
          <cell r="BB66" t="str">
            <v>.</v>
          </cell>
        </row>
        <row r="67">
          <cell r="V67">
            <v>56</v>
          </cell>
          <cell r="W67">
            <v>0</v>
          </cell>
          <cell r="X67">
            <v>0.5</v>
          </cell>
          <cell r="Y67">
            <v>0</v>
          </cell>
          <cell r="Z67">
            <v>0.5</v>
          </cell>
          <cell r="BB67" t="str">
            <v>.</v>
          </cell>
        </row>
        <row r="68">
          <cell r="V68">
            <v>57</v>
          </cell>
          <cell r="W68">
            <v>0</v>
          </cell>
          <cell r="X68">
            <v>0.5</v>
          </cell>
          <cell r="Y68">
            <v>0</v>
          </cell>
          <cell r="Z68">
            <v>0.5</v>
          </cell>
          <cell r="BB68" t="str">
            <v>.</v>
          </cell>
        </row>
        <row r="69">
          <cell r="V69">
            <v>58</v>
          </cell>
          <cell r="W69">
            <v>0</v>
          </cell>
          <cell r="X69">
            <v>0.5</v>
          </cell>
          <cell r="Y69">
            <v>0</v>
          </cell>
          <cell r="Z69">
            <v>0.5</v>
          </cell>
          <cell r="BB69" t="str">
            <v>.</v>
          </cell>
        </row>
        <row r="70">
          <cell r="V70">
            <v>59</v>
          </cell>
          <cell r="W70">
            <v>0</v>
          </cell>
          <cell r="X70">
            <v>0.5</v>
          </cell>
          <cell r="Y70">
            <v>0</v>
          </cell>
          <cell r="Z70">
            <v>0.5</v>
          </cell>
          <cell r="BB70" t="str">
            <v>.</v>
          </cell>
        </row>
        <row r="71">
          <cell r="V71">
            <v>60</v>
          </cell>
          <cell r="W71">
            <v>0</v>
          </cell>
          <cell r="X71">
            <v>0.5</v>
          </cell>
          <cell r="Y71">
            <v>0</v>
          </cell>
          <cell r="Z71">
            <v>0.5</v>
          </cell>
          <cell r="BB71" t="str">
            <v>.</v>
          </cell>
        </row>
        <row r="72">
          <cell r="V72">
            <v>61</v>
          </cell>
          <cell r="W72">
            <v>0</v>
          </cell>
          <cell r="X72">
            <v>0.5</v>
          </cell>
          <cell r="Y72">
            <v>0</v>
          </cell>
          <cell r="Z72">
            <v>0.5</v>
          </cell>
          <cell r="BB72" t="str">
            <v>.</v>
          </cell>
        </row>
        <row r="73">
          <cell r="V73">
            <v>62</v>
          </cell>
          <cell r="W73">
            <v>0</v>
          </cell>
          <cell r="X73">
            <v>0.5</v>
          </cell>
          <cell r="Y73">
            <v>0</v>
          </cell>
          <cell r="Z73">
            <v>0.5</v>
          </cell>
          <cell r="BB73" t="str">
            <v>.</v>
          </cell>
        </row>
        <row r="74">
          <cell r="V74">
            <v>63</v>
          </cell>
          <cell r="W74">
            <v>0</v>
          </cell>
          <cell r="X74">
            <v>0.5</v>
          </cell>
          <cell r="Y74">
            <v>0</v>
          </cell>
          <cell r="Z74">
            <v>0.5</v>
          </cell>
          <cell r="BB74" t="str">
            <v>.</v>
          </cell>
        </row>
        <row r="75">
          <cell r="V75">
            <v>64</v>
          </cell>
          <cell r="W75">
            <v>0</v>
          </cell>
          <cell r="X75">
            <v>0.5</v>
          </cell>
          <cell r="Y75">
            <v>0</v>
          </cell>
          <cell r="Z75">
            <v>0.5</v>
          </cell>
          <cell r="BB75" t="str">
            <v>.</v>
          </cell>
        </row>
        <row r="76">
          <cell r="V76">
            <v>65</v>
          </cell>
          <cell r="W76">
            <v>0</v>
          </cell>
          <cell r="X76">
            <v>0.5</v>
          </cell>
          <cell r="Y76">
            <v>0</v>
          </cell>
          <cell r="Z76">
            <v>0.5</v>
          </cell>
          <cell r="BB76" t="str">
            <v>.</v>
          </cell>
        </row>
        <row r="77">
          <cell r="V77">
            <v>66</v>
          </cell>
          <cell r="W77">
            <v>0</v>
          </cell>
          <cell r="X77">
            <v>0.5</v>
          </cell>
          <cell r="Y77">
            <v>0</v>
          </cell>
          <cell r="Z77">
            <v>0.5</v>
          </cell>
          <cell r="BB77" t="str">
            <v>.</v>
          </cell>
        </row>
        <row r="78">
          <cell r="V78">
            <v>67</v>
          </cell>
          <cell r="W78">
            <v>0</v>
          </cell>
          <cell r="X78">
            <v>0.5</v>
          </cell>
          <cell r="Y78">
            <v>0</v>
          </cell>
          <cell r="Z78">
            <v>0.5</v>
          </cell>
          <cell r="BB78" t="str">
            <v>.</v>
          </cell>
        </row>
        <row r="79">
          <cell r="V79">
            <v>68</v>
          </cell>
          <cell r="W79">
            <v>0</v>
          </cell>
          <cell r="X79">
            <v>0.5</v>
          </cell>
          <cell r="Y79">
            <v>0</v>
          </cell>
          <cell r="Z79">
            <v>0.5</v>
          </cell>
          <cell r="BB79" t="str">
            <v>.</v>
          </cell>
        </row>
        <row r="80">
          <cell r="V80">
            <v>69</v>
          </cell>
          <cell r="W80">
            <v>0</v>
          </cell>
          <cell r="X80">
            <v>0.5</v>
          </cell>
          <cell r="Y80">
            <v>0</v>
          </cell>
          <cell r="Z80">
            <v>0.5</v>
          </cell>
          <cell r="BB80" t="str">
            <v>.</v>
          </cell>
        </row>
        <row r="81">
          <cell r="V81">
            <v>70</v>
          </cell>
          <cell r="W81">
            <v>0</v>
          </cell>
          <cell r="X81">
            <v>0.5</v>
          </cell>
          <cell r="Y81">
            <v>0</v>
          </cell>
          <cell r="Z81">
            <v>0.5</v>
          </cell>
          <cell r="BB81" t="str">
            <v>.</v>
          </cell>
        </row>
        <row r="82">
          <cell r="V82">
            <v>71</v>
          </cell>
          <cell r="W82">
            <v>0</v>
          </cell>
          <cell r="X82">
            <v>0.5</v>
          </cell>
          <cell r="Y82">
            <v>0</v>
          </cell>
          <cell r="Z82">
            <v>0.5</v>
          </cell>
          <cell r="BB82" t="str">
            <v>.</v>
          </cell>
        </row>
        <row r="83">
          <cell r="V83">
            <v>72</v>
          </cell>
          <cell r="W83">
            <v>0</v>
          </cell>
          <cell r="X83">
            <v>0.5</v>
          </cell>
          <cell r="Y83">
            <v>0</v>
          </cell>
          <cell r="Z83">
            <v>0.5</v>
          </cell>
          <cell r="BB83" t="str">
            <v>.</v>
          </cell>
        </row>
        <row r="84">
          <cell r="V84">
            <v>73</v>
          </cell>
          <cell r="W84">
            <v>0</v>
          </cell>
          <cell r="X84">
            <v>0.5</v>
          </cell>
          <cell r="Y84">
            <v>0</v>
          </cell>
          <cell r="Z84">
            <v>0.5</v>
          </cell>
          <cell r="BB84" t="str">
            <v>.</v>
          </cell>
        </row>
        <row r="85">
          <cell r="V85">
            <v>74</v>
          </cell>
          <cell r="W85">
            <v>0</v>
          </cell>
          <cell r="X85">
            <v>0.5</v>
          </cell>
          <cell r="Y85">
            <v>0</v>
          </cell>
          <cell r="Z85">
            <v>0.5</v>
          </cell>
          <cell r="BB85" t="str">
            <v>.</v>
          </cell>
        </row>
        <row r="86">
          <cell r="V86">
            <v>75</v>
          </cell>
          <cell r="W86">
            <v>0</v>
          </cell>
          <cell r="X86">
            <v>0.5</v>
          </cell>
          <cell r="Y86">
            <v>0</v>
          </cell>
          <cell r="Z86">
            <v>0.5</v>
          </cell>
          <cell r="BB86" t="str">
            <v>.</v>
          </cell>
        </row>
        <row r="87">
          <cell r="V87">
            <v>76</v>
          </cell>
          <cell r="W87">
            <v>0</v>
          </cell>
          <cell r="X87">
            <v>0.5</v>
          </cell>
          <cell r="Y87">
            <v>0</v>
          </cell>
          <cell r="Z87">
            <v>0.5</v>
          </cell>
          <cell r="BB87" t="str">
            <v>.</v>
          </cell>
        </row>
        <row r="88">
          <cell r="V88">
            <v>77</v>
          </cell>
          <cell r="W88">
            <v>0</v>
          </cell>
          <cell r="X88">
            <v>0.5</v>
          </cell>
          <cell r="Y88">
            <v>0</v>
          </cell>
          <cell r="Z88">
            <v>0.5</v>
          </cell>
          <cell r="BB88" t="str">
            <v>.</v>
          </cell>
        </row>
        <row r="89">
          <cell r="V89">
            <v>78</v>
          </cell>
          <cell r="W89">
            <v>0</v>
          </cell>
          <cell r="X89">
            <v>0.5</v>
          </cell>
          <cell r="Y89">
            <v>0</v>
          </cell>
          <cell r="Z89">
            <v>0.5</v>
          </cell>
          <cell r="BB89" t="str">
            <v>.</v>
          </cell>
        </row>
        <row r="90">
          <cell r="V90">
            <v>79</v>
          </cell>
          <cell r="W90">
            <v>0</v>
          </cell>
          <cell r="X90">
            <v>0.5</v>
          </cell>
          <cell r="Y90">
            <v>0</v>
          </cell>
          <cell r="Z90">
            <v>0.5</v>
          </cell>
          <cell r="BB90" t="str">
            <v>.</v>
          </cell>
        </row>
        <row r="91">
          <cell r="V91">
            <v>80</v>
          </cell>
          <cell r="W91">
            <v>0</v>
          </cell>
          <cell r="X91">
            <v>0.5</v>
          </cell>
          <cell r="Y91">
            <v>0</v>
          </cell>
          <cell r="Z91">
            <v>0.5</v>
          </cell>
          <cell r="BB91" t="str">
            <v>.</v>
          </cell>
        </row>
        <row r="92">
          <cell r="V92">
            <v>81</v>
          </cell>
          <cell r="W92">
            <v>0</v>
          </cell>
          <cell r="X92">
            <v>0.5</v>
          </cell>
          <cell r="Y92">
            <v>0</v>
          </cell>
          <cell r="Z92">
            <v>0.5</v>
          </cell>
          <cell r="BB92" t="str">
            <v>.</v>
          </cell>
        </row>
        <row r="93">
          <cell r="V93">
            <v>82</v>
          </cell>
          <cell r="W93">
            <v>0</v>
          </cell>
          <cell r="X93">
            <v>0.5</v>
          </cell>
          <cell r="Y93">
            <v>0</v>
          </cell>
          <cell r="Z93">
            <v>0.5</v>
          </cell>
          <cell r="BB93" t="str">
            <v>.</v>
          </cell>
        </row>
        <row r="94">
          <cell r="V94">
            <v>83</v>
          </cell>
          <cell r="W94">
            <v>0</v>
          </cell>
          <cell r="X94">
            <v>0.5</v>
          </cell>
          <cell r="Y94">
            <v>0</v>
          </cell>
          <cell r="Z94">
            <v>0.5</v>
          </cell>
          <cell r="BB94" t="str">
            <v>.</v>
          </cell>
        </row>
        <row r="95">
          <cell r="V95">
            <v>84</v>
          </cell>
          <cell r="W95">
            <v>0</v>
          </cell>
          <cell r="X95">
            <v>0.5</v>
          </cell>
          <cell r="Y95">
            <v>0</v>
          </cell>
          <cell r="Z95">
            <v>0.5</v>
          </cell>
          <cell r="BB95" t="str">
            <v>.</v>
          </cell>
        </row>
        <row r="96">
          <cell r="V96">
            <v>85</v>
          </cell>
          <cell r="W96">
            <v>0</v>
          </cell>
          <cell r="X96">
            <v>0.5</v>
          </cell>
          <cell r="Y96">
            <v>0</v>
          </cell>
          <cell r="Z96">
            <v>0.5</v>
          </cell>
          <cell r="BB96" t="str">
            <v>.</v>
          </cell>
        </row>
        <row r="97">
          <cell r="V97">
            <v>86</v>
          </cell>
          <cell r="W97">
            <v>0</v>
          </cell>
          <cell r="X97">
            <v>0.5</v>
          </cell>
          <cell r="Y97">
            <v>0</v>
          </cell>
          <cell r="Z97">
            <v>0.5</v>
          </cell>
          <cell r="BB97" t="str">
            <v>.</v>
          </cell>
        </row>
        <row r="98">
          <cell r="V98">
            <v>87</v>
          </cell>
          <cell r="W98">
            <v>0</v>
          </cell>
          <cell r="X98">
            <v>0.5</v>
          </cell>
          <cell r="Y98">
            <v>0</v>
          </cell>
          <cell r="Z98">
            <v>0.5</v>
          </cell>
          <cell r="BB98" t="str">
            <v>.</v>
          </cell>
        </row>
        <row r="99">
          <cell r="V99">
            <v>88</v>
          </cell>
          <cell r="W99">
            <v>0</v>
          </cell>
          <cell r="X99">
            <v>0.5</v>
          </cell>
          <cell r="Y99">
            <v>0</v>
          </cell>
          <cell r="Z99">
            <v>0.5</v>
          </cell>
          <cell r="BB99" t="str">
            <v>.</v>
          </cell>
        </row>
        <row r="100">
          <cell r="V100">
            <v>89</v>
          </cell>
          <cell r="W100">
            <v>0</v>
          </cell>
          <cell r="X100">
            <v>0.5</v>
          </cell>
          <cell r="Y100">
            <v>0</v>
          </cell>
          <cell r="Z100">
            <v>0.5</v>
          </cell>
          <cell r="BB100" t="str">
            <v>.</v>
          </cell>
        </row>
        <row r="101">
          <cell r="V101">
            <v>90</v>
          </cell>
          <cell r="W101">
            <v>0</v>
          </cell>
          <cell r="X101">
            <v>0.5</v>
          </cell>
          <cell r="Y101">
            <v>0</v>
          </cell>
          <cell r="Z101">
            <v>0.5</v>
          </cell>
          <cell r="BB101" t="str">
            <v>.</v>
          </cell>
        </row>
        <row r="102">
          <cell r="V102">
            <v>91</v>
          </cell>
          <cell r="W102">
            <v>0</v>
          </cell>
          <cell r="X102">
            <v>0.5</v>
          </cell>
          <cell r="Y102">
            <v>0</v>
          </cell>
          <cell r="Z102">
            <v>0.5</v>
          </cell>
          <cell r="BB102" t="str">
            <v>.</v>
          </cell>
        </row>
        <row r="103">
          <cell r="V103">
            <v>92</v>
          </cell>
          <cell r="W103">
            <v>0</v>
          </cell>
          <cell r="X103">
            <v>0.5</v>
          </cell>
          <cell r="Y103">
            <v>0</v>
          </cell>
          <cell r="Z103">
            <v>0.5</v>
          </cell>
          <cell r="BB103" t="str">
            <v>.</v>
          </cell>
        </row>
        <row r="104">
          <cell r="V104">
            <v>93</v>
          </cell>
          <cell r="W104">
            <v>0</v>
          </cell>
          <cell r="X104">
            <v>0.5</v>
          </cell>
          <cell r="Y104">
            <v>0</v>
          </cell>
          <cell r="Z104">
            <v>0.5</v>
          </cell>
          <cell r="BB104" t="str">
            <v>.</v>
          </cell>
        </row>
        <row r="105">
          <cell r="V105">
            <v>94</v>
          </cell>
          <cell r="W105">
            <v>0</v>
          </cell>
          <cell r="X105">
            <v>0.5</v>
          </cell>
          <cell r="Y105">
            <v>0</v>
          </cell>
          <cell r="Z105">
            <v>0.5</v>
          </cell>
          <cell r="BB105" t="str">
            <v>.</v>
          </cell>
        </row>
        <row r="106">
          <cell r="V106">
            <v>95</v>
          </cell>
          <cell r="W106">
            <v>0</v>
          </cell>
          <cell r="X106">
            <v>0.5</v>
          </cell>
          <cell r="Y106">
            <v>0</v>
          </cell>
          <cell r="Z106">
            <v>0.5</v>
          </cell>
          <cell r="BB106" t="str">
            <v>.</v>
          </cell>
        </row>
        <row r="107">
          <cell r="V107">
            <v>96</v>
          </cell>
          <cell r="W107">
            <v>0</v>
          </cell>
          <cell r="X107">
            <v>0.5</v>
          </cell>
          <cell r="Y107">
            <v>0</v>
          </cell>
          <cell r="Z107">
            <v>0.5</v>
          </cell>
          <cell r="BB107" t="str">
            <v>.</v>
          </cell>
        </row>
        <row r="108">
          <cell r="V108">
            <v>97</v>
          </cell>
          <cell r="W108">
            <v>0</v>
          </cell>
          <cell r="X108">
            <v>0.5</v>
          </cell>
          <cell r="Y108">
            <v>0</v>
          </cell>
          <cell r="Z108">
            <v>0.5</v>
          </cell>
          <cell r="BB108" t="str">
            <v>.</v>
          </cell>
        </row>
        <row r="109">
          <cell r="V109">
            <v>98</v>
          </cell>
          <cell r="W109">
            <v>0</v>
          </cell>
          <cell r="X109">
            <v>0.5</v>
          </cell>
          <cell r="Y109">
            <v>0</v>
          </cell>
          <cell r="Z109">
            <v>0.5</v>
          </cell>
          <cell r="BB109" t="str">
            <v>.</v>
          </cell>
        </row>
        <row r="110">
          <cell r="V110">
            <v>99</v>
          </cell>
          <cell r="W110">
            <v>0</v>
          </cell>
          <cell r="X110">
            <v>0.5</v>
          </cell>
          <cell r="Y110">
            <v>0</v>
          </cell>
          <cell r="Z110">
            <v>0.5</v>
          </cell>
          <cell r="BB110" t="str">
            <v>.</v>
          </cell>
        </row>
        <row r="111">
          <cell r="V111">
            <v>100</v>
          </cell>
          <cell r="W111">
            <v>0</v>
          </cell>
          <cell r="X111">
            <v>0.5</v>
          </cell>
          <cell r="Y111">
            <v>0</v>
          </cell>
          <cell r="Z111">
            <v>0.5</v>
          </cell>
          <cell r="BB111" t="str">
            <v>.</v>
          </cell>
        </row>
        <row r="112">
          <cell r="V112">
            <v>101</v>
          </cell>
          <cell r="W112">
            <v>0</v>
          </cell>
          <cell r="X112">
            <v>0.5</v>
          </cell>
          <cell r="Y112">
            <v>0</v>
          </cell>
          <cell r="Z112">
            <v>0.5</v>
          </cell>
          <cell r="BB112" t="str">
            <v>.</v>
          </cell>
        </row>
        <row r="113">
          <cell r="V113">
            <v>102</v>
          </cell>
          <cell r="W113">
            <v>0</v>
          </cell>
          <cell r="X113">
            <v>0.5</v>
          </cell>
          <cell r="Y113">
            <v>0</v>
          </cell>
          <cell r="Z113">
            <v>0.5</v>
          </cell>
          <cell r="BB113" t="str">
            <v>.</v>
          </cell>
        </row>
        <row r="114">
          <cell r="V114">
            <v>103</v>
          </cell>
          <cell r="W114">
            <v>0</v>
          </cell>
          <cell r="X114">
            <v>0.5</v>
          </cell>
          <cell r="Y114">
            <v>0</v>
          </cell>
          <cell r="Z114">
            <v>0.5</v>
          </cell>
          <cell r="BB114" t="str">
            <v>.</v>
          </cell>
        </row>
        <row r="115">
          <cell r="V115">
            <v>104</v>
          </cell>
          <cell r="W115">
            <v>0</v>
          </cell>
          <cell r="X115">
            <v>0.5</v>
          </cell>
          <cell r="Y115">
            <v>0</v>
          </cell>
          <cell r="Z115">
            <v>0.5</v>
          </cell>
          <cell r="BB115" t="str">
            <v>.</v>
          </cell>
        </row>
        <row r="116">
          <cell r="V116">
            <v>105</v>
          </cell>
          <cell r="W116">
            <v>0</v>
          </cell>
          <cell r="X116">
            <v>0.5</v>
          </cell>
          <cell r="Y116">
            <v>0</v>
          </cell>
          <cell r="Z116">
            <v>0.5</v>
          </cell>
          <cell r="BB116" t="str">
            <v>.</v>
          </cell>
        </row>
        <row r="117">
          <cell r="V117">
            <v>106</v>
          </cell>
          <cell r="W117">
            <v>0.5</v>
          </cell>
          <cell r="X117">
            <v>0</v>
          </cell>
          <cell r="Y117">
            <v>0.5</v>
          </cell>
          <cell r="Z117">
            <v>0</v>
          </cell>
          <cell r="BB117" t="str">
            <v>.</v>
          </cell>
        </row>
        <row r="118">
          <cell r="V118">
            <v>107</v>
          </cell>
          <cell r="W118">
            <v>0.5</v>
          </cell>
          <cell r="X118">
            <v>0</v>
          </cell>
          <cell r="Y118">
            <v>0.5</v>
          </cell>
          <cell r="Z118">
            <v>0</v>
          </cell>
          <cell r="BB118" t="str">
            <v>.</v>
          </cell>
        </row>
        <row r="119">
          <cell r="V119">
            <v>108</v>
          </cell>
          <cell r="W119">
            <v>0.5</v>
          </cell>
          <cell r="X119">
            <v>0</v>
          </cell>
          <cell r="Y119">
            <v>0.5</v>
          </cell>
          <cell r="Z119">
            <v>0</v>
          </cell>
          <cell r="BB119" t="str">
            <v>.</v>
          </cell>
        </row>
        <row r="120">
          <cell r="V120">
            <v>109</v>
          </cell>
          <cell r="W120">
            <v>0.5</v>
          </cell>
          <cell r="X120">
            <v>0</v>
          </cell>
          <cell r="Y120">
            <v>0.5</v>
          </cell>
          <cell r="Z120">
            <v>0</v>
          </cell>
          <cell r="BB120" t="str">
            <v>.</v>
          </cell>
        </row>
        <row r="121">
          <cell r="V121">
            <v>110</v>
          </cell>
          <cell r="W121">
            <v>0.5</v>
          </cell>
          <cell r="X121">
            <v>0</v>
          </cell>
          <cell r="Y121">
            <v>0.5</v>
          </cell>
          <cell r="Z121">
            <v>0</v>
          </cell>
          <cell r="BB121" t="str">
            <v>.</v>
          </cell>
        </row>
        <row r="122">
          <cell r="V122">
            <v>111</v>
          </cell>
          <cell r="W122">
            <v>0.5</v>
          </cell>
          <cell r="X122">
            <v>0</v>
          </cell>
          <cell r="Y122">
            <v>0.5</v>
          </cell>
          <cell r="Z122">
            <v>0</v>
          </cell>
          <cell r="BB122" t="str">
            <v>.</v>
          </cell>
        </row>
        <row r="123">
          <cell r="V123">
            <v>112</v>
          </cell>
          <cell r="W123">
            <v>0.5</v>
          </cell>
          <cell r="X123">
            <v>0</v>
          </cell>
          <cell r="Y123">
            <v>0.5</v>
          </cell>
          <cell r="Z123">
            <v>0</v>
          </cell>
          <cell r="BB123" t="str">
            <v>.</v>
          </cell>
        </row>
        <row r="124">
          <cell r="V124">
            <v>113</v>
          </cell>
          <cell r="W124">
            <v>0.5</v>
          </cell>
          <cell r="X124">
            <v>0</v>
          </cell>
          <cell r="Y124">
            <v>0.5</v>
          </cell>
          <cell r="Z124">
            <v>0</v>
          </cell>
          <cell r="BB124" t="str">
            <v>.</v>
          </cell>
        </row>
        <row r="125">
          <cell r="V125">
            <v>114</v>
          </cell>
          <cell r="W125">
            <v>0.5</v>
          </cell>
          <cell r="X125">
            <v>0</v>
          </cell>
          <cell r="Y125">
            <v>0.5</v>
          </cell>
          <cell r="Z125">
            <v>0</v>
          </cell>
          <cell r="BB125" t="str">
            <v>.</v>
          </cell>
        </row>
        <row r="126">
          <cell r="V126">
            <v>115</v>
          </cell>
          <cell r="W126">
            <v>0.5</v>
          </cell>
          <cell r="X126">
            <v>0</v>
          </cell>
          <cell r="Y126">
            <v>0.5</v>
          </cell>
          <cell r="Z126">
            <v>0</v>
          </cell>
          <cell r="BB126" t="str">
            <v>.</v>
          </cell>
        </row>
        <row r="127">
          <cell r="V127">
            <v>116</v>
          </cell>
          <cell r="W127">
            <v>0.5</v>
          </cell>
          <cell r="X127">
            <v>0</v>
          </cell>
          <cell r="Y127">
            <v>0.5</v>
          </cell>
          <cell r="Z127">
            <v>0</v>
          </cell>
          <cell r="BB127" t="str">
            <v>.</v>
          </cell>
        </row>
        <row r="128">
          <cell r="V128">
            <v>117</v>
          </cell>
          <cell r="W128">
            <v>0.5</v>
          </cell>
          <cell r="X128">
            <v>0</v>
          </cell>
          <cell r="Y128">
            <v>0.5</v>
          </cell>
          <cell r="Z128">
            <v>0</v>
          </cell>
          <cell r="BB128" t="str">
            <v>.</v>
          </cell>
        </row>
        <row r="129">
          <cell r="V129">
            <v>118</v>
          </cell>
          <cell r="W129">
            <v>0.5</v>
          </cell>
          <cell r="X129">
            <v>0</v>
          </cell>
          <cell r="Y129">
            <v>0.5</v>
          </cell>
          <cell r="Z129">
            <v>0</v>
          </cell>
          <cell r="BB129" t="str">
            <v>.</v>
          </cell>
        </row>
        <row r="130">
          <cell r="V130">
            <v>119</v>
          </cell>
          <cell r="W130">
            <v>0.5</v>
          </cell>
          <cell r="X130">
            <v>0</v>
          </cell>
          <cell r="Y130">
            <v>0.5</v>
          </cell>
          <cell r="Z130">
            <v>0</v>
          </cell>
          <cell r="BB130" t="str">
            <v>.</v>
          </cell>
        </row>
        <row r="131">
          <cell r="V131">
            <v>120</v>
          </cell>
          <cell r="W131">
            <v>0.5</v>
          </cell>
          <cell r="X131">
            <v>0</v>
          </cell>
          <cell r="Y131">
            <v>0.5</v>
          </cell>
          <cell r="Z131">
            <v>0</v>
          </cell>
          <cell r="BB131" t="str">
            <v>.</v>
          </cell>
        </row>
        <row r="132">
          <cell r="V132">
            <v>121</v>
          </cell>
          <cell r="W132">
            <v>0.5</v>
          </cell>
          <cell r="X132">
            <v>0</v>
          </cell>
          <cell r="Y132">
            <v>0.5</v>
          </cell>
          <cell r="Z132">
            <v>0</v>
          </cell>
          <cell r="BB132" t="str">
            <v>.</v>
          </cell>
        </row>
        <row r="133">
          <cell r="V133">
            <v>122</v>
          </cell>
          <cell r="W133">
            <v>0.5</v>
          </cell>
          <cell r="X133">
            <v>0</v>
          </cell>
          <cell r="Y133">
            <v>0.5</v>
          </cell>
          <cell r="Z133">
            <v>0</v>
          </cell>
          <cell r="BB133" t="str">
            <v>.</v>
          </cell>
        </row>
        <row r="134">
          <cell r="V134">
            <v>123</v>
          </cell>
          <cell r="W134">
            <v>0.5</v>
          </cell>
          <cell r="X134">
            <v>0</v>
          </cell>
          <cell r="Y134">
            <v>0.5</v>
          </cell>
          <cell r="Z134">
            <v>0</v>
          </cell>
          <cell r="BB134" t="str">
            <v>.</v>
          </cell>
        </row>
        <row r="135">
          <cell r="V135">
            <v>124</v>
          </cell>
          <cell r="W135">
            <v>0.5</v>
          </cell>
          <cell r="X135">
            <v>0</v>
          </cell>
          <cell r="Y135">
            <v>0.5</v>
          </cell>
          <cell r="Z135">
            <v>0</v>
          </cell>
          <cell r="BB135" t="str">
            <v>.</v>
          </cell>
        </row>
        <row r="136">
          <cell r="V136">
            <v>125</v>
          </cell>
          <cell r="W136">
            <v>0.5</v>
          </cell>
          <cell r="X136">
            <v>0</v>
          </cell>
          <cell r="Y136">
            <v>0.5</v>
          </cell>
          <cell r="Z136">
            <v>0</v>
          </cell>
          <cell r="BB136" t="str">
            <v>.</v>
          </cell>
        </row>
        <row r="137">
          <cell r="V137">
            <v>126</v>
          </cell>
          <cell r="W137">
            <v>0.5</v>
          </cell>
          <cell r="X137">
            <v>0</v>
          </cell>
          <cell r="Y137">
            <v>0.5</v>
          </cell>
          <cell r="Z137">
            <v>0</v>
          </cell>
          <cell r="BB137" t="str">
            <v>.</v>
          </cell>
        </row>
        <row r="138">
          <cell r="V138">
            <v>127</v>
          </cell>
          <cell r="W138">
            <v>0.5</v>
          </cell>
          <cell r="X138">
            <v>0</v>
          </cell>
          <cell r="Y138">
            <v>0.5</v>
          </cell>
          <cell r="Z138">
            <v>0</v>
          </cell>
          <cell r="BB138" t="str">
            <v>.</v>
          </cell>
        </row>
        <row r="139">
          <cell r="V139">
            <v>128</v>
          </cell>
          <cell r="W139">
            <v>0.5</v>
          </cell>
          <cell r="X139">
            <v>0</v>
          </cell>
          <cell r="Y139">
            <v>0.5</v>
          </cell>
          <cell r="Z139">
            <v>0</v>
          </cell>
          <cell r="BB139" t="str">
            <v>.</v>
          </cell>
        </row>
        <row r="140">
          <cell r="V140">
            <v>129</v>
          </cell>
          <cell r="W140">
            <v>0.5</v>
          </cell>
          <cell r="X140">
            <v>0</v>
          </cell>
          <cell r="Y140">
            <v>0.5</v>
          </cell>
          <cell r="Z140">
            <v>0</v>
          </cell>
          <cell r="BB140" t="str">
            <v>.</v>
          </cell>
        </row>
        <row r="141">
          <cell r="V141">
            <v>130</v>
          </cell>
          <cell r="W141">
            <v>0.5</v>
          </cell>
          <cell r="X141">
            <v>0</v>
          </cell>
          <cell r="Y141">
            <v>0.5</v>
          </cell>
          <cell r="Z141">
            <v>0</v>
          </cell>
          <cell r="BB141" t="str">
            <v>.</v>
          </cell>
        </row>
        <row r="142">
          <cell r="V142">
            <v>131</v>
          </cell>
          <cell r="W142">
            <v>0.5</v>
          </cell>
          <cell r="X142">
            <v>0</v>
          </cell>
          <cell r="Y142">
            <v>0.5</v>
          </cell>
          <cell r="Z142">
            <v>0</v>
          </cell>
          <cell r="BB142" t="str">
            <v>.</v>
          </cell>
        </row>
        <row r="143">
          <cell r="V143">
            <v>132</v>
          </cell>
          <cell r="W143">
            <v>0.5</v>
          </cell>
          <cell r="X143">
            <v>0</v>
          </cell>
          <cell r="Y143">
            <v>0.5</v>
          </cell>
          <cell r="Z143">
            <v>0</v>
          </cell>
          <cell r="BB143" t="str">
            <v>.</v>
          </cell>
        </row>
        <row r="144">
          <cell r="V144">
            <v>133</v>
          </cell>
          <cell r="W144">
            <v>0.5</v>
          </cell>
          <cell r="X144">
            <v>0</v>
          </cell>
          <cell r="Y144">
            <v>0.5</v>
          </cell>
          <cell r="Z144">
            <v>0</v>
          </cell>
          <cell r="BB144" t="str">
            <v>.</v>
          </cell>
        </row>
        <row r="145">
          <cell r="V145">
            <v>134</v>
          </cell>
          <cell r="W145">
            <v>0.5</v>
          </cell>
          <cell r="X145">
            <v>0</v>
          </cell>
          <cell r="Y145">
            <v>0.5</v>
          </cell>
          <cell r="Z145">
            <v>0</v>
          </cell>
          <cell r="BB145" t="str">
            <v>.</v>
          </cell>
        </row>
        <row r="146">
          <cell r="V146">
            <v>135</v>
          </cell>
          <cell r="W146">
            <v>0.5</v>
          </cell>
          <cell r="X146">
            <v>0</v>
          </cell>
          <cell r="Y146">
            <v>0.5</v>
          </cell>
          <cell r="Z146">
            <v>0</v>
          </cell>
          <cell r="BB146" t="str">
            <v>.</v>
          </cell>
        </row>
        <row r="147">
          <cell r="V147">
            <v>136</v>
          </cell>
          <cell r="W147">
            <v>0.5</v>
          </cell>
          <cell r="X147">
            <v>0</v>
          </cell>
          <cell r="Y147">
            <v>0.5</v>
          </cell>
          <cell r="Z147">
            <v>0</v>
          </cell>
          <cell r="BB147" t="str">
            <v>.</v>
          </cell>
        </row>
        <row r="148">
          <cell r="V148">
            <v>137</v>
          </cell>
          <cell r="W148">
            <v>0.5</v>
          </cell>
          <cell r="X148">
            <v>0</v>
          </cell>
          <cell r="Y148">
            <v>0.5</v>
          </cell>
          <cell r="Z148">
            <v>0</v>
          </cell>
          <cell r="BB148" t="str">
            <v>.</v>
          </cell>
        </row>
        <row r="149">
          <cell r="V149">
            <v>138</v>
          </cell>
          <cell r="W149">
            <v>0.5</v>
          </cell>
          <cell r="X149">
            <v>0</v>
          </cell>
          <cell r="Y149">
            <v>0.5</v>
          </cell>
          <cell r="Z149">
            <v>0</v>
          </cell>
          <cell r="BB149" t="str">
            <v>.</v>
          </cell>
        </row>
        <row r="150">
          <cell r="V150">
            <v>139</v>
          </cell>
          <cell r="W150">
            <v>0.5</v>
          </cell>
          <cell r="X150">
            <v>0</v>
          </cell>
          <cell r="Y150">
            <v>0.5</v>
          </cell>
          <cell r="Z150">
            <v>0</v>
          </cell>
          <cell r="BB150" t="str">
            <v>.</v>
          </cell>
        </row>
        <row r="151">
          <cell r="V151">
            <v>140</v>
          </cell>
          <cell r="W151">
            <v>0.5</v>
          </cell>
          <cell r="X151">
            <v>0</v>
          </cell>
          <cell r="Y151">
            <v>0.5</v>
          </cell>
          <cell r="Z151">
            <v>0</v>
          </cell>
          <cell r="BB151" t="str">
            <v>.</v>
          </cell>
        </row>
        <row r="152">
          <cell r="V152">
            <v>141</v>
          </cell>
          <cell r="W152">
            <v>0.5</v>
          </cell>
          <cell r="X152">
            <v>0</v>
          </cell>
          <cell r="Y152">
            <v>0.5</v>
          </cell>
          <cell r="Z152">
            <v>0</v>
          </cell>
          <cell r="BB152" t="str">
            <v>.</v>
          </cell>
        </row>
        <row r="153">
          <cell r="V153">
            <v>142</v>
          </cell>
          <cell r="W153">
            <v>0.5</v>
          </cell>
          <cell r="X153">
            <v>0</v>
          </cell>
          <cell r="Y153">
            <v>0.5</v>
          </cell>
          <cell r="Z153">
            <v>0</v>
          </cell>
          <cell r="BB153" t="str">
            <v>.</v>
          </cell>
        </row>
        <row r="154">
          <cell r="V154">
            <v>143</v>
          </cell>
          <cell r="W154">
            <v>0.5</v>
          </cell>
          <cell r="X154">
            <v>0</v>
          </cell>
          <cell r="Y154">
            <v>0.5</v>
          </cell>
          <cell r="Z154">
            <v>0</v>
          </cell>
          <cell r="BB154" t="str">
            <v>.</v>
          </cell>
        </row>
        <row r="155">
          <cell r="V155">
            <v>144</v>
          </cell>
          <cell r="W155">
            <v>0.5</v>
          </cell>
          <cell r="X155">
            <v>0</v>
          </cell>
          <cell r="Y155">
            <v>0.5</v>
          </cell>
          <cell r="Z155">
            <v>0</v>
          </cell>
          <cell r="BB155" t="str">
            <v>.</v>
          </cell>
        </row>
        <row r="156">
          <cell r="V156">
            <v>145</v>
          </cell>
          <cell r="W156">
            <v>0.5</v>
          </cell>
          <cell r="X156">
            <v>0</v>
          </cell>
          <cell r="Y156">
            <v>0.5</v>
          </cell>
          <cell r="Z156">
            <v>0</v>
          </cell>
          <cell r="BB156" t="str">
            <v>.</v>
          </cell>
        </row>
        <row r="157">
          <cell r="V157">
            <v>146</v>
          </cell>
          <cell r="W157">
            <v>0.5</v>
          </cell>
          <cell r="X157">
            <v>0</v>
          </cell>
          <cell r="Y157">
            <v>0.5</v>
          </cell>
          <cell r="Z157">
            <v>0</v>
          </cell>
          <cell r="BB157" t="str">
            <v>.</v>
          </cell>
        </row>
        <row r="158">
          <cell r="V158">
            <v>147</v>
          </cell>
          <cell r="W158">
            <v>0.5</v>
          </cell>
          <cell r="X158">
            <v>0</v>
          </cell>
          <cell r="Y158">
            <v>0.5</v>
          </cell>
          <cell r="Z158">
            <v>0</v>
          </cell>
          <cell r="BB158" t="str">
            <v>.</v>
          </cell>
        </row>
        <row r="159">
          <cell r="V159">
            <v>148</v>
          </cell>
          <cell r="W159">
            <v>0.5</v>
          </cell>
          <cell r="X159">
            <v>0</v>
          </cell>
          <cell r="Y159">
            <v>0.5</v>
          </cell>
          <cell r="Z159">
            <v>0</v>
          </cell>
          <cell r="BB159" t="str">
            <v>.</v>
          </cell>
        </row>
        <row r="160">
          <cell r="V160">
            <v>149</v>
          </cell>
          <cell r="W160">
            <v>0.5</v>
          </cell>
          <cell r="X160">
            <v>0</v>
          </cell>
          <cell r="Y160">
            <v>0.5</v>
          </cell>
          <cell r="Z160">
            <v>0</v>
          </cell>
          <cell r="BB160" t="str">
            <v>.</v>
          </cell>
        </row>
        <row r="161">
          <cell r="V161">
            <v>150</v>
          </cell>
          <cell r="W161">
            <v>0.5</v>
          </cell>
          <cell r="X161">
            <v>0</v>
          </cell>
          <cell r="Y161">
            <v>0.5</v>
          </cell>
          <cell r="Z161">
            <v>0</v>
          </cell>
          <cell r="BB161" t="str">
            <v>.</v>
          </cell>
        </row>
        <row r="162">
          <cell r="V162">
            <v>151</v>
          </cell>
          <cell r="W162">
            <v>0.5</v>
          </cell>
          <cell r="X162">
            <v>0</v>
          </cell>
          <cell r="Y162">
            <v>0.5</v>
          </cell>
          <cell r="Z162">
            <v>0</v>
          </cell>
          <cell r="BB162" t="str">
            <v>.</v>
          </cell>
        </row>
        <row r="163">
          <cell r="V163">
            <v>152</v>
          </cell>
          <cell r="W163">
            <v>0.5</v>
          </cell>
          <cell r="X163">
            <v>0</v>
          </cell>
          <cell r="Y163">
            <v>0.5</v>
          </cell>
          <cell r="Z163">
            <v>0</v>
          </cell>
          <cell r="BB163" t="str">
            <v>.</v>
          </cell>
        </row>
        <row r="164">
          <cell r="V164">
            <v>153</v>
          </cell>
          <cell r="W164">
            <v>0.5</v>
          </cell>
          <cell r="X164">
            <v>0</v>
          </cell>
          <cell r="Y164">
            <v>0.5</v>
          </cell>
          <cell r="Z164">
            <v>0</v>
          </cell>
          <cell r="BB164" t="str">
            <v>.</v>
          </cell>
        </row>
        <row r="165">
          <cell r="V165">
            <v>154</v>
          </cell>
          <cell r="W165">
            <v>0.5</v>
          </cell>
          <cell r="X165">
            <v>0</v>
          </cell>
          <cell r="Y165">
            <v>0.5</v>
          </cell>
          <cell r="Z165">
            <v>0</v>
          </cell>
          <cell r="BB165" t="str">
            <v>.</v>
          </cell>
        </row>
        <row r="166">
          <cell r="V166">
            <v>155</v>
          </cell>
          <cell r="W166">
            <v>0.5</v>
          </cell>
          <cell r="X166">
            <v>0</v>
          </cell>
          <cell r="Y166">
            <v>0.5</v>
          </cell>
          <cell r="Z166">
            <v>0</v>
          </cell>
          <cell r="BB166" t="str">
            <v>.</v>
          </cell>
        </row>
        <row r="167">
          <cell r="V167">
            <v>156</v>
          </cell>
          <cell r="W167">
            <v>0.5</v>
          </cell>
          <cell r="X167">
            <v>0</v>
          </cell>
          <cell r="Y167">
            <v>0.5</v>
          </cell>
          <cell r="Z167">
            <v>0</v>
          </cell>
          <cell r="BB167" t="str">
            <v>.</v>
          </cell>
        </row>
        <row r="168">
          <cell r="V168">
            <v>157</v>
          </cell>
          <cell r="W168">
            <v>0.5</v>
          </cell>
          <cell r="X168">
            <v>0</v>
          </cell>
          <cell r="Y168">
            <v>0.5</v>
          </cell>
          <cell r="Z168">
            <v>0</v>
          </cell>
          <cell r="BB168" t="str">
            <v>.</v>
          </cell>
        </row>
        <row r="169">
          <cell r="V169">
            <v>158</v>
          </cell>
          <cell r="W169">
            <v>0.5</v>
          </cell>
          <cell r="X169">
            <v>0</v>
          </cell>
          <cell r="Y169">
            <v>0.5</v>
          </cell>
          <cell r="Z169">
            <v>0</v>
          </cell>
          <cell r="BB169" t="str">
            <v>.</v>
          </cell>
        </row>
        <row r="170">
          <cell r="V170">
            <v>159</v>
          </cell>
          <cell r="W170">
            <v>0.5</v>
          </cell>
          <cell r="X170">
            <v>0</v>
          </cell>
          <cell r="Y170">
            <v>0.5</v>
          </cell>
          <cell r="Z170">
            <v>0</v>
          </cell>
          <cell r="BB170" t="str">
            <v>.</v>
          </cell>
        </row>
        <row r="171">
          <cell r="V171">
            <v>160</v>
          </cell>
          <cell r="W171">
            <v>0.5</v>
          </cell>
          <cell r="X171">
            <v>0</v>
          </cell>
          <cell r="Y171">
            <v>0.5</v>
          </cell>
          <cell r="Z171">
            <v>0</v>
          </cell>
          <cell r="BB171" t="str">
            <v>.</v>
          </cell>
        </row>
        <row r="172">
          <cell r="V172">
            <v>161</v>
          </cell>
          <cell r="W172">
            <v>0.5</v>
          </cell>
          <cell r="X172">
            <v>0</v>
          </cell>
          <cell r="Y172">
            <v>0.5</v>
          </cell>
          <cell r="Z172">
            <v>0</v>
          </cell>
          <cell r="BB172" t="str">
            <v>.</v>
          </cell>
        </row>
        <row r="173">
          <cell r="V173">
            <v>162</v>
          </cell>
          <cell r="W173">
            <v>0.5</v>
          </cell>
          <cell r="X173">
            <v>0</v>
          </cell>
          <cell r="Y173">
            <v>0.5</v>
          </cell>
          <cell r="Z173">
            <v>0</v>
          </cell>
          <cell r="BB173" t="str">
            <v>.</v>
          </cell>
        </row>
        <row r="174">
          <cell r="V174">
            <v>163</v>
          </cell>
          <cell r="W174">
            <v>0.5</v>
          </cell>
          <cell r="X174">
            <v>0</v>
          </cell>
          <cell r="Y174">
            <v>0.5</v>
          </cell>
          <cell r="Z174">
            <v>0</v>
          </cell>
          <cell r="BB174" t="str">
            <v>.</v>
          </cell>
        </row>
        <row r="175">
          <cell r="V175">
            <v>164</v>
          </cell>
          <cell r="W175">
            <v>0.5</v>
          </cell>
          <cell r="X175">
            <v>0</v>
          </cell>
          <cell r="Y175">
            <v>0.5</v>
          </cell>
          <cell r="Z175">
            <v>0</v>
          </cell>
          <cell r="BB175" t="str">
            <v>.</v>
          </cell>
        </row>
        <row r="176">
          <cell r="V176">
            <v>165</v>
          </cell>
          <cell r="W176">
            <v>0.5</v>
          </cell>
          <cell r="X176">
            <v>0</v>
          </cell>
          <cell r="Y176">
            <v>0.5</v>
          </cell>
          <cell r="Z176">
            <v>0</v>
          </cell>
          <cell r="BB176" t="str">
            <v>.</v>
          </cell>
        </row>
        <row r="177">
          <cell r="V177">
            <v>166</v>
          </cell>
          <cell r="W177">
            <v>0.5</v>
          </cell>
          <cell r="X177">
            <v>0</v>
          </cell>
          <cell r="Y177">
            <v>0.5</v>
          </cell>
          <cell r="Z177">
            <v>0</v>
          </cell>
          <cell r="BB177" t="str">
            <v>.</v>
          </cell>
        </row>
        <row r="178">
          <cell r="V178">
            <v>167</v>
          </cell>
          <cell r="W178">
            <v>0.5</v>
          </cell>
          <cell r="X178">
            <v>0</v>
          </cell>
          <cell r="Y178">
            <v>0.5</v>
          </cell>
          <cell r="Z178">
            <v>0</v>
          </cell>
          <cell r="BB178" t="str">
            <v>.</v>
          </cell>
        </row>
        <row r="179">
          <cell r="V179">
            <v>168</v>
          </cell>
          <cell r="W179">
            <v>0.5</v>
          </cell>
          <cell r="X179">
            <v>0</v>
          </cell>
          <cell r="Y179">
            <v>0.5</v>
          </cell>
          <cell r="Z179">
            <v>0</v>
          </cell>
          <cell r="BB179" t="str">
            <v>.</v>
          </cell>
        </row>
        <row r="180">
          <cell r="V180">
            <v>169</v>
          </cell>
          <cell r="W180">
            <v>0.5</v>
          </cell>
          <cell r="X180">
            <v>0</v>
          </cell>
          <cell r="Y180">
            <v>0.5</v>
          </cell>
          <cell r="Z180">
            <v>0</v>
          </cell>
          <cell r="BB180" t="str">
            <v>.</v>
          </cell>
        </row>
        <row r="181">
          <cell r="V181">
            <v>170</v>
          </cell>
          <cell r="W181">
            <v>0.5</v>
          </cell>
          <cell r="X181">
            <v>0</v>
          </cell>
          <cell r="Y181">
            <v>0.5</v>
          </cell>
          <cell r="Z181">
            <v>0</v>
          </cell>
          <cell r="BB181" t="str">
            <v>.</v>
          </cell>
        </row>
        <row r="182">
          <cell r="V182">
            <v>171</v>
          </cell>
          <cell r="W182">
            <v>0.5</v>
          </cell>
          <cell r="X182">
            <v>0</v>
          </cell>
          <cell r="Y182">
            <v>0.5</v>
          </cell>
          <cell r="Z182">
            <v>0</v>
          </cell>
          <cell r="BB182" t="str">
            <v>.</v>
          </cell>
        </row>
        <row r="183">
          <cell r="V183">
            <v>172</v>
          </cell>
          <cell r="W183">
            <v>0.5</v>
          </cell>
          <cell r="X183">
            <v>0</v>
          </cell>
          <cell r="Y183">
            <v>0.5</v>
          </cell>
          <cell r="Z183">
            <v>0</v>
          </cell>
          <cell r="BB183" t="str">
            <v>.</v>
          </cell>
        </row>
        <row r="184">
          <cell r="V184">
            <v>173</v>
          </cell>
          <cell r="W184">
            <v>0.5</v>
          </cell>
          <cell r="X184">
            <v>0</v>
          </cell>
          <cell r="Y184">
            <v>0.5</v>
          </cell>
          <cell r="Z184">
            <v>0</v>
          </cell>
          <cell r="BB184" t="str">
            <v>.</v>
          </cell>
        </row>
        <row r="185">
          <cell r="V185">
            <v>174</v>
          </cell>
          <cell r="W185">
            <v>0.5</v>
          </cell>
          <cell r="X185">
            <v>0</v>
          </cell>
          <cell r="Y185">
            <v>0.5</v>
          </cell>
          <cell r="Z185">
            <v>0</v>
          </cell>
          <cell r="BB185" t="str">
            <v>.</v>
          </cell>
        </row>
        <row r="186">
          <cell r="V186">
            <v>175</v>
          </cell>
          <cell r="W186">
            <v>0.5</v>
          </cell>
          <cell r="X186">
            <v>0</v>
          </cell>
          <cell r="Y186">
            <v>0.5</v>
          </cell>
          <cell r="Z186">
            <v>0</v>
          </cell>
          <cell r="BB186" t="str">
            <v>.</v>
          </cell>
        </row>
        <row r="187">
          <cell r="V187">
            <v>176</v>
          </cell>
          <cell r="W187">
            <v>0.5</v>
          </cell>
          <cell r="X187">
            <v>0</v>
          </cell>
          <cell r="Y187">
            <v>0.5</v>
          </cell>
          <cell r="Z187">
            <v>0</v>
          </cell>
          <cell r="BB187" t="str">
            <v>.</v>
          </cell>
        </row>
        <row r="188">
          <cell r="V188">
            <v>177</v>
          </cell>
          <cell r="W188">
            <v>0.5</v>
          </cell>
          <cell r="X188">
            <v>0</v>
          </cell>
          <cell r="Y188">
            <v>0.5</v>
          </cell>
          <cell r="Z188">
            <v>0</v>
          </cell>
          <cell r="BB188" t="str">
            <v>.</v>
          </cell>
        </row>
        <row r="189">
          <cell r="V189">
            <v>178</v>
          </cell>
          <cell r="W189">
            <v>0.5</v>
          </cell>
          <cell r="X189">
            <v>0</v>
          </cell>
          <cell r="Y189">
            <v>0.5</v>
          </cell>
          <cell r="Z189">
            <v>0</v>
          </cell>
          <cell r="BB189" t="str">
            <v>.</v>
          </cell>
        </row>
        <row r="190">
          <cell r="V190">
            <v>179</v>
          </cell>
          <cell r="W190">
            <v>0.5</v>
          </cell>
          <cell r="X190">
            <v>0</v>
          </cell>
          <cell r="Y190">
            <v>0.5</v>
          </cell>
          <cell r="Z190">
            <v>0</v>
          </cell>
          <cell r="BB190" t="str">
            <v>.</v>
          </cell>
        </row>
        <row r="191">
          <cell r="V191">
            <v>180</v>
          </cell>
          <cell r="W191">
            <v>0.5</v>
          </cell>
          <cell r="X191">
            <v>0</v>
          </cell>
          <cell r="Y191">
            <v>0.5</v>
          </cell>
          <cell r="Z191">
            <v>0</v>
          </cell>
          <cell r="BB191" t="str">
            <v>.</v>
          </cell>
        </row>
        <row r="192">
          <cell r="V192">
            <v>181</v>
          </cell>
          <cell r="W192">
            <v>0.5</v>
          </cell>
          <cell r="X192">
            <v>0</v>
          </cell>
          <cell r="Y192">
            <v>0.5</v>
          </cell>
          <cell r="Z192">
            <v>0</v>
          </cell>
          <cell r="BB192" t="str">
            <v>.</v>
          </cell>
        </row>
        <row r="193">
          <cell r="V193">
            <v>182</v>
          </cell>
          <cell r="W193">
            <v>0.5</v>
          </cell>
          <cell r="X193">
            <v>0</v>
          </cell>
          <cell r="Y193">
            <v>0.5</v>
          </cell>
          <cell r="Z193">
            <v>0</v>
          </cell>
          <cell r="BB193" t="str">
            <v>.</v>
          </cell>
        </row>
        <row r="194">
          <cell r="V194">
            <v>183</v>
          </cell>
          <cell r="W194">
            <v>0.5</v>
          </cell>
          <cell r="X194">
            <v>0</v>
          </cell>
          <cell r="Y194">
            <v>0.5</v>
          </cell>
          <cell r="Z194">
            <v>0</v>
          </cell>
          <cell r="BB194" t="str">
            <v>.</v>
          </cell>
        </row>
        <row r="195">
          <cell r="V195">
            <v>184</v>
          </cell>
          <cell r="W195">
            <v>0.5</v>
          </cell>
          <cell r="X195">
            <v>0</v>
          </cell>
          <cell r="Y195">
            <v>0.5</v>
          </cell>
          <cell r="Z195">
            <v>0</v>
          </cell>
          <cell r="BB195" t="str">
            <v>.</v>
          </cell>
        </row>
        <row r="196">
          <cell r="V196">
            <v>185</v>
          </cell>
          <cell r="W196">
            <v>0.5</v>
          </cell>
          <cell r="X196">
            <v>0</v>
          </cell>
          <cell r="Y196">
            <v>0.5</v>
          </cell>
          <cell r="Z196">
            <v>0</v>
          </cell>
          <cell r="BB196" t="str">
            <v>.</v>
          </cell>
        </row>
        <row r="197">
          <cell r="V197">
            <v>186</v>
          </cell>
          <cell r="W197">
            <v>0.5</v>
          </cell>
          <cell r="X197">
            <v>0</v>
          </cell>
          <cell r="Y197">
            <v>0.5</v>
          </cell>
          <cell r="Z197">
            <v>0</v>
          </cell>
          <cell r="BB197" t="str">
            <v>.</v>
          </cell>
        </row>
        <row r="198">
          <cell r="V198">
            <v>187</v>
          </cell>
          <cell r="W198">
            <v>0.5</v>
          </cell>
          <cell r="X198">
            <v>0</v>
          </cell>
          <cell r="Y198">
            <v>0.5</v>
          </cell>
          <cell r="Z198">
            <v>0</v>
          </cell>
          <cell r="BB198" t="str">
            <v>.</v>
          </cell>
        </row>
        <row r="199">
          <cell r="V199">
            <v>188</v>
          </cell>
          <cell r="W199">
            <v>0.5</v>
          </cell>
          <cell r="X199">
            <v>0</v>
          </cell>
          <cell r="Y199">
            <v>0.5</v>
          </cell>
          <cell r="Z199">
            <v>0</v>
          </cell>
          <cell r="BB199" t="str">
            <v>.</v>
          </cell>
        </row>
        <row r="200">
          <cell r="V200">
            <v>189</v>
          </cell>
          <cell r="W200">
            <v>0.5</v>
          </cell>
          <cell r="X200">
            <v>0</v>
          </cell>
          <cell r="Y200">
            <v>0.5</v>
          </cell>
          <cell r="Z200">
            <v>0</v>
          </cell>
          <cell r="BB200" t="str">
            <v>.</v>
          </cell>
        </row>
        <row r="201">
          <cell r="V201">
            <v>190</v>
          </cell>
          <cell r="W201">
            <v>0.5</v>
          </cell>
          <cell r="X201">
            <v>0</v>
          </cell>
          <cell r="Y201">
            <v>0.5</v>
          </cell>
          <cell r="Z201">
            <v>0</v>
          </cell>
          <cell r="BB201" t="str">
            <v>.</v>
          </cell>
        </row>
        <row r="202">
          <cell r="V202">
            <v>191</v>
          </cell>
          <cell r="W202">
            <v>0.5</v>
          </cell>
          <cell r="X202">
            <v>0</v>
          </cell>
          <cell r="Y202">
            <v>0.5</v>
          </cell>
          <cell r="Z202">
            <v>0</v>
          </cell>
          <cell r="BB202" t="str">
            <v>.</v>
          </cell>
        </row>
        <row r="203">
          <cell r="V203">
            <v>192</v>
          </cell>
          <cell r="W203">
            <v>0.5</v>
          </cell>
          <cell r="X203">
            <v>0</v>
          </cell>
          <cell r="Y203">
            <v>0.5</v>
          </cell>
          <cell r="Z203">
            <v>0</v>
          </cell>
          <cell r="BB203" t="str">
            <v>.</v>
          </cell>
        </row>
        <row r="204">
          <cell r="V204">
            <v>193</v>
          </cell>
          <cell r="W204">
            <v>0.5</v>
          </cell>
          <cell r="X204">
            <v>0</v>
          </cell>
          <cell r="Y204">
            <v>0.5</v>
          </cell>
          <cell r="Z204">
            <v>0</v>
          </cell>
          <cell r="BB204" t="str">
            <v>.</v>
          </cell>
        </row>
        <row r="205">
          <cell r="V205">
            <v>194</v>
          </cell>
          <cell r="W205">
            <v>0.5</v>
          </cell>
          <cell r="X205">
            <v>0</v>
          </cell>
          <cell r="Y205">
            <v>0.5</v>
          </cell>
          <cell r="Z205">
            <v>0</v>
          </cell>
          <cell r="BB205" t="str">
            <v>.</v>
          </cell>
        </row>
        <row r="206">
          <cell r="V206">
            <v>195</v>
          </cell>
          <cell r="W206">
            <v>0.5</v>
          </cell>
          <cell r="X206">
            <v>0</v>
          </cell>
          <cell r="Y206">
            <v>0.5</v>
          </cell>
          <cell r="Z206">
            <v>0</v>
          </cell>
          <cell r="BB206" t="str">
            <v>.</v>
          </cell>
        </row>
        <row r="207">
          <cell r="V207">
            <v>196</v>
          </cell>
          <cell r="W207">
            <v>0.5</v>
          </cell>
          <cell r="X207">
            <v>0</v>
          </cell>
          <cell r="Y207">
            <v>0.5</v>
          </cell>
          <cell r="Z207">
            <v>0</v>
          </cell>
          <cell r="BB207" t="str">
            <v>.</v>
          </cell>
        </row>
        <row r="208">
          <cell r="V208">
            <v>197</v>
          </cell>
          <cell r="W208">
            <v>0.5</v>
          </cell>
          <cell r="X208">
            <v>0</v>
          </cell>
          <cell r="Y208">
            <v>0.5</v>
          </cell>
          <cell r="Z208">
            <v>0</v>
          </cell>
          <cell r="BB208" t="str">
            <v>.</v>
          </cell>
        </row>
        <row r="209">
          <cell r="V209">
            <v>198</v>
          </cell>
          <cell r="W209">
            <v>0.5</v>
          </cell>
          <cell r="X209">
            <v>0</v>
          </cell>
          <cell r="Y209">
            <v>0.5</v>
          </cell>
          <cell r="Z209">
            <v>0</v>
          </cell>
          <cell r="BB209" t="str">
            <v>.</v>
          </cell>
        </row>
        <row r="210">
          <cell r="V210">
            <v>199</v>
          </cell>
          <cell r="W210">
            <v>0.5</v>
          </cell>
          <cell r="X210">
            <v>0</v>
          </cell>
          <cell r="Y210">
            <v>0.5</v>
          </cell>
          <cell r="Z210">
            <v>0</v>
          </cell>
          <cell r="BB210" t="str">
            <v>.</v>
          </cell>
        </row>
        <row r="211">
          <cell r="V211">
            <v>200</v>
          </cell>
          <cell r="W211">
            <v>0.5</v>
          </cell>
          <cell r="X211">
            <v>0</v>
          </cell>
          <cell r="Y211">
            <v>0.5</v>
          </cell>
          <cell r="Z211">
            <v>0</v>
          </cell>
          <cell r="BB211" t="str">
            <v>.</v>
          </cell>
        </row>
        <row r="212">
          <cell r="BB212" t="str">
            <v>.</v>
          </cell>
        </row>
        <row r="213">
          <cell r="BB213" t="str">
            <v>.</v>
          </cell>
        </row>
        <row r="214">
          <cell r="BB214" t="str">
            <v>.</v>
          </cell>
        </row>
        <row r="215">
          <cell r="BB215" t="str">
            <v>.</v>
          </cell>
        </row>
        <row r="216">
          <cell r="BB216" t="str">
            <v>.</v>
          </cell>
        </row>
        <row r="217">
          <cell r="BB217" t="str">
            <v>.</v>
          </cell>
        </row>
        <row r="218">
          <cell r="BB218" t="str">
            <v>.</v>
          </cell>
        </row>
        <row r="219">
          <cell r="BB219" t="str">
            <v>.</v>
          </cell>
        </row>
        <row r="220">
          <cell r="BB220" t="str">
            <v>.</v>
          </cell>
        </row>
        <row r="221">
          <cell r="BB221" t="str">
            <v>.</v>
          </cell>
        </row>
        <row r="222">
          <cell r="BB222" t="str">
            <v>.</v>
          </cell>
        </row>
        <row r="223">
          <cell r="BB223" t="str">
            <v>.</v>
          </cell>
        </row>
        <row r="224">
          <cell r="BB224" t="str">
            <v>.</v>
          </cell>
        </row>
        <row r="225">
          <cell r="BB225" t="str">
            <v>.</v>
          </cell>
        </row>
        <row r="226">
          <cell r="BB226" t="str">
            <v>.</v>
          </cell>
        </row>
        <row r="227">
          <cell r="BB227" t="str">
            <v>.</v>
          </cell>
        </row>
        <row r="228">
          <cell r="BB228" t="str">
            <v>.</v>
          </cell>
        </row>
        <row r="229">
          <cell r="BB229" t="str">
            <v>.</v>
          </cell>
        </row>
        <row r="230">
          <cell r="BB230" t="str">
            <v>.</v>
          </cell>
        </row>
        <row r="231">
          <cell r="BB231" t="str">
            <v>.</v>
          </cell>
        </row>
        <row r="232">
          <cell r="BB232" t="str">
            <v>.</v>
          </cell>
        </row>
        <row r="233">
          <cell r="BB233" t="str">
            <v>.</v>
          </cell>
        </row>
        <row r="234">
          <cell r="BB234" t="str">
            <v>.</v>
          </cell>
        </row>
        <row r="235">
          <cell r="BB235" t="str">
            <v>.</v>
          </cell>
        </row>
        <row r="236">
          <cell r="BB236" t="str">
            <v>.</v>
          </cell>
        </row>
        <row r="237">
          <cell r="BB237" t="str">
            <v>.</v>
          </cell>
        </row>
        <row r="238">
          <cell r="BB238" t="str">
            <v>.</v>
          </cell>
        </row>
        <row r="239">
          <cell r="BB239" t="str">
            <v>.</v>
          </cell>
        </row>
        <row r="240">
          <cell r="BB240" t="str">
            <v>.</v>
          </cell>
        </row>
        <row r="241">
          <cell r="BB241" t="str">
            <v>.</v>
          </cell>
        </row>
        <row r="242">
          <cell r="BB242" t="str">
            <v>.</v>
          </cell>
        </row>
        <row r="243">
          <cell r="BB243" t="str">
            <v>.</v>
          </cell>
        </row>
        <row r="244">
          <cell r="BB244" t="str">
            <v>.</v>
          </cell>
        </row>
        <row r="245">
          <cell r="BB245" t="str">
            <v>.</v>
          </cell>
        </row>
        <row r="246">
          <cell r="BB246" t="str">
            <v>.</v>
          </cell>
        </row>
        <row r="247">
          <cell r="BB247" t="str">
            <v>.</v>
          </cell>
        </row>
        <row r="248">
          <cell r="BB248" t="str">
            <v>.</v>
          </cell>
        </row>
        <row r="249">
          <cell r="BB249" t="str">
            <v>.</v>
          </cell>
        </row>
        <row r="250">
          <cell r="BB250" t="str">
            <v>.</v>
          </cell>
        </row>
        <row r="251">
          <cell r="BB251" t="str">
            <v>.</v>
          </cell>
        </row>
        <row r="252">
          <cell r="BB252" t="str">
            <v>.</v>
          </cell>
        </row>
        <row r="253">
          <cell r="BB253" t="str">
            <v>.</v>
          </cell>
        </row>
        <row r="254">
          <cell r="BB254" t="str">
            <v>.</v>
          </cell>
        </row>
        <row r="255">
          <cell r="BB255" t="str">
            <v>.</v>
          </cell>
        </row>
        <row r="256">
          <cell r="BB256" t="str">
            <v>.</v>
          </cell>
        </row>
        <row r="257">
          <cell r="BB257" t="str">
            <v>.</v>
          </cell>
        </row>
        <row r="258">
          <cell r="BB258" t="str">
            <v>.</v>
          </cell>
        </row>
        <row r="259">
          <cell r="BB259" t="str">
            <v>.</v>
          </cell>
        </row>
        <row r="260">
          <cell r="BB260" t="str">
            <v>.</v>
          </cell>
        </row>
        <row r="261">
          <cell r="BB261" t="str">
            <v>.</v>
          </cell>
        </row>
        <row r="262">
          <cell r="BB262" t="str">
            <v>.</v>
          </cell>
        </row>
        <row r="263">
          <cell r="BB263" t="str">
            <v>.</v>
          </cell>
        </row>
        <row r="264">
          <cell r="BB264" t="str">
            <v>.</v>
          </cell>
        </row>
        <row r="265">
          <cell r="BB265" t="str">
            <v>.</v>
          </cell>
        </row>
        <row r="266">
          <cell r="BB266" t="str">
            <v>.</v>
          </cell>
        </row>
        <row r="267">
          <cell r="BB267" t="str">
            <v>.</v>
          </cell>
        </row>
        <row r="268">
          <cell r="BB268" t="str">
            <v>.</v>
          </cell>
        </row>
        <row r="269">
          <cell r="BB269" t="str">
            <v>.</v>
          </cell>
        </row>
        <row r="270">
          <cell r="BB270" t="str">
            <v>.</v>
          </cell>
        </row>
        <row r="271">
          <cell r="BB271" t="str">
            <v>.</v>
          </cell>
        </row>
        <row r="272">
          <cell r="BB272" t="str">
            <v>.</v>
          </cell>
        </row>
        <row r="273">
          <cell r="BB273" t="str">
            <v>.</v>
          </cell>
        </row>
        <row r="274">
          <cell r="BB274" t="str">
            <v>.</v>
          </cell>
        </row>
        <row r="275">
          <cell r="BB275" t="str">
            <v>.</v>
          </cell>
        </row>
        <row r="276">
          <cell r="BB276" t="str">
            <v>.</v>
          </cell>
        </row>
        <row r="277">
          <cell r="BB277" t="str">
            <v>.</v>
          </cell>
        </row>
        <row r="278">
          <cell r="BB278" t="str">
            <v>.</v>
          </cell>
        </row>
        <row r="279">
          <cell r="BB279" t="str">
            <v>.</v>
          </cell>
        </row>
        <row r="280">
          <cell r="BB280" t="str">
            <v>.</v>
          </cell>
        </row>
        <row r="281">
          <cell r="BB281" t="str">
            <v>.</v>
          </cell>
        </row>
        <row r="282">
          <cell r="BB282" t="str">
            <v>.</v>
          </cell>
        </row>
        <row r="283">
          <cell r="BB283" t="str">
            <v>.</v>
          </cell>
        </row>
        <row r="284">
          <cell r="BB284" t="str">
            <v>.</v>
          </cell>
        </row>
        <row r="285">
          <cell r="BB285" t="str">
            <v>.</v>
          </cell>
        </row>
        <row r="286">
          <cell r="BB286" t="str">
            <v>.</v>
          </cell>
        </row>
        <row r="287">
          <cell r="BB287" t="str">
            <v>.</v>
          </cell>
        </row>
        <row r="288">
          <cell r="BB288" t="str">
            <v>.</v>
          </cell>
        </row>
        <row r="289">
          <cell r="BB289" t="str">
            <v>.</v>
          </cell>
        </row>
        <row r="290">
          <cell r="BB290" t="str">
            <v>.</v>
          </cell>
        </row>
        <row r="291">
          <cell r="BB291" t="str">
            <v>.</v>
          </cell>
        </row>
        <row r="292">
          <cell r="BB292" t="str">
            <v>.</v>
          </cell>
        </row>
        <row r="293">
          <cell r="BB293" t="str">
            <v>.</v>
          </cell>
        </row>
        <row r="294">
          <cell r="BB294" t="str">
            <v>.</v>
          </cell>
        </row>
        <row r="295">
          <cell r="BB295" t="str">
            <v>.</v>
          </cell>
        </row>
        <row r="296">
          <cell r="BB296" t="str">
            <v>.</v>
          </cell>
        </row>
        <row r="297">
          <cell r="BB297" t="str">
            <v>.</v>
          </cell>
        </row>
        <row r="298">
          <cell r="BB298" t="str">
            <v>.</v>
          </cell>
        </row>
        <row r="299">
          <cell r="BB299" t="str">
            <v>.</v>
          </cell>
        </row>
        <row r="300">
          <cell r="BB300" t="str">
            <v>.</v>
          </cell>
        </row>
        <row r="301">
          <cell r="BB301" t="str">
            <v>.</v>
          </cell>
        </row>
        <row r="302">
          <cell r="BB302" t="str">
            <v>.</v>
          </cell>
        </row>
        <row r="303">
          <cell r="BB303" t="str">
            <v>.</v>
          </cell>
        </row>
        <row r="304">
          <cell r="BB304" t="str">
            <v>.</v>
          </cell>
        </row>
        <row r="305">
          <cell r="BB305" t="str">
            <v>.</v>
          </cell>
        </row>
        <row r="306">
          <cell r="BB306" t="str">
            <v>.</v>
          </cell>
        </row>
        <row r="307">
          <cell r="BB307" t="str">
            <v>.</v>
          </cell>
        </row>
        <row r="308">
          <cell r="BB308" t="str">
            <v>.</v>
          </cell>
        </row>
        <row r="309">
          <cell r="BB309" t="str">
            <v>.</v>
          </cell>
        </row>
        <row r="310">
          <cell r="BB310" t="str">
            <v>.</v>
          </cell>
        </row>
        <row r="311">
          <cell r="BB311" t="str">
            <v>.</v>
          </cell>
        </row>
        <row r="312">
          <cell r="BB312" t="str">
            <v>.</v>
          </cell>
        </row>
        <row r="313">
          <cell r="BB313" t="str">
            <v>.</v>
          </cell>
        </row>
        <row r="314">
          <cell r="BB314" t="str">
            <v>.</v>
          </cell>
        </row>
        <row r="315">
          <cell r="BB315" t="str">
            <v>.</v>
          </cell>
        </row>
        <row r="316">
          <cell r="BB316" t="str">
            <v>.</v>
          </cell>
        </row>
        <row r="317">
          <cell r="BB317" t="str">
            <v>.</v>
          </cell>
        </row>
        <row r="318">
          <cell r="BB318" t="str">
            <v>.</v>
          </cell>
        </row>
        <row r="319">
          <cell r="BB319" t="str">
            <v>.</v>
          </cell>
        </row>
        <row r="320">
          <cell r="BB320" t="str">
            <v>.</v>
          </cell>
        </row>
        <row r="321">
          <cell r="BB321" t="str">
            <v>.</v>
          </cell>
        </row>
        <row r="322">
          <cell r="BB322" t="str">
            <v>.</v>
          </cell>
        </row>
        <row r="323">
          <cell r="BB323" t="str">
            <v>.</v>
          </cell>
        </row>
        <row r="324">
          <cell r="BB324" t="str">
            <v>.</v>
          </cell>
        </row>
        <row r="325">
          <cell r="BB325" t="str">
            <v>.</v>
          </cell>
        </row>
        <row r="326">
          <cell r="BB326" t="str">
            <v>.</v>
          </cell>
        </row>
        <row r="327">
          <cell r="BB327" t="str">
            <v>.</v>
          </cell>
        </row>
        <row r="328">
          <cell r="BB328" t="str">
            <v>.</v>
          </cell>
        </row>
        <row r="329">
          <cell r="BB329" t="str">
            <v>.</v>
          </cell>
        </row>
        <row r="330">
          <cell r="BB330" t="str">
            <v>.</v>
          </cell>
        </row>
        <row r="331">
          <cell r="BB331" t="str">
            <v>.</v>
          </cell>
        </row>
        <row r="332">
          <cell r="BB332" t="str">
            <v>.</v>
          </cell>
        </row>
        <row r="333">
          <cell r="BB333" t="str">
            <v>.</v>
          </cell>
        </row>
        <row r="334">
          <cell r="BB334" t="str">
            <v>.</v>
          </cell>
        </row>
        <row r="335">
          <cell r="BB335" t="str">
            <v>.</v>
          </cell>
        </row>
        <row r="336">
          <cell r="BB336" t="str">
            <v>.</v>
          </cell>
        </row>
        <row r="337">
          <cell r="BB337" t="str">
            <v>.</v>
          </cell>
        </row>
        <row r="338">
          <cell r="BB338" t="str">
            <v>.</v>
          </cell>
        </row>
        <row r="339">
          <cell r="BB339" t="str">
            <v>.</v>
          </cell>
        </row>
        <row r="340">
          <cell r="BB340" t="str">
            <v>.</v>
          </cell>
        </row>
        <row r="341">
          <cell r="BB341" t="str">
            <v>.</v>
          </cell>
        </row>
        <row r="342">
          <cell r="BB342" t="str">
            <v>.</v>
          </cell>
        </row>
        <row r="343">
          <cell r="BB343" t="str">
            <v>.</v>
          </cell>
        </row>
        <row r="344">
          <cell r="BB344" t="str">
            <v>.</v>
          </cell>
        </row>
        <row r="345">
          <cell r="BB345" t="str">
            <v>.</v>
          </cell>
        </row>
        <row r="346">
          <cell r="BB346" t="str">
            <v>.</v>
          </cell>
        </row>
        <row r="347">
          <cell r="BB347" t="str">
            <v>.</v>
          </cell>
        </row>
        <row r="348">
          <cell r="BB348" t="str">
            <v>.</v>
          </cell>
        </row>
        <row r="349">
          <cell r="BB349" t="str">
            <v>.</v>
          </cell>
        </row>
        <row r="350">
          <cell r="BB350" t="str">
            <v>.</v>
          </cell>
        </row>
        <row r="351">
          <cell r="BB351" t="str">
            <v>.</v>
          </cell>
        </row>
        <row r="352">
          <cell r="BB352" t="str">
            <v>.</v>
          </cell>
        </row>
        <row r="353">
          <cell r="BB353" t="str">
            <v>.</v>
          </cell>
        </row>
        <row r="354">
          <cell r="BB354" t="str">
            <v>.</v>
          </cell>
        </row>
        <row r="355">
          <cell r="BB355" t="str">
            <v>.</v>
          </cell>
        </row>
        <row r="356">
          <cell r="BB356" t="str">
            <v>.</v>
          </cell>
        </row>
        <row r="357">
          <cell r="BB357" t="str">
            <v>.</v>
          </cell>
        </row>
        <row r="358">
          <cell r="BB358" t="str">
            <v>.</v>
          </cell>
        </row>
        <row r="359">
          <cell r="BB359" t="str">
            <v>.</v>
          </cell>
        </row>
        <row r="360">
          <cell r="BB360" t="str">
            <v>.</v>
          </cell>
        </row>
        <row r="361">
          <cell r="BB361" t="str">
            <v>.</v>
          </cell>
        </row>
        <row r="362">
          <cell r="BB362" t="str">
            <v>.</v>
          </cell>
        </row>
        <row r="363">
          <cell r="BB363" t="str">
            <v>.</v>
          </cell>
        </row>
        <row r="364">
          <cell r="BB364" t="str">
            <v>.</v>
          </cell>
        </row>
        <row r="365">
          <cell r="BB365" t="str">
            <v>.</v>
          </cell>
        </row>
        <row r="366">
          <cell r="BB366" t="str">
            <v>.</v>
          </cell>
        </row>
        <row r="367">
          <cell r="BB367" t="str">
            <v>.</v>
          </cell>
        </row>
        <row r="368">
          <cell r="BB368" t="str">
            <v>.</v>
          </cell>
        </row>
        <row r="369">
          <cell r="BB369" t="str">
            <v>.</v>
          </cell>
        </row>
        <row r="370">
          <cell r="BB370" t="str">
            <v>.</v>
          </cell>
        </row>
        <row r="371">
          <cell r="BB371" t="str">
            <v>.</v>
          </cell>
        </row>
        <row r="372">
          <cell r="BB372" t="str">
            <v>.</v>
          </cell>
        </row>
        <row r="373">
          <cell r="BB373" t="str">
            <v>.</v>
          </cell>
        </row>
        <row r="374">
          <cell r="BB374" t="str">
            <v>.</v>
          </cell>
        </row>
        <row r="375">
          <cell r="BB375" t="str">
            <v>.</v>
          </cell>
        </row>
        <row r="376">
          <cell r="BB376" t="str">
            <v>.</v>
          </cell>
        </row>
        <row r="377">
          <cell r="BB377" t="str">
            <v>.</v>
          </cell>
        </row>
        <row r="378">
          <cell r="BB378" t="str">
            <v>.</v>
          </cell>
        </row>
        <row r="379">
          <cell r="BB379" t="str">
            <v>.</v>
          </cell>
        </row>
        <row r="380">
          <cell r="BB380" t="str">
            <v>.</v>
          </cell>
        </row>
        <row r="381">
          <cell r="BB381" t="str">
            <v>.</v>
          </cell>
        </row>
        <row r="382">
          <cell r="BB382" t="str">
            <v>.</v>
          </cell>
        </row>
        <row r="383">
          <cell r="BB383" t="str">
            <v>.</v>
          </cell>
        </row>
        <row r="384">
          <cell r="BB384" t="str">
            <v>.</v>
          </cell>
        </row>
        <row r="385">
          <cell r="BB385" t="str">
            <v>.</v>
          </cell>
        </row>
        <row r="386">
          <cell r="BB386" t="str">
            <v>.</v>
          </cell>
        </row>
        <row r="387">
          <cell r="BB387" t="str">
            <v>.</v>
          </cell>
        </row>
        <row r="388">
          <cell r="BB388" t="str">
            <v>.</v>
          </cell>
        </row>
        <row r="389">
          <cell r="BB389" t="str">
            <v>.</v>
          </cell>
        </row>
        <row r="390">
          <cell r="BB390" t="str">
            <v>.</v>
          </cell>
        </row>
        <row r="391">
          <cell r="BB391" t="str">
            <v>.</v>
          </cell>
        </row>
        <row r="392">
          <cell r="BB392" t="str">
            <v>.</v>
          </cell>
        </row>
        <row r="393">
          <cell r="BB393" t="str">
            <v>.</v>
          </cell>
        </row>
        <row r="394">
          <cell r="BB394" t="str">
            <v>.</v>
          </cell>
        </row>
        <row r="395">
          <cell r="BB395" t="str">
            <v>.</v>
          </cell>
        </row>
        <row r="396">
          <cell r="BB396" t="str">
            <v>.</v>
          </cell>
        </row>
        <row r="397">
          <cell r="BB397" t="str">
            <v>.</v>
          </cell>
        </row>
        <row r="398">
          <cell r="BB398" t="str">
            <v>.</v>
          </cell>
        </row>
        <row r="399">
          <cell r="BB399" t="str">
            <v>.</v>
          </cell>
        </row>
        <row r="400">
          <cell r="BB400" t="str">
            <v>.</v>
          </cell>
        </row>
        <row r="401">
          <cell r="BB401" t="str">
            <v>.</v>
          </cell>
        </row>
        <row r="402">
          <cell r="BB402" t="str">
            <v>.</v>
          </cell>
        </row>
        <row r="403">
          <cell r="BB403" t="str">
            <v>.</v>
          </cell>
        </row>
        <row r="404">
          <cell r="BB404" t="str">
            <v>.</v>
          </cell>
        </row>
        <row r="405">
          <cell r="BB405" t="str">
            <v>.</v>
          </cell>
        </row>
        <row r="406">
          <cell r="BB406" t="str">
            <v>.</v>
          </cell>
        </row>
        <row r="407">
          <cell r="BB407" t="str">
            <v>.</v>
          </cell>
        </row>
        <row r="408">
          <cell r="BB408" t="str">
            <v>.</v>
          </cell>
        </row>
        <row r="409">
          <cell r="BB409" t="str">
            <v>.</v>
          </cell>
        </row>
        <row r="410">
          <cell r="BB410" t="str">
            <v>.</v>
          </cell>
        </row>
        <row r="411">
          <cell r="BB411" t="str">
            <v>.</v>
          </cell>
        </row>
        <row r="412">
          <cell r="BB412" t="str">
            <v>.</v>
          </cell>
        </row>
        <row r="413">
          <cell r="BB413" t="str">
            <v>.</v>
          </cell>
        </row>
        <row r="414">
          <cell r="BB414" t="str">
            <v>.</v>
          </cell>
        </row>
        <row r="415">
          <cell r="BB415" t="str">
            <v>.</v>
          </cell>
        </row>
        <row r="416">
          <cell r="BB416" t="str">
            <v>.</v>
          </cell>
        </row>
        <row r="417">
          <cell r="BB417" t="str">
            <v>.</v>
          </cell>
        </row>
        <row r="418">
          <cell r="BB418" t="str">
            <v>.</v>
          </cell>
        </row>
        <row r="419">
          <cell r="BB419" t="str">
            <v>.</v>
          </cell>
        </row>
        <row r="420">
          <cell r="BB420" t="str">
            <v>.</v>
          </cell>
        </row>
        <row r="421">
          <cell r="BB421" t="str">
            <v>.</v>
          </cell>
        </row>
        <row r="422">
          <cell r="BB422" t="str">
            <v>.</v>
          </cell>
        </row>
        <row r="423">
          <cell r="BB423" t="str">
            <v>.</v>
          </cell>
        </row>
        <row r="424">
          <cell r="BB424" t="str">
            <v>.</v>
          </cell>
        </row>
        <row r="425">
          <cell r="BB425" t="str">
            <v>.</v>
          </cell>
        </row>
        <row r="426">
          <cell r="BB426" t="str">
            <v>.</v>
          </cell>
        </row>
        <row r="427">
          <cell r="BB427" t="str">
            <v>.</v>
          </cell>
        </row>
        <row r="428">
          <cell r="BB428" t="str">
            <v>.</v>
          </cell>
        </row>
        <row r="429">
          <cell r="BB429" t="str">
            <v>.</v>
          </cell>
        </row>
        <row r="430">
          <cell r="BB430" t="str">
            <v>.</v>
          </cell>
        </row>
        <row r="431">
          <cell r="BB431" t="str">
            <v>.</v>
          </cell>
        </row>
        <row r="432">
          <cell r="BB432" t="str">
            <v>.</v>
          </cell>
        </row>
        <row r="433">
          <cell r="BB433" t="str">
            <v>.</v>
          </cell>
        </row>
        <row r="434">
          <cell r="BB434" t="str">
            <v>.</v>
          </cell>
        </row>
        <row r="435">
          <cell r="BB435" t="str">
            <v>.</v>
          </cell>
        </row>
        <row r="436">
          <cell r="BB436" t="str">
            <v>.</v>
          </cell>
        </row>
        <row r="437">
          <cell r="BB437" t="str">
            <v>.</v>
          </cell>
        </row>
        <row r="438">
          <cell r="BB438" t="str">
            <v>.</v>
          </cell>
        </row>
        <row r="439">
          <cell r="BB439" t="str">
            <v>.</v>
          </cell>
        </row>
        <row r="440">
          <cell r="BB440" t="str">
            <v>.</v>
          </cell>
        </row>
        <row r="441">
          <cell r="BB441" t="str">
            <v>.</v>
          </cell>
        </row>
        <row r="442">
          <cell r="BB442" t="str">
            <v>.</v>
          </cell>
        </row>
        <row r="443">
          <cell r="BB443" t="str">
            <v>.</v>
          </cell>
        </row>
        <row r="444">
          <cell r="BB444" t="str">
            <v>.</v>
          </cell>
        </row>
        <row r="445">
          <cell r="BB445" t="str">
            <v>.</v>
          </cell>
        </row>
        <row r="446">
          <cell r="BB446" t="str">
            <v>.</v>
          </cell>
        </row>
        <row r="447">
          <cell r="BB447" t="str">
            <v>.</v>
          </cell>
        </row>
        <row r="448">
          <cell r="BB448" t="str">
            <v>.</v>
          </cell>
        </row>
        <row r="449">
          <cell r="BB449" t="str">
            <v>.</v>
          </cell>
        </row>
        <row r="450">
          <cell r="BB450" t="str">
            <v>.</v>
          </cell>
        </row>
        <row r="451">
          <cell r="BB451" t="str">
            <v>.</v>
          </cell>
        </row>
        <row r="452">
          <cell r="BB452" t="str">
            <v>.</v>
          </cell>
        </row>
        <row r="453">
          <cell r="BB453" t="str">
            <v>.</v>
          </cell>
        </row>
        <row r="454">
          <cell r="BB454" t="str">
            <v>.</v>
          </cell>
        </row>
        <row r="455">
          <cell r="BB455" t="str">
            <v>.</v>
          </cell>
        </row>
        <row r="456">
          <cell r="BB456" t="str">
            <v>.</v>
          </cell>
        </row>
        <row r="457">
          <cell r="BB457" t="str">
            <v>.</v>
          </cell>
        </row>
        <row r="458">
          <cell r="BB458" t="str">
            <v>.</v>
          </cell>
        </row>
        <row r="459">
          <cell r="BB459" t="str">
            <v>.</v>
          </cell>
        </row>
        <row r="460">
          <cell r="BB460" t="str">
            <v>.</v>
          </cell>
        </row>
        <row r="461">
          <cell r="BB461" t="str">
            <v>.</v>
          </cell>
        </row>
        <row r="462">
          <cell r="BB462" t="str">
            <v>.</v>
          </cell>
        </row>
        <row r="463">
          <cell r="BB463" t="str">
            <v>.</v>
          </cell>
        </row>
        <row r="464">
          <cell r="BB464" t="str">
            <v>.</v>
          </cell>
        </row>
        <row r="465">
          <cell r="BB465" t="str">
            <v>.</v>
          </cell>
        </row>
        <row r="466">
          <cell r="BB466" t="str">
            <v>.</v>
          </cell>
        </row>
        <row r="467">
          <cell r="BB467" t="str">
            <v>.</v>
          </cell>
        </row>
        <row r="468">
          <cell r="BB468" t="str">
            <v>.</v>
          </cell>
        </row>
        <row r="469">
          <cell r="BB469" t="str">
            <v>.</v>
          </cell>
        </row>
        <row r="470">
          <cell r="BB470" t="str">
            <v>.</v>
          </cell>
        </row>
        <row r="471">
          <cell r="BB471" t="str">
            <v>.</v>
          </cell>
        </row>
        <row r="472">
          <cell r="BB472" t="str">
            <v>.</v>
          </cell>
        </row>
        <row r="473">
          <cell r="BB473" t="str">
            <v>.</v>
          </cell>
        </row>
        <row r="474">
          <cell r="BB474" t="str">
            <v>.</v>
          </cell>
        </row>
        <row r="475">
          <cell r="BB475" t="str">
            <v>.</v>
          </cell>
        </row>
        <row r="476">
          <cell r="BB476" t="str">
            <v>.</v>
          </cell>
        </row>
        <row r="477">
          <cell r="BB477" t="str">
            <v>.</v>
          </cell>
        </row>
        <row r="478">
          <cell r="BB478" t="str">
            <v>.</v>
          </cell>
        </row>
        <row r="479">
          <cell r="BB479" t="str">
            <v>.</v>
          </cell>
        </row>
        <row r="480">
          <cell r="BB480" t="str">
            <v>.</v>
          </cell>
        </row>
        <row r="481">
          <cell r="BB481" t="str">
            <v>.</v>
          </cell>
        </row>
        <row r="482">
          <cell r="BB482" t="str">
            <v>.</v>
          </cell>
        </row>
        <row r="483">
          <cell r="BB483" t="str">
            <v>.</v>
          </cell>
        </row>
        <row r="484">
          <cell r="BB484" t="str">
            <v>.</v>
          </cell>
        </row>
        <row r="485">
          <cell r="BB485" t="str">
            <v>.</v>
          </cell>
        </row>
        <row r="486">
          <cell r="BB486" t="str">
            <v>.</v>
          </cell>
        </row>
        <row r="487">
          <cell r="BB487" t="str">
            <v>.</v>
          </cell>
        </row>
        <row r="488">
          <cell r="BB488" t="str">
            <v>.</v>
          </cell>
        </row>
        <row r="489">
          <cell r="BB489" t="str">
            <v>.</v>
          </cell>
        </row>
        <row r="490">
          <cell r="BB490" t="str">
            <v>.</v>
          </cell>
        </row>
        <row r="491">
          <cell r="BB491" t="str">
            <v>.</v>
          </cell>
        </row>
        <row r="492">
          <cell r="BB492" t="str">
            <v>.</v>
          </cell>
        </row>
        <row r="493">
          <cell r="BB493" t="str">
            <v>.</v>
          </cell>
        </row>
        <row r="494">
          <cell r="BB494" t="str">
            <v>.</v>
          </cell>
        </row>
        <row r="495">
          <cell r="BB495" t="str">
            <v>.</v>
          </cell>
        </row>
        <row r="496">
          <cell r="BB496" t="str">
            <v>.</v>
          </cell>
        </row>
        <row r="497">
          <cell r="BB497" t="str">
            <v>.</v>
          </cell>
        </row>
        <row r="498">
          <cell r="BB498" t="str">
            <v>.</v>
          </cell>
        </row>
        <row r="499">
          <cell r="BB499" t="str">
            <v>.</v>
          </cell>
        </row>
        <row r="500">
          <cell r="BB500" t="str">
            <v>.</v>
          </cell>
        </row>
        <row r="501">
          <cell r="BB501" t="str">
            <v>.</v>
          </cell>
        </row>
        <row r="502">
          <cell r="BB502" t="str">
            <v>.</v>
          </cell>
        </row>
        <row r="503">
          <cell r="BB503" t="str">
            <v>.</v>
          </cell>
        </row>
        <row r="504">
          <cell r="BB504" t="str">
            <v>.</v>
          </cell>
        </row>
        <row r="505">
          <cell r="BB505" t="str">
            <v>.</v>
          </cell>
        </row>
        <row r="506">
          <cell r="BB506" t="str">
            <v>.</v>
          </cell>
        </row>
        <row r="507">
          <cell r="BB507" t="str">
            <v>.</v>
          </cell>
        </row>
        <row r="508">
          <cell r="BB508" t="str">
            <v>.</v>
          </cell>
        </row>
        <row r="509">
          <cell r="BB509" t="str">
            <v>.</v>
          </cell>
        </row>
        <row r="510">
          <cell r="BB510" t="str">
            <v>.</v>
          </cell>
        </row>
        <row r="511">
          <cell r="BB511" t="str">
            <v>.</v>
          </cell>
        </row>
        <row r="512">
          <cell r="BB512" t="str">
            <v>.</v>
          </cell>
        </row>
        <row r="513">
          <cell r="BB513" t="str">
            <v>.</v>
          </cell>
        </row>
        <row r="514">
          <cell r="BB514" t="str">
            <v>.</v>
          </cell>
        </row>
        <row r="515">
          <cell r="BB515" t="str">
            <v>.</v>
          </cell>
        </row>
        <row r="516">
          <cell r="BB516" t="str">
            <v>.</v>
          </cell>
        </row>
        <row r="517">
          <cell r="BB517" t="str">
            <v>.</v>
          </cell>
        </row>
        <row r="518">
          <cell r="BB518" t="str">
            <v>.</v>
          </cell>
        </row>
        <row r="519">
          <cell r="BB519" t="str">
            <v>.</v>
          </cell>
        </row>
        <row r="520">
          <cell r="BB520" t="str">
            <v>.</v>
          </cell>
        </row>
        <row r="521">
          <cell r="BB521" t="str">
            <v>.</v>
          </cell>
        </row>
        <row r="522">
          <cell r="BB522" t="str">
            <v>.</v>
          </cell>
        </row>
        <row r="523">
          <cell r="BB523" t="str">
            <v>.</v>
          </cell>
        </row>
        <row r="524">
          <cell r="BB524" t="str">
            <v>.</v>
          </cell>
        </row>
        <row r="525">
          <cell r="BB525" t="str">
            <v>.</v>
          </cell>
        </row>
        <row r="526">
          <cell r="BB526" t="str">
            <v>.</v>
          </cell>
        </row>
        <row r="527">
          <cell r="BB527" t="str">
            <v>.</v>
          </cell>
        </row>
        <row r="528">
          <cell r="BB528" t="str">
            <v>.</v>
          </cell>
        </row>
        <row r="529">
          <cell r="BB529" t="str">
            <v>.</v>
          </cell>
        </row>
        <row r="530">
          <cell r="BB530" t="str">
            <v>.</v>
          </cell>
        </row>
        <row r="531">
          <cell r="BB531" t="str">
            <v>.</v>
          </cell>
        </row>
        <row r="532">
          <cell r="BB532" t="str">
            <v>.</v>
          </cell>
        </row>
        <row r="533">
          <cell r="BB533" t="str">
            <v>.</v>
          </cell>
        </row>
        <row r="534">
          <cell r="BB534" t="str">
            <v>.</v>
          </cell>
        </row>
        <row r="535">
          <cell r="BB535" t="str">
            <v>.</v>
          </cell>
        </row>
        <row r="536">
          <cell r="BB536" t="str">
            <v>.</v>
          </cell>
        </row>
        <row r="537">
          <cell r="BB537" t="str">
            <v>.</v>
          </cell>
        </row>
        <row r="538">
          <cell r="BB538" t="str">
            <v>.</v>
          </cell>
        </row>
        <row r="539">
          <cell r="BB539" t="str">
            <v>.</v>
          </cell>
        </row>
        <row r="540">
          <cell r="BB540" t="str">
            <v>.</v>
          </cell>
        </row>
        <row r="541">
          <cell r="BB541" t="str">
            <v>.</v>
          </cell>
        </row>
        <row r="542">
          <cell r="BB542" t="str">
            <v>.</v>
          </cell>
        </row>
        <row r="543">
          <cell r="BB543" t="str">
            <v>.</v>
          </cell>
        </row>
        <row r="544">
          <cell r="BB544" t="str">
            <v>.</v>
          </cell>
        </row>
        <row r="545">
          <cell r="BB545" t="str">
            <v>.</v>
          </cell>
        </row>
        <row r="546">
          <cell r="BB546" t="str">
            <v>.</v>
          </cell>
        </row>
        <row r="547">
          <cell r="BB547" t="str">
            <v>.</v>
          </cell>
        </row>
        <row r="548">
          <cell r="BB548" t="str">
            <v>.</v>
          </cell>
        </row>
        <row r="549">
          <cell r="BB549" t="str">
            <v>.</v>
          </cell>
        </row>
        <row r="550">
          <cell r="BB550" t="str">
            <v>.</v>
          </cell>
        </row>
        <row r="551">
          <cell r="BB551" t="str">
            <v>.</v>
          </cell>
        </row>
        <row r="552">
          <cell r="BB552" t="str">
            <v>.</v>
          </cell>
        </row>
        <row r="553">
          <cell r="BB553" t="str">
            <v>.</v>
          </cell>
        </row>
        <row r="554">
          <cell r="BB554" t="str">
            <v>.</v>
          </cell>
        </row>
        <row r="555">
          <cell r="BB555" t="str">
            <v>.</v>
          </cell>
        </row>
        <row r="556">
          <cell r="BB556" t="str">
            <v>.</v>
          </cell>
        </row>
        <row r="557">
          <cell r="BB557" t="str">
            <v>.</v>
          </cell>
        </row>
        <row r="558">
          <cell r="BB558" t="str">
            <v>.</v>
          </cell>
        </row>
        <row r="559">
          <cell r="BB559" t="str">
            <v>.</v>
          </cell>
        </row>
        <row r="560">
          <cell r="BB560" t="str">
            <v>.</v>
          </cell>
        </row>
        <row r="561">
          <cell r="BB561" t="str">
            <v>.</v>
          </cell>
        </row>
        <row r="562">
          <cell r="BB562" t="str">
            <v>.</v>
          </cell>
        </row>
        <row r="563">
          <cell r="BB563" t="str">
            <v>.</v>
          </cell>
        </row>
        <row r="564">
          <cell r="BB564" t="str">
            <v>.</v>
          </cell>
        </row>
        <row r="565">
          <cell r="BB565" t="str">
            <v>.</v>
          </cell>
        </row>
        <row r="566">
          <cell r="BB566" t="str">
            <v>.</v>
          </cell>
        </row>
        <row r="567">
          <cell r="BB567" t="str">
            <v>.</v>
          </cell>
        </row>
        <row r="568">
          <cell r="BB568" t="str">
            <v>.</v>
          </cell>
        </row>
        <row r="569">
          <cell r="BB569" t="str">
            <v>.</v>
          </cell>
        </row>
        <row r="570">
          <cell r="BB570" t="str">
            <v>.</v>
          </cell>
        </row>
        <row r="571">
          <cell r="BB571" t="str">
            <v>.</v>
          </cell>
        </row>
        <row r="572">
          <cell r="BB572" t="str">
            <v>.</v>
          </cell>
        </row>
        <row r="573">
          <cell r="BB573" t="str">
            <v>.</v>
          </cell>
        </row>
        <row r="574">
          <cell r="BB574" t="str">
            <v>.</v>
          </cell>
        </row>
        <row r="575">
          <cell r="BB575" t="str">
            <v>.</v>
          </cell>
        </row>
        <row r="576">
          <cell r="BB576" t="str">
            <v>.</v>
          </cell>
        </row>
        <row r="577">
          <cell r="BB577" t="str">
            <v>.</v>
          </cell>
        </row>
        <row r="578">
          <cell r="BB578" t="str">
            <v>.</v>
          </cell>
        </row>
        <row r="579">
          <cell r="BB579" t="str">
            <v>.</v>
          </cell>
        </row>
        <row r="580">
          <cell r="BB580" t="str">
            <v>.</v>
          </cell>
        </row>
        <row r="581">
          <cell r="BB581" t="str">
            <v>.</v>
          </cell>
        </row>
        <row r="582">
          <cell r="BB582" t="str">
            <v>.</v>
          </cell>
        </row>
        <row r="583">
          <cell r="BB583" t="str">
            <v>.</v>
          </cell>
        </row>
        <row r="584">
          <cell r="BB584" t="str">
            <v>.</v>
          </cell>
        </row>
        <row r="585">
          <cell r="BB585" t="str">
            <v>.</v>
          </cell>
        </row>
        <row r="586">
          <cell r="BB586" t="str">
            <v>.</v>
          </cell>
        </row>
        <row r="587">
          <cell r="BB587" t="str">
            <v>.</v>
          </cell>
        </row>
        <row r="588">
          <cell r="BB588" t="str">
            <v>.</v>
          </cell>
        </row>
        <row r="589">
          <cell r="BB589" t="str">
            <v>.</v>
          </cell>
        </row>
        <row r="590">
          <cell r="BB590" t="str">
            <v>.</v>
          </cell>
        </row>
        <row r="591">
          <cell r="BB591" t="str">
            <v>.</v>
          </cell>
        </row>
        <row r="592">
          <cell r="BB592" t="str">
            <v>.</v>
          </cell>
        </row>
        <row r="593">
          <cell r="BB593" t="str">
            <v>.</v>
          </cell>
        </row>
        <row r="594">
          <cell r="BB594" t="str">
            <v>.</v>
          </cell>
        </row>
        <row r="595">
          <cell r="BB595" t="str">
            <v>.</v>
          </cell>
        </row>
        <row r="596">
          <cell r="BB596" t="str">
            <v>.</v>
          </cell>
        </row>
        <row r="597">
          <cell r="BB597" t="str">
            <v>.</v>
          </cell>
        </row>
        <row r="598">
          <cell r="BB598" t="str">
            <v>.</v>
          </cell>
        </row>
        <row r="599">
          <cell r="BB599" t="str">
            <v>.</v>
          </cell>
        </row>
        <row r="600">
          <cell r="BB600" t="str">
            <v>.</v>
          </cell>
        </row>
        <row r="601">
          <cell r="BB601" t="str">
            <v>.</v>
          </cell>
        </row>
        <row r="602">
          <cell r="BB602" t="str">
            <v>.</v>
          </cell>
        </row>
        <row r="603">
          <cell r="BB603" t="str">
            <v>.</v>
          </cell>
        </row>
        <row r="604">
          <cell r="BB604" t="str">
            <v>.</v>
          </cell>
        </row>
        <row r="605">
          <cell r="BB605" t="str">
            <v>.</v>
          </cell>
        </row>
        <row r="606">
          <cell r="BB606" t="str">
            <v>.</v>
          </cell>
        </row>
        <row r="607">
          <cell r="BB607" t="str">
            <v>.</v>
          </cell>
        </row>
        <row r="608">
          <cell r="BB608" t="str">
            <v>.</v>
          </cell>
        </row>
        <row r="609">
          <cell r="BB609" t="str">
            <v>.</v>
          </cell>
        </row>
        <row r="610">
          <cell r="BB610" t="str">
            <v>.</v>
          </cell>
        </row>
        <row r="611">
          <cell r="BB611" t="str">
            <v>.</v>
          </cell>
        </row>
        <row r="612">
          <cell r="BB612" t="str">
            <v>.</v>
          </cell>
        </row>
        <row r="613">
          <cell r="BB613" t="str">
            <v>.</v>
          </cell>
        </row>
        <row r="614">
          <cell r="BB614" t="str">
            <v>.</v>
          </cell>
        </row>
        <row r="615">
          <cell r="BB615" t="str">
            <v>.</v>
          </cell>
        </row>
        <row r="616">
          <cell r="BB616" t="str">
            <v>.</v>
          </cell>
        </row>
        <row r="617">
          <cell r="BB617" t="str">
            <v>.</v>
          </cell>
        </row>
        <row r="618">
          <cell r="BB618" t="str">
            <v>.</v>
          </cell>
        </row>
        <row r="619">
          <cell r="BB619" t="str">
            <v>.</v>
          </cell>
        </row>
        <row r="620">
          <cell r="BB620" t="str">
            <v>.</v>
          </cell>
        </row>
        <row r="621">
          <cell r="BB621" t="str">
            <v>.</v>
          </cell>
        </row>
        <row r="622">
          <cell r="BB622" t="str">
            <v>.</v>
          </cell>
        </row>
        <row r="623">
          <cell r="BB623" t="str">
            <v>.</v>
          </cell>
        </row>
        <row r="624">
          <cell r="BB624" t="str">
            <v>.</v>
          </cell>
        </row>
        <row r="625">
          <cell r="BB625" t="str">
            <v>.</v>
          </cell>
        </row>
        <row r="626">
          <cell r="BB626" t="str">
            <v>.</v>
          </cell>
        </row>
        <row r="627">
          <cell r="BB627" t="str">
            <v>.</v>
          </cell>
        </row>
        <row r="628">
          <cell r="BB628" t="str">
            <v>.</v>
          </cell>
        </row>
        <row r="629">
          <cell r="BB629" t="str">
            <v>.</v>
          </cell>
        </row>
        <row r="630">
          <cell r="BB630" t="str">
            <v>.</v>
          </cell>
        </row>
        <row r="631">
          <cell r="BB631" t="str">
            <v>.</v>
          </cell>
        </row>
        <row r="632">
          <cell r="BB632" t="str">
            <v>.</v>
          </cell>
        </row>
        <row r="633">
          <cell r="BB633" t="str">
            <v>.</v>
          </cell>
        </row>
        <row r="634">
          <cell r="BB634" t="str">
            <v>.</v>
          </cell>
        </row>
        <row r="635">
          <cell r="BB635" t="str">
            <v>.</v>
          </cell>
        </row>
        <row r="636">
          <cell r="BB636" t="str">
            <v>.</v>
          </cell>
        </row>
        <row r="637">
          <cell r="BB637" t="str">
            <v>.</v>
          </cell>
        </row>
        <row r="638">
          <cell r="BB638" t="str">
            <v>.</v>
          </cell>
        </row>
        <row r="639">
          <cell r="BB639" t="str">
            <v>.</v>
          </cell>
        </row>
        <row r="640">
          <cell r="BB640" t="str">
            <v>.</v>
          </cell>
        </row>
        <row r="641">
          <cell r="BB641" t="str">
            <v>.</v>
          </cell>
        </row>
        <row r="642">
          <cell r="BB642" t="str">
            <v>.</v>
          </cell>
        </row>
        <row r="643">
          <cell r="BB643" t="str">
            <v>.</v>
          </cell>
        </row>
        <row r="644">
          <cell r="BB644" t="str">
            <v>.</v>
          </cell>
        </row>
        <row r="645">
          <cell r="BB645" t="str">
            <v>.</v>
          </cell>
        </row>
        <row r="646">
          <cell r="BB646" t="str">
            <v>.</v>
          </cell>
        </row>
        <row r="647">
          <cell r="BB647" t="str">
            <v>.</v>
          </cell>
        </row>
        <row r="648">
          <cell r="BB648" t="str">
            <v>.</v>
          </cell>
        </row>
        <row r="649">
          <cell r="BB649" t="str">
            <v>.</v>
          </cell>
        </row>
        <row r="650">
          <cell r="BB650" t="str">
            <v>.</v>
          </cell>
        </row>
        <row r="651">
          <cell r="BB651" t="str">
            <v>.</v>
          </cell>
        </row>
        <row r="652">
          <cell r="BB652" t="str">
            <v>.</v>
          </cell>
        </row>
        <row r="653">
          <cell r="BB653" t="str">
            <v>.</v>
          </cell>
        </row>
        <row r="654">
          <cell r="BB654" t="str">
            <v>.</v>
          </cell>
        </row>
        <row r="655">
          <cell r="BB655" t="str">
            <v>.</v>
          </cell>
        </row>
        <row r="656">
          <cell r="BB656" t="str">
            <v>.</v>
          </cell>
        </row>
        <row r="657">
          <cell r="BB657" t="str">
            <v>.</v>
          </cell>
        </row>
        <row r="658">
          <cell r="BB658" t="str">
            <v>.</v>
          </cell>
        </row>
        <row r="659">
          <cell r="BB659" t="str">
            <v>.</v>
          </cell>
        </row>
        <row r="660">
          <cell r="BB660" t="str">
            <v>.</v>
          </cell>
        </row>
        <row r="661">
          <cell r="BB661" t="str">
            <v>.</v>
          </cell>
        </row>
        <row r="662">
          <cell r="BB662" t="str">
            <v>.</v>
          </cell>
        </row>
        <row r="663">
          <cell r="BB663" t="str">
            <v>.</v>
          </cell>
        </row>
        <row r="664">
          <cell r="BB664" t="str">
            <v>.</v>
          </cell>
        </row>
        <row r="665">
          <cell r="BB665" t="str">
            <v>.</v>
          </cell>
        </row>
        <row r="666">
          <cell r="BB666" t="str">
            <v>.</v>
          </cell>
        </row>
        <row r="667">
          <cell r="BB667" t="str">
            <v>.</v>
          </cell>
        </row>
        <row r="668">
          <cell r="BB668" t="str">
            <v>.</v>
          </cell>
        </row>
        <row r="669">
          <cell r="BB669" t="str">
            <v>.</v>
          </cell>
        </row>
        <row r="670">
          <cell r="BB670" t="str">
            <v>.</v>
          </cell>
        </row>
        <row r="671">
          <cell r="BB671" t="str">
            <v>.</v>
          </cell>
        </row>
        <row r="672">
          <cell r="BB672" t="str">
            <v>.</v>
          </cell>
        </row>
        <row r="673">
          <cell r="BB673" t="str">
            <v>.</v>
          </cell>
        </row>
        <row r="674">
          <cell r="BB674" t="str">
            <v>.</v>
          </cell>
        </row>
        <row r="675">
          <cell r="BB675" t="str">
            <v>.</v>
          </cell>
        </row>
        <row r="676">
          <cell r="BB676" t="str">
            <v>.</v>
          </cell>
        </row>
        <row r="677">
          <cell r="BB677" t="str">
            <v>.</v>
          </cell>
        </row>
        <row r="678">
          <cell r="BB678" t="str">
            <v>.</v>
          </cell>
        </row>
        <row r="679">
          <cell r="BB679" t="str">
            <v>.</v>
          </cell>
        </row>
        <row r="680">
          <cell r="BB680" t="str">
            <v>.</v>
          </cell>
        </row>
        <row r="681">
          <cell r="BB681" t="str">
            <v>.</v>
          </cell>
        </row>
        <row r="682">
          <cell r="BB682" t="str">
            <v>.</v>
          </cell>
        </row>
        <row r="683">
          <cell r="BB683" t="str">
            <v>.</v>
          </cell>
        </row>
        <row r="684">
          <cell r="BB684" t="str">
            <v>.</v>
          </cell>
        </row>
        <row r="685">
          <cell r="BB685" t="str">
            <v>.</v>
          </cell>
        </row>
        <row r="686">
          <cell r="BB686" t="str">
            <v>.</v>
          </cell>
        </row>
        <row r="687">
          <cell r="BB687" t="str">
            <v>.</v>
          </cell>
        </row>
        <row r="688">
          <cell r="BB688" t="str">
            <v>.</v>
          </cell>
        </row>
        <row r="689">
          <cell r="BB689" t="str">
            <v>.</v>
          </cell>
        </row>
        <row r="690">
          <cell r="BB690" t="str">
            <v>.</v>
          </cell>
        </row>
        <row r="691">
          <cell r="BB691" t="str">
            <v>.</v>
          </cell>
        </row>
        <row r="692">
          <cell r="BB692" t="str">
            <v>.</v>
          </cell>
        </row>
        <row r="693">
          <cell r="BB693" t="str">
            <v>.</v>
          </cell>
        </row>
        <row r="694">
          <cell r="BB694" t="str">
            <v>.</v>
          </cell>
        </row>
        <row r="695">
          <cell r="BB695" t="str">
            <v>.</v>
          </cell>
        </row>
        <row r="696">
          <cell r="BB696" t="str">
            <v>.</v>
          </cell>
        </row>
        <row r="697">
          <cell r="BB697" t="str">
            <v>.</v>
          </cell>
        </row>
        <row r="698">
          <cell r="BB698" t="str">
            <v>.</v>
          </cell>
        </row>
        <row r="699">
          <cell r="BB699" t="str">
            <v>.</v>
          </cell>
        </row>
        <row r="700">
          <cell r="BB700" t="str">
            <v>.</v>
          </cell>
        </row>
        <row r="701">
          <cell r="BB701" t="str">
            <v>.</v>
          </cell>
        </row>
        <row r="702">
          <cell r="BB702" t="str">
            <v>.</v>
          </cell>
        </row>
        <row r="703">
          <cell r="BB703" t="str">
            <v>.</v>
          </cell>
        </row>
        <row r="704">
          <cell r="BB704" t="str">
            <v>.</v>
          </cell>
        </row>
        <row r="705">
          <cell r="BB705" t="str">
            <v>.</v>
          </cell>
        </row>
        <row r="706">
          <cell r="BB706" t="str">
            <v>.</v>
          </cell>
        </row>
        <row r="707">
          <cell r="BB707" t="str">
            <v>.</v>
          </cell>
        </row>
        <row r="708">
          <cell r="BB708" t="str">
            <v>.</v>
          </cell>
        </row>
        <row r="709">
          <cell r="BB709" t="str">
            <v>.</v>
          </cell>
        </row>
        <row r="710">
          <cell r="BB710" t="str">
            <v>.</v>
          </cell>
        </row>
        <row r="711">
          <cell r="BB711" t="str">
            <v>.</v>
          </cell>
        </row>
        <row r="712">
          <cell r="BB712" t="str">
            <v>.</v>
          </cell>
        </row>
        <row r="713">
          <cell r="BB713" t="str">
            <v>.</v>
          </cell>
        </row>
        <row r="714">
          <cell r="BB714" t="str">
            <v>.</v>
          </cell>
        </row>
        <row r="715">
          <cell r="BB715" t="str">
            <v>.</v>
          </cell>
        </row>
        <row r="716">
          <cell r="BB716" t="str">
            <v>.</v>
          </cell>
        </row>
        <row r="717">
          <cell r="BB717" t="str">
            <v>.</v>
          </cell>
        </row>
        <row r="718">
          <cell r="BB718" t="str">
            <v>.</v>
          </cell>
        </row>
        <row r="719">
          <cell r="BB719" t="str">
            <v>.</v>
          </cell>
        </row>
        <row r="720">
          <cell r="BB720" t="str">
            <v>.</v>
          </cell>
        </row>
        <row r="721">
          <cell r="BB721" t="str">
            <v>.</v>
          </cell>
        </row>
        <row r="722">
          <cell r="BB722" t="str">
            <v>.</v>
          </cell>
        </row>
        <row r="723">
          <cell r="BB723" t="str">
            <v>.</v>
          </cell>
        </row>
        <row r="724">
          <cell r="BB724" t="str">
            <v>.</v>
          </cell>
        </row>
        <row r="725">
          <cell r="BB725" t="str">
            <v>.</v>
          </cell>
        </row>
        <row r="726">
          <cell r="BB726" t="str">
            <v>.</v>
          </cell>
        </row>
        <row r="727">
          <cell r="BB727" t="str">
            <v>.</v>
          </cell>
        </row>
        <row r="728">
          <cell r="BB728" t="str">
            <v>.</v>
          </cell>
        </row>
        <row r="729">
          <cell r="BB729" t="str">
            <v>.</v>
          </cell>
        </row>
        <row r="730">
          <cell r="BB730" t="str">
            <v>.</v>
          </cell>
        </row>
        <row r="731">
          <cell r="BB731" t="str">
            <v>.</v>
          </cell>
        </row>
        <row r="732">
          <cell r="BB732" t="str">
            <v>.</v>
          </cell>
        </row>
        <row r="733">
          <cell r="BB733" t="str">
            <v>.</v>
          </cell>
        </row>
        <row r="734">
          <cell r="BB734" t="str">
            <v>.</v>
          </cell>
        </row>
        <row r="735">
          <cell r="BB735" t="str">
            <v>.</v>
          </cell>
        </row>
        <row r="736">
          <cell r="BB736" t="str">
            <v>.</v>
          </cell>
        </row>
        <row r="737">
          <cell r="BB737" t="str">
            <v>.</v>
          </cell>
        </row>
        <row r="738">
          <cell r="BB738" t="str">
            <v>.</v>
          </cell>
        </row>
        <row r="739">
          <cell r="BB739" t="str">
            <v>.</v>
          </cell>
        </row>
        <row r="740">
          <cell r="BB740" t="str">
            <v>.</v>
          </cell>
        </row>
        <row r="741">
          <cell r="BB741" t="str">
            <v>.</v>
          </cell>
        </row>
        <row r="742">
          <cell r="BB742" t="str">
            <v>.</v>
          </cell>
        </row>
        <row r="743">
          <cell r="BB743" t="str">
            <v>.</v>
          </cell>
        </row>
        <row r="744">
          <cell r="BB744" t="str">
            <v>.</v>
          </cell>
        </row>
        <row r="745">
          <cell r="BB745" t="str">
            <v>.</v>
          </cell>
        </row>
        <row r="746">
          <cell r="BB746" t="str">
            <v>.</v>
          </cell>
        </row>
        <row r="747">
          <cell r="BB747" t="str">
            <v>.</v>
          </cell>
        </row>
        <row r="748">
          <cell r="BB748" t="str">
            <v>.</v>
          </cell>
        </row>
        <row r="749">
          <cell r="BB749" t="str">
            <v>.</v>
          </cell>
        </row>
        <row r="750">
          <cell r="BB750" t="str">
            <v>.</v>
          </cell>
        </row>
        <row r="751">
          <cell r="BB751" t="str">
            <v>.</v>
          </cell>
        </row>
        <row r="752">
          <cell r="BB752" t="str">
            <v>.</v>
          </cell>
        </row>
        <row r="753">
          <cell r="BB753" t="str">
            <v>.</v>
          </cell>
        </row>
        <row r="754">
          <cell r="BB754" t="str">
            <v>.</v>
          </cell>
        </row>
        <row r="755">
          <cell r="BB755" t="str">
            <v>.</v>
          </cell>
        </row>
        <row r="756">
          <cell r="BB756" t="str">
            <v>.</v>
          </cell>
        </row>
        <row r="757">
          <cell r="BB757" t="str">
            <v>.</v>
          </cell>
        </row>
        <row r="758">
          <cell r="BB758" t="str">
            <v>.</v>
          </cell>
        </row>
        <row r="759">
          <cell r="BB759" t="str">
            <v>.</v>
          </cell>
        </row>
        <row r="760">
          <cell r="BB760" t="str">
            <v>.</v>
          </cell>
        </row>
        <row r="761">
          <cell r="BB761" t="str">
            <v>.</v>
          </cell>
        </row>
        <row r="762">
          <cell r="BB762" t="str">
            <v>.</v>
          </cell>
        </row>
        <row r="763">
          <cell r="BB763" t="str">
            <v>.</v>
          </cell>
        </row>
        <row r="764">
          <cell r="BB764" t="str">
            <v>.</v>
          </cell>
        </row>
        <row r="765">
          <cell r="BB765" t="str">
            <v>.</v>
          </cell>
        </row>
        <row r="766">
          <cell r="BB766" t="str">
            <v>.</v>
          </cell>
        </row>
        <row r="767">
          <cell r="BB767" t="str">
            <v>.</v>
          </cell>
        </row>
        <row r="768">
          <cell r="BB768" t="str">
            <v>.</v>
          </cell>
        </row>
        <row r="769">
          <cell r="BB769" t="str">
            <v>.</v>
          </cell>
        </row>
        <row r="770">
          <cell r="BB770" t="str">
            <v>.</v>
          </cell>
        </row>
        <row r="771">
          <cell r="BB771" t="str">
            <v>.</v>
          </cell>
        </row>
        <row r="772">
          <cell r="BB772" t="str">
            <v>.</v>
          </cell>
        </row>
        <row r="773">
          <cell r="BB773" t="str">
            <v>.</v>
          </cell>
        </row>
        <row r="774">
          <cell r="BB774" t="str">
            <v>.</v>
          </cell>
        </row>
        <row r="775">
          <cell r="BB775" t="str">
            <v>.</v>
          </cell>
        </row>
        <row r="776">
          <cell r="BB776" t="str">
            <v>.</v>
          </cell>
        </row>
        <row r="777">
          <cell r="BB777" t="str">
            <v>.</v>
          </cell>
        </row>
        <row r="778">
          <cell r="BB778" t="str">
            <v>.</v>
          </cell>
        </row>
        <row r="779">
          <cell r="BB779" t="str">
            <v>.</v>
          </cell>
        </row>
        <row r="780">
          <cell r="BB780" t="str">
            <v>.</v>
          </cell>
        </row>
        <row r="781">
          <cell r="BB781" t="str">
            <v>.</v>
          </cell>
        </row>
        <row r="782">
          <cell r="BB782" t="str">
            <v>.</v>
          </cell>
        </row>
        <row r="783">
          <cell r="BB783" t="str">
            <v>.</v>
          </cell>
        </row>
        <row r="784">
          <cell r="BB784" t="str">
            <v>.</v>
          </cell>
        </row>
        <row r="785">
          <cell r="BB785" t="str">
            <v>.</v>
          </cell>
        </row>
        <row r="786">
          <cell r="BB786" t="str">
            <v>.</v>
          </cell>
        </row>
        <row r="787">
          <cell r="BB787" t="str">
            <v>.</v>
          </cell>
        </row>
        <row r="788">
          <cell r="BB788" t="str">
            <v>.</v>
          </cell>
        </row>
        <row r="789">
          <cell r="BB789" t="str">
            <v>.</v>
          </cell>
        </row>
        <row r="790">
          <cell r="BB790" t="str">
            <v>.</v>
          </cell>
        </row>
        <row r="791">
          <cell r="BB791" t="str">
            <v>.</v>
          </cell>
        </row>
        <row r="792">
          <cell r="BB792" t="str">
            <v>.</v>
          </cell>
        </row>
        <row r="793">
          <cell r="BB793" t="str">
            <v>.</v>
          </cell>
        </row>
        <row r="794">
          <cell r="BB794" t="str">
            <v>.</v>
          </cell>
        </row>
        <row r="795">
          <cell r="BB795" t="str">
            <v>.</v>
          </cell>
        </row>
        <row r="796">
          <cell r="BB796" t="str">
            <v>.</v>
          </cell>
        </row>
        <row r="797">
          <cell r="BB797" t="str">
            <v>.</v>
          </cell>
        </row>
        <row r="798">
          <cell r="BB798" t="str">
            <v>.</v>
          </cell>
        </row>
        <row r="799">
          <cell r="BB799" t="str">
            <v>.</v>
          </cell>
        </row>
        <row r="800">
          <cell r="BB800" t="str">
            <v>.</v>
          </cell>
        </row>
        <row r="801">
          <cell r="BB801" t="str">
            <v>.</v>
          </cell>
        </row>
        <row r="802">
          <cell r="BB802" t="str">
            <v>.</v>
          </cell>
        </row>
        <row r="803">
          <cell r="BB803" t="str">
            <v>.</v>
          </cell>
        </row>
        <row r="804">
          <cell r="BB804" t="str">
            <v>.</v>
          </cell>
        </row>
        <row r="805">
          <cell r="BB805" t="str">
            <v>.</v>
          </cell>
        </row>
        <row r="806">
          <cell r="BB806" t="str">
            <v>.</v>
          </cell>
        </row>
        <row r="807">
          <cell r="BB807" t="str">
            <v>.</v>
          </cell>
        </row>
        <row r="808">
          <cell r="BB808" t="str">
            <v>.</v>
          </cell>
        </row>
        <row r="809">
          <cell r="BB809" t="str">
            <v>.</v>
          </cell>
        </row>
        <row r="810">
          <cell r="BB810" t="str">
            <v>.</v>
          </cell>
        </row>
        <row r="811">
          <cell r="BB811" t="str">
            <v>.</v>
          </cell>
        </row>
        <row r="812">
          <cell r="BB812" t="str">
            <v>.</v>
          </cell>
        </row>
        <row r="813">
          <cell r="BB813" t="str">
            <v>.</v>
          </cell>
        </row>
        <row r="814">
          <cell r="BB814" t="str">
            <v>.</v>
          </cell>
        </row>
        <row r="815">
          <cell r="BB815" t="str">
            <v>.</v>
          </cell>
        </row>
        <row r="816">
          <cell r="BB816" t="str">
            <v>.</v>
          </cell>
        </row>
        <row r="817">
          <cell r="BB817" t="str">
            <v>.</v>
          </cell>
        </row>
        <row r="818">
          <cell r="BB818" t="str">
            <v>.</v>
          </cell>
        </row>
        <row r="819">
          <cell r="BB819" t="str">
            <v>.</v>
          </cell>
        </row>
        <row r="820">
          <cell r="BB820" t="str">
            <v>.</v>
          </cell>
        </row>
        <row r="821">
          <cell r="BB821" t="str">
            <v>.</v>
          </cell>
        </row>
        <row r="822">
          <cell r="BB822" t="str">
            <v>.</v>
          </cell>
        </row>
        <row r="823">
          <cell r="BB823" t="str">
            <v>.</v>
          </cell>
        </row>
        <row r="824">
          <cell r="BB824" t="str">
            <v>.</v>
          </cell>
        </row>
        <row r="825">
          <cell r="BB825" t="str">
            <v>.</v>
          </cell>
        </row>
        <row r="826">
          <cell r="BB826" t="str">
            <v>.</v>
          </cell>
        </row>
        <row r="827">
          <cell r="BB827" t="str">
            <v>.</v>
          </cell>
        </row>
        <row r="828">
          <cell r="BB828" t="str">
            <v>.</v>
          </cell>
        </row>
        <row r="829">
          <cell r="BB829" t="str">
            <v>.</v>
          </cell>
        </row>
        <row r="830">
          <cell r="BB830" t="str">
            <v>.</v>
          </cell>
        </row>
        <row r="831">
          <cell r="BB831" t="str">
            <v>.</v>
          </cell>
        </row>
        <row r="832">
          <cell r="BB832" t="str">
            <v>.</v>
          </cell>
        </row>
        <row r="833">
          <cell r="BB833" t="str">
            <v>.</v>
          </cell>
        </row>
        <row r="834">
          <cell r="BB834" t="str">
            <v>.</v>
          </cell>
        </row>
        <row r="835">
          <cell r="BB835" t="str">
            <v>.</v>
          </cell>
        </row>
        <row r="836">
          <cell r="BB836" t="str">
            <v>.</v>
          </cell>
        </row>
        <row r="837">
          <cell r="BB837" t="str">
            <v>.</v>
          </cell>
        </row>
        <row r="838">
          <cell r="BB838" t="str">
            <v>.</v>
          </cell>
        </row>
        <row r="839">
          <cell r="BB839" t="str">
            <v>.</v>
          </cell>
        </row>
        <row r="840">
          <cell r="BB840" t="str">
            <v>.</v>
          </cell>
        </row>
        <row r="841">
          <cell r="BB841" t="str">
            <v>.</v>
          </cell>
        </row>
        <row r="842">
          <cell r="BB842" t="str">
            <v>.</v>
          </cell>
        </row>
        <row r="843">
          <cell r="BB843" t="str">
            <v>.</v>
          </cell>
        </row>
        <row r="844">
          <cell r="BB844" t="str">
            <v>.</v>
          </cell>
        </row>
        <row r="845">
          <cell r="BB845" t="str">
            <v>.</v>
          </cell>
        </row>
        <row r="846">
          <cell r="BB846" t="str">
            <v>.</v>
          </cell>
        </row>
        <row r="847">
          <cell r="BB847" t="str">
            <v>.</v>
          </cell>
        </row>
        <row r="848">
          <cell r="BB848" t="str">
            <v>.</v>
          </cell>
        </row>
        <row r="849">
          <cell r="BB849" t="str">
            <v>.</v>
          </cell>
        </row>
        <row r="850">
          <cell r="BB850" t="str">
            <v>.</v>
          </cell>
        </row>
        <row r="851">
          <cell r="BB851" t="str">
            <v>.</v>
          </cell>
        </row>
        <row r="852">
          <cell r="BB852" t="str">
            <v>.</v>
          </cell>
        </row>
        <row r="853">
          <cell r="BB853" t="str">
            <v>.</v>
          </cell>
        </row>
        <row r="854">
          <cell r="BB854" t="str">
            <v>.</v>
          </cell>
        </row>
        <row r="855">
          <cell r="BB855" t="str">
            <v>.</v>
          </cell>
        </row>
        <row r="856">
          <cell r="BB856" t="str">
            <v>.</v>
          </cell>
        </row>
        <row r="857">
          <cell r="BB857" t="str">
            <v>.</v>
          </cell>
        </row>
        <row r="858">
          <cell r="BB858" t="str">
            <v>.</v>
          </cell>
        </row>
        <row r="859">
          <cell r="BB859" t="str">
            <v>.</v>
          </cell>
        </row>
        <row r="860">
          <cell r="BB860" t="str">
            <v>.</v>
          </cell>
        </row>
        <row r="861">
          <cell r="BB861" t="str">
            <v>.</v>
          </cell>
        </row>
        <row r="862">
          <cell r="BB862" t="str">
            <v>.</v>
          </cell>
        </row>
        <row r="863">
          <cell r="BB863" t="str">
            <v>.</v>
          </cell>
        </row>
        <row r="864">
          <cell r="BB864" t="str">
            <v>.</v>
          </cell>
        </row>
        <row r="865">
          <cell r="BB865" t="str">
            <v>.</v>
          </cell>
        </row>
        <row r="866">
          <cell r="BB866" t="str">
            <v>.</v>
          </cell>
        </row>
        <row r="867">
          <cell r="BB867" t="str">
            <v>.</v>
          </cell>
        </row>
        <row r="868">
          <cell r="BB868" t="str">
            <v>.</v>
          </cell>
        </row>
        <row r="869">
          <cell r="BB869" t="str">
            <v>.</v>
          </cell>
        </row>
        <row r="870">
          <cell r="BB870" t="str">
            <v>.</v>
          </cell>
        </row>
        <row r="871">
          <cell r="BB871" t="str">
            <v>.</v>
          </cell>
        </row>
        <row r="872">
          <cell r="BB872" t="str">
            <v>.</v>
          </cell>
        </row>
        <row r="873">
          <cell r="BB873" t="str">
            <v>.</v>
          </cell>
        </row>
        <row r="874">
          <cell r="BB874" t="str">
            <v>.</v>
          </cell>
        </row>
        <row r="875">
          <cell r="BB875" t="str">
            <v>.</v>
          </cell>
        </row>
        <row r="876">
          <cell r="BB876" t="str">
            <v>.</v>
          </cell>
        </row>
        <row r="877">
          <cell r="BB877" t="str">
            <v>.</v>
          </cell>
        </row>
        <row r="878">
          <cell r="BB878" t="str">
            <v>.</v>
          </cell>
        </row>
        <row r="879">
          <cell r="BB879" t="str">
            <v>.</v>
          </cell>
        </row>
        <row r="880">
          <cell r="BB880" t="str">
            <v>.</v>
          </cell>
        </row>
        <row r="881">
          <cell r="BB881" t="str">
            <v>.</v>
          </cell>
        </row>
        <row r="882">
          <cell r="BB882" t="str">
            <v>.</v>
          </cell>
        </row>
        <row r="883">
          <cell r="BB883" t="str">
            <v>.</v>
          </cell>
        </row>
        <row r="884">
          <cell r="BB884" t="str">
            <v>.</v>
          </cell>
        </row>
        <row r="885">
          <cell r="BB885" t="str">
            <v>.</v>
          </cell>
        </row>
        <row r="886">
          <cell r="BB886" t="str">
            <v>.</v>
          </cell>
        </row>
        <row r="887">
          <cell r="BB887" t="str">
            <v>.</v>
          </cell>
        </row>
        <row r="888">
          <cell r="BB888" t="str">
            <v>.</v>
          </cell>
        </row>
        <row r="889">
          <cell r="BB889" t="str">
            <v>.</v>
          </cell>
        </row>
        <row r="890">
          <cell r="BB890" t="str">
            <v>.</v>
          </cell>
        </row>
        <row r="891">
          <cell r="BB891" t="str">
            <v>.</v>
          </cell>
        </row>
        <row r="892">
          <cell r="BB892" t="str">
            <v>.</v>
          </cell>
        </row>
        <row r="893">
          <cell r="BB893" t="str">
            <v>.</v>
          </cell>
        </row>
        <row r="894">
          <cell r="BB894" t="str">
            <v>.</v>
          </cell>
        </row>
        <row r="895">
          <cell r="BB895" t="str">
            <v>.</v>
          </cell>
        </row>
        <row r="896">
          <cell r="BB896" t="str">
            <v>.</v>
          </cell>
        </row>
        <row r="897">
          <cell r="BB897" t="str">
            <v>.</v>
          </cell>
        </row>
        <row r="898">
          <cell r="BB898" t="str">
            <v>.</v>
          </cell>
        </row>
        <row r="899">
          <cell r="BB899" t="str">
            <v>.</v>
          </cell>
        </row>
        <row r="900">
          <cell r="BB900" t="str">
            <v>.</v>
          </cell>
        </row>
        <row r="901">
          <cell r="BB901" t="str">
            <v>.</v>
          </cell>
        </row>
        <row r="902">
          <cell r="BB902" t="str">
            <v>.</v>
          </cell>
        </row>
        <row r="903">
          <cell r="BB903" t="str">
            <v>.</v>
          </cell>
        </row>
        <row r="904">
          <cell r="BB904" t="str">
            <v>.</v>
          </cell>
        </row>
        <row r="905">
          <cell r="BB905" t="str">
            <v>.</v>
          </cell>
        </row>
        <row r="906">
          <cell r="BB906" t="str">
            <v>.</v>
          </cell>
        </row>
        <row r="907">
          <cell r="BB907" t="str">
            <v>.</v>
          </cell>
        </row>
        <row r="908">
          <cell r="BB908" t="str">
            <v>.</v>
          </cell>
        </row>
        <row r="909">
          <cell r="BB909" t="str">
            <v>.</v>
          </cell>
        </row>
        <row r="910">
          <cell r="BB910" t="str">
            <v>.</v>
          </cell>
        </row>
        <row r="911">
          <cell r="BB911" t="str">
            <v>.</v>
          </cell>
        </row>
        <row r="912">
          <cell r="BB912" t="str">
            <v>.</v>
          </cell>
        </row>
        <row r="913">
          <cell r="BB913" t="str">
            <v>.</v>
          </cell>
        </row>
        <row r="914">
          <cell r="BB914" t="str">
            <v>.</v>
          </cell>
        </row>
        <row r="915">
          <cell r="BB915" t="str">
            <v>.</v>
          </cell>
        </row>
        <row r="916">
          <cell r="BB916" t="str">
            <v>.</v>
          </cell>
        </row>
        <row r="917">
          <cell r="BB917" t="str">
            <v>.</v>
          </cell>
        </row>
        <row r="918">
          <cell r="BB918" t="str">
            <v>.</v>
          </cell>
        </row>
        <row r="919">
          <cell r="BB919" t="str">
            <v>.</v>
          </cell>
        </row>
        <row r="920">
          <cell r="BB920" t="str">
            <v>.</v>
          </cell>
        </row>
        <row r="921">
          <cell r="BB921" t="str">
            <v>.</v>
          </cell>
        </row>
        <row r="922">
          <cell r="BB922" t="str">
            <v>.</v>
          </cell>
        </row>
        <row r="923">
          <cell r="BB923" t="str">
            <v>.</v>
          </cell>
        </row>
        <row r="924">
          <cell r="BB924" t="str">
            <v>.</v>
          </cell>
        </row>
        <row r="925">
          <cell r="BB925" t="str">
            <v>.</v>
          </cell>
        </row>
        <row r="926">
          <cell r="BB926" t="str">
            <v>.</v>
          </cell>
        </row>
        <row r="927">
          <cell r="BB927" t="str">
            <v>.</v>
          </cell>
        </row>
        <row r="928">
          <cell r="BB928" t="str">
            <v>.</v>
          </cell>
        </row>
        <row r="929">
          <cell r="BB929" t="str">
            <v>.</v>
          </cell>
        </row>
        <row r="930">
          <cell r="BB930" t="str">
            <v>.</v>
          </cell>
        </row>
        <row r="931">
          <cell r="BB931" t="str">
            <v>.</v>
          </cell>
        </row>
        <row r="932">
          <cell r="BB932" t="str">
            <v>.</v>
          </cell>
        </row>
        <row r="933">
          <cell r="BB933" t="str">
            <v>.</v>
          </cell>
        </row>
        <row r="934">
          <cell r="BB934" t="str">
            <v>.</v>
          </cell>
        </row>
        <row r="935">
          <cell r="BB935" t="str">
            <v>.</v>
          </cell>
        </row>
        <row r="936">
          <cell r="BB936" t="str">
            <v>.</v>
          </cell>
        </row>
        <row r="937">
          <cell r="BB937" t="str">
            <v>.</v>
          </cell>
        </row>
        <row r="938">
          <cell r="BB938" t="str">
            <v>.</v>
          </cell>
        </row>
        <row r="939">
          <cell r="BB939" t="str">
            <v>.</v>
          </cell>
        </row>
        <row r="940">
          <cell r="BB940" t="str">
            <v>.</v>
          </cell>
        </row>
        <row r="941">
          <cell r="BB941" t="str">
            <v>.</v>
          </cell>
        </row>
        <row r="942">
          <cell r="BB942" t="str">
            <v>.</v>
          </cell>
        </row>
        <row r="943">
          <cell r="BB943" t="str">
            <v>.</v>
          </cell>
        </row>
        <row r="944">
          <cell r="BB944" t="str">
            <v>.</v>
          </cell>
        </row>
        <row r="945">
          <cell r="BB945" t="str">
            <v>.</v>
          </cell>
        </row>
        <row r="946">
          <cell r="BB946" t="str">
            <v>.</v>
          </cell>
        </row>
        <row r="947">
          <cell r="BB947" t="str">
            <v>.</v>
          </cell>
        </row>
        <row r="948">
          <cell r="BB948" t="str">
            <v>.</v>
          </cell>
        </row>
        <row r="949">
          <cell r="BB949" t="str">
            <v>.</v>
          </cell>
        </row>
        <row r="950">
          <cell r="BB950" t="str">
            <v>.</v>
          </cell>
        </row>
        <row r="951">
          <cell r="BB951" t="str">
            <v>.</v>
          </cell>
        </row>
        <row r="952">
          <cell r="BB952" t="str">
            <v>.</v>
          </cell>
        </row>
        <row r="953">
          <cell r="BB953" t="str">
            <v>.</v>
          </cell>
        </row>
        <row r="954">
          <cell r="BB954" t="str">
            <v>.</v>
          </cell>
        </row>
        <row r="955">
          <cell r="BB955" t="str">
            <v>.</v>
          </cell>
        </row>
        <row r="956">
          <cell r="BB956" t="str">
            <v>.</v>
          </cell>
        </row>
        <row r="957">
          <cell r="BB957" t="str">
            <v>.</v>
          </cell>
        </row>
        <row r="958">
          <cell r="BB958" t="str">
            <v>.</v>
          </cell>
        </row>
        <row r="959">
          <cell r="BB959" t="str">
            <v>.</v>
          </cell>
        </row>
        <row r="960">
          <cell r="BB960" t="str">
            <v>.</v>
          </cell>
        </row>
        <row r="961">
          <cell r="BB961" t="str">
            <v>.</v>
          </cell>
        </row>
        <row r="962">
          <cell r="BB962" t="str">
            <v>.</v>
          </cell>
        </row>
        <row r="963">
          <cell r="BB963" t="str">
            <v>.</v>
          </cell>
        </row>
        <row r="964">
          <cell r="BB964" t="str">
            <v>.</v>
          </cell>
        </row>
        <row r="965">
          <cell r="BB965" t="str">
            <v>.</v>
          </cell>
        </row>
        <row r="966">
          <cell r="BB966" t="str">
            <v>.</v>
          </cell>
        </row>
        <row r="967">
          <cell r="BB967" t="str">
            <v>.</v>
          </cell>
        </row>
        <row r="968">
          <cell r="BB968" t="str">
            <v>.</v>
          </cell>
        </row>
        <row r="969">
          <cell r="BB969" t="str">
            <v>.</v>
          </cell>
        </row>
        <row r="970">
          <cell r="BB970" t="str">
            <v>.</v>
          </cell>
        </row>
        <row r="971">
          <cell r="BB971" t="str">
            <v>.</v>
          </cell>
        </row>
        <row r="972">
          <cell r="BB972" t="str">
            <v>.</v>
          </cell>
        </row>
        <row r="973">
          <cell r="BB973" t="str">
            <v>.</v>
          </cell>
        </row>
        <row r="974">
          <cell r="BB974" t="str">
            <v>.</v>
          </cell>
        </row>
        <row r="975">
          <cell r="BB975" t="str">
            <v>.</v>
          </cell>
        </row>
        <row r="976">
          <cell r="BB976" t="str">
            <v>.</v>
          </cell>
        </row>
        <row r="977">
          <cell r="BB977" t="str">
            <v>.</v>
          </cell>
        </row>
        <row r="978">
          <cell r="BB978" t="str">
            <v>.</v>
          </cell>
        </row>
        <row r="979">
          <cell r="BB979" t="str">
            <v>.</v>
          </cell>
        </row>
        <row r="980">
          <cell r="BB980" t="str">
            <v>.</v>
          </cell>
        </row>
        <row r="981">
          <cell r="BB981" t="str">
            <v>.</v>
          </cell>
        </row>
        <row r="982">
          <cell r="BB982" t="str">
            <v>.</v>
          </cell>
        </row>
        <row r="983">
          <cell r="BB983" t="str">
            <v>.</v>
          </cell>
        </row>
        <row r="984">
          <cell r="BB984" t="str">
            <v>.</v>
          </cell>
        </row>
        <row r="985">
          <cell r="BB985" t="str">
            <v>.</v>
          </cell>
        </row>
        <row r="986">
          <cell r="BB986" t="str">
            <v>.</v>
          </cell>
        </row>
        <row r="987">
          <cell r="BB987" t="str">
            <v>.</v>
          </cell>
        </row>
        <row r="988">
          <cell r="BB988" t="str">
            <v>.</v>
          </cell>
        </row>
        <row r="989">
          <cell r="BB989" t="str">
            <v>.</v>
          </cell>
        </row>
        <row r="990">
          <cell r="BB990" t="str">
            <v>.</v>
          </cell>
        </row>
        <row r="991">
          <cell r="BB991" t="str">
            <v>.</v>
          </cell>
        </row>
        <row r="992">
          <cell r="BB992" t="str">
            <v>.</v>
          </cell>
        </row>
        <row r="993">
          <cell r="BB993" t="str">
            <v>.</v>
          </cell>
        </row>
        <row r="994">
          <cell r="BB994" t="str">
            <v>.</v>
          </cell>
        </row>
        <row r="995">
          <cell r="BB995" t="str">
            <v>.</v>
          </cell>
        </row>
        <row r="996">
          <cell r="A996" t="str">
            <v>.</v>
          </cell>
          <cell r="B996" t="str">
            <v>.</v>
          </cell>
          <cell r="C996" t="str">
            <v>.</v>
          </cell>
          <cell r="D996" t="str">
            <v>.</v>
          </cell>
          <cell r="E996" t="str">
            <v>.</v>
          </cell>
          <cell r="F996" t="str">
            <v>.</v>
          </cell>
          <cell r="G996" t="str">
            <v>.</v>
          </cell>
          <cell r="H996" t="str">
            <v>.</v>
          </cell>
          <cell r="S996" t="str">
            <v>.</v>
          </cell>
          <cell r="T996" t="str">
            <v>.</v>
          </cell>
          <cell r="U996" t="str">
            <v>.</v>
          </cell>
          <cell r="V996" t="str">
            <v>.</v>
          </cell>
          <cell r="W996" t="str">
            <v>.</v>
          </cell>
          <cell r="X996" t="str">
            <v>.</v>
          </cell>
          <cell r="Y996" t="str">
            <v>.</v>
          </cell>
          <cell r="AB996" t="str">
            <v>.</v>
          </cell>
          <cell r="AC996" t="str">
            <v>.</v>
          </cell>
          <cell r="AD996" t="str">
            <v>.</v>
          </cell>
          <cell r="AE996" t="str">
            <v>.</v>
          </cell>
          <cell r="AF996" t="str">
            <v>.</v>
          </cell>
          <cell r="AG996" t="str">
            <v>.</v>
          </cell>
          <cell r="AH996" t="str">
            <v>.</v>
          </cell>
          <cell r="AI996" t="str">
            <v>.</v>
          </cell>
          <cell r="AJ996" t="str">
            <v>.</v>
          </cell>
          <cell r="AK996" t="str">
            <v>.</v>
          </cell>
          <cell r="AL996" t="str">
            <v>.</v>
          </cell>
          <cell r="AM996" t="str">
            <v>.</v>
          </cell>
          <cell r="AN996" t="str">
            <v>.</v>
          </cell>
          <cell r="AO996" t="str">
            <v>.</v>
          </cell>
          <cell r="AP996" t="str">
            <v>.</v>
          </cell>
          <cell r="AQ996" t="str">
            <v>.</v>
          </cell>
          <cell r="AR996" t="str">
            <v>.</v>
          </cell>
          <cell r="AS996" t="str">
            <v>.</v>
          </cell>
          <cell r="AT996" t="str">
            <v>.</v>
          </cell>
          <cell r="AU996" t="str">
            <v>.</v>
          </cell>
          <cell r="AV996" t="str">
            <v>.</v>
          </cell>
          <cell r="AW996" t="str">
            <v>.</v>
          </cell>
          <cell r="AX996" t="str">
            <v>.</v>
          </cell>
          <cell r="AY996" t="str">
            <v>.</v>
          </cell>
          <cell r="AZ996" t="str">
            <v>.</v>
          </cell>
          <cell r="BA996" t="str">
            <v>.</v>
          </cell>
          <cell r="BB996" t="str">
            <v>.</v>
          </cell>
        </row>
      </sheetData>
      <sheetData sheetId="18" refreshError="1">
        <row r="1">
          <cell r="S1" t="str">
            <v>SmartCharts</v>
          </cell>
        </row>
        <row r="5">
          <cell r="C5" t="str">
            <v>Define value axis here:</v>
          </cell>
        </row>
        <row r="6">
          <cell r="C6" t="str">
            <v>Value axis definition</v>
          </cell>
        </row>
        <row r="8">
          <cell r="C8" t="str">
            <v>Define highlighted areas here:</v>
          </cell>
        </row>
        <row r="9">
          <cell r="C9" t="str">
            <v>MarketView expectation</v>
          </cell>
        </row>
        <row r="11">
          <cell r="C11" t="str">
            <v>Input your data here:</v>
          </cell>
          <cell r="F11" t="str">
            <v>Highlight?</v>
          </cell>
        </row>
        <row r="12">
          <cell r="D12" t="str">
            <v>Series1</v>
          </cell>
          <cell r="AF12" t="str">
            <v>No.</v>
          </cell>
          <cell r="AG12" t="str">
            <v>HighlightYes</v>
          </cell>
          <cell r="AH12" t="str">
            <v>HighlightNo</v>
          </cell>
          <cell r="AJ12" t="str">
            <v>ArrowLine</v>
          </cell>
        </row>
        <row r="13">
          <cell r="C13">
            <v>2003</v>
          </cell>
          <cell r="D13">
            <v>1.5839551986872611</v>
          </cell>
          <cell r="G13" t="b">
            <v>0</v>
          </cell>
          <cell r="AF13">
            <v>1</v>
          </cell>
          <cell r="AG13">
            <v>0</v>
          </cell>
          <cell r="AH13">
            <v>1.5839551986872611</v>
          </cell>
          <cell r="AJ13">
            <v>1.5839551986872611</v>
          </cell>
        </row>
        <row r="14">
          <cell r="C14">
            <v>2004</v>
          </cell>
          <cell r="D14">
            <v>1.2663892799762217</v>
          </cell>
          <cell r="G14" t="b">
            <v>0</v>
          </cell>
          <cell r="AF14">
            <v>2</v>
          </cell>
          <cell r="AG14">
            <v>0</v>
          </cell>
          <cell r="AH14">
            <v>1.2663892799762217</v>
          </cell>
          <cell r="AJ14">
            <v>1.2663892799762217</v>
          </cell>
        </row>
        <row r="15">
          <cell r="C15">
            <v>2005</v>
          </cell>
          <cell r="D15">
            <v>0.96620408615259445</v>
          </cell>
          <cell r="G15" t="b">
            <v>0</v>
          </cell>
          <cell r="AF15">
            <v>3</v>
          </cell>
          <cell r="AG15">
            <v>0</v>
          </cell>
          <cell r="AH15">
            <v>0.96620408615259445</v>
          </cell>
          <cell r="AJ15">
            <v>0.96620408615259445</v>
          </cell>
        </row>
        <row r="16">
          <cell r="C16">
            <v>2006</v>
          </cell>
          <cell r="D16">
            <v>-0.34099731302541975</v>
          </cell>
          <cell r="G16" t="b">
            <v>0</v>
          </cell>
          <cell r="AF16">
            <v>4</v>
          </cell>
          <cell r="AG16">
            <v>0</v>
          </cell>
          <cell r="AH16">
            <v>-0.34099731302541975</v>
          </cell>
          <cell r="AJ16">
            <v>-0.34099731302541975</v>
          </cell>
        </row>
        <row r="17">
          <cell r="C17">
            <v>2007</v>
          </cell>
          <cell r="D17">
            <v>-7.1640215703390825E-2</v>
          </cell>
          <cell r="G17" t="b">
            <v>0</v>
          </cell>
          <cell r="AF17">
            <v>5</v>
          </cell>
          <cell r="AG17">
            <v>0</v>
          </cell>
          <cell r="AH17">
            <v>-7.1640215703390825E-2</v>
          </cell>
          <cell r="AJ17">
            <v>-7.1640215703390825E-2</v>
          </cell>
        </row>
        <row r="18">
          <cell r="C18" t="str">
            <v>2008e</v>
          </cell>
          <cell r="D18">
            <v>-0.5190145343785133</v>
          </cell>
          <cell r="G18" t="b">
            <v>1</v>
          </cell>
          <cell r="AF18">
            <v>6</v>
          </cell>
          <cell r="AG18">
            <v>-0.5190145343785133</v>
          </cell>
          <cell r="AH18">
            <v>0</v>
          </cell>
          <cell r="AJ18">
            <v>-0.5190145343785133</v>
          </cell>
        </row>
        <row r="19">
          <cell r="C19" t="str">
            <v>2009e</v>
          </cell>
          <cell r="D19">
            <v>8.0202609200936657E-3</v>
          </cell>
          <cell r="G19" t="b">
            <v>1</v>
          </cell>
          <cell r="AF19">
            <v>7</v>
          </cell>
          <cell r="AG19">
            <v>8.0202609200936657E-3</v>
          </cell>
          <cell r="AH19">
            <v>0</v>
          </cell>
          <cell r="AJ19">
            <v>8.0202609200936657E-3</v>
          </cell>
        </row>
        <row r="20">
          <cell r="C20" t="str">
            <v>2010e</v>
          </cell>
          <cell r="D20">
            <v>0</v>
          </cell>
          <cell r="G20" t="b">
            <v>1</v>
          </cell>
          <cell r="AF20">
            <v>8</v>
          </cell>
          <cell r="AG20">
            <v>0</v>
          </cell>
          <cell r="AH20">
            <v>0</v>
          </cell>
          <cell r="AJ20">
            <v>0</v>
          </cell>
        </row>
        <row r="21">
          <cell r="G21" t="b">
            <v>0</v>
          </cell>
          <cell r="AF21">
            <v>9</v>
          </cell>
          <cell r="AG21">
            <v>0</v>
          </cell>
          <cell r="AH21">
            <v>0</v>
          </cell>
          <cell r="AJ21">
            <v>0</v>
          </cell>
        </row>
        <row r="22">
          <cell r="G22" t="b">
            <v>0</v>
          </cell>
          <cell r="AF22">
            <v>10</v>
          </cell>
          <cell r="AG22">
            <v>0</v>
          </cell>
          <cell r="AH22">
            <v>0</v>
          </cell>
          <cell r="AJ22">
            <v>0</v>
          </cell>
        </row>
        <row r="23">
          <cell r="G23" t="b">
            <v>0</v>
          </cell>
          <cell r="AF23">
            <v>11</v>
          </cell>
          <cell r="AG23">
            <v>0</v>
          </cell>
          <cell r="AH23">
            <v>0</v>
          </cell>
          <cell r="AJ23">
            <v>0</v>
          </cell>
        </row>
        <row r="24">
          <cell r="G24" t="b">
            <v>0</v>
          </cell>
          <cell r="AF24">
            <v>12</v>
          </cell>
          <cell r="AG24">
            <v>0</v>
          </cell>
          <cell r="AH24">
            <v>0</v>
          </cell>
          <cell r="AJ24">
            <v>0</v>
          </cell>
        </row>
        <row r="25">
          <cell r="G25" t="b">
            <v>0</v>
          </cell>
          <cell r="AF25">
            <v>13</v>
          </cell>
          <cell r="AG25">
            <v>0</v>
          </cell>
          <cell r="AH25">
            <v>0</v>
          </cell>
          <cell r="AJ25">
            <v>0</v>
          </cell>
        </row>
        <row r="26">
          <cell r="G26" t="b">
            <v>0</v>
          </cell>
          <cell r="AF26">
            <v>14</v>
          </cell>
          <cell r="AG26">
            <v>0</v>
          </cell>
          <cell r="AH26">
            <v>0</v>
          </cell>
          <cell r="AJ26">
            <v>0</v>
          </cell>
        </row>
        <row r="27">
          <cell r="G27" t="b">
            <v>0</v>
          </cell>
          <cell r="AF27">
            <v>15</v>
          </cell>
          <cell r="AG27">
            <v>0</v>
          </cell>
          <cell r="AH27">
            <v>0</v>
          </cell>
          <cell r="AJ27">
            <v>0</v>
          </cell>
        </row>
        <row r="28">
          <cell r="G28" t="b">
            <v>0</v>
          </cell>
          <cell r="AF28">
            <v>16</v>
          </cell>
          <cell r="AG28">
            <v>0</v>
          </cell>
          <cell r="AH28">
            <v>0</v>
          </cell>
          <cell r="AJ28">
            <v>0</v>
          </cell>
        </row>
        <row r="29">
          <cell r="G29" t="b">
            <v>0</v>
          </cell>
          <cell r="AF29">
            <v>17</v>
          </cell>
          <cell r="AG29">
            <v>0</v>
          </cell>
          <cell r="AH29">
            <v>0</v>
          </cell>
          <cell r="AJ29">
            <v>0</v>
          </cell>
        </row>
        <row r="30">
          <cell r="G30" t="b">
            <v>0</v>
          </cell>
          <cell r="AF30">
            <v>18</v>
          </cell>
          <cell r="AG30">
            <v>0</v>
          </cell>
          <cell r="AH30">
            <v>0</v>
          </cell>
          <cell r="AJ30">
            <v>0</v>
          </cell>
        </row>
        <row r="31">
          <cell r="G31" t="b">
            <v>0</v>
          </cell>
          <cell r="AF31">
            <v>19</v>
          </cell>
          <cell r="AG31">
            <v>0</v>
          </cell>
          <cell r="AH31">
            <v>0</v>
          </cell>
          <cell r="AJ31">
            <v>0</v>
          </cell>
        </row>
        <row r="32">
          <cell r="G32" t="b">
            <v>0</v>
          </cell>
          <cell r="AF32">
            <v>20</v>
          </cell>
          <cell r="AG32">
            <v>0</v>
          </cell>
          <cell r="AH32">
            <v>0</v>
          </cell>
          <cell r="AJ32">
            <v>0</v>
          </cell>
        </row>
        <row r="38">
          <cell r="G38" t="str">
            <v>Do not change the width of the exhibit or font sizes (they are optimized for export to Word).</v>
          </cell>
        </row>
        <row r="40">
          <cell r="G40" t="str">
            <v>Do not delete any rows or columns (some gray cells are used for calculations).</v>
          </cell>
        </row>
      </sheetData>
      <sheetData sheetId="19" refreshError="1">
        <row r="1">
          <cell r="T1" t="str">
            <v>SmartCharts</v>
          </cell>
        </row>
        <row r="5">
          <cell r="C5" t="str">
            <v>Define value axis here:</v>
          </cell>
        </row>
        <row r="6">
          <cell r="C6" t="str">
            <v>Value axis definition</v>
          </cell>
        </row>
        <row r="8">
          <cell r="C8" t="str">
            <v>Define highlighted areas here:</v>
          </cell>
        </row>
        <row r="9">
          <cell r="C9" t="str">
            <v>Definition of highlighted areas</v>
          </cell>
        </row>
        <row r="11">
          <cell r="C11" t="str">
            <v>Input your data here:</v>
          </cell>
          <cell r="G11" t="str">
            <v>Highlight?</v>
          </cell>
        </row>
        <row r="12">
          <cell r="D12" t="str">
            <v>dividends</v>
          </cell>
          <cell r="E12" t="str">
            <v>dividend payout ratio</v>
          </cell>
          <cell r="AG12" t="str">
            <v>No.</v>
          </cell>
          <cell r="AH12" t="str">
            <v>HighlightYes</v>
          </cell>
          <cell r="AI12" t="str">
            <v>HighlightNo</v>
          </cell>
          <cell r="AK12" t="str">
            <v>ArrowLine</v>
          </cell>
        </row>
        <row r="13">
          <cell r="C13">
            <v>2003</v>
          </cell>
          <cell r="D13">
            <v>1.5</v>
          </cell>
          <cell r="E13">
            <v>0.35496750495172369</v>
          </cell>
          <cell r="H13" t="b">
            <v>0</v>
          </cell>
          <cell r="AG13">
            <v>1</v>
          </cell>
          <cell r="AH13">
            <v>0</v>
          </cell>
          <cell r="AI13">
            <v>1.5</v>
          </cell>
          <cell r="AK13">
            <v>1.5</v>
          </cell>
        </row>
        <row r="14">
          <cell r="C14">
            <v>2004</v>
          </cell>
          <cell r="D14">
            <v>1.5</v>
          </cell>
          <cell r="E14">
            <v>0.29928583712848106</v>
          </cell>
          <cell r="H14" t="b">
            <v>0</v>
          </cell>
          <cell r="AG14">
            <v>2</v>
          </cell>
          <cell r="AH14">
            <v>0</v>
          </cell>
          <cell r="AI14">
            <v>1.5</v>
          </cell>
          <cell r="AK14">
            <v>1.5</v>
          </cell>
        </row>
        <row r="15">
          <cell r="C15">
            <v>2005</v>
          </cell>
          <cell r="D15">
            <v>1.75</v>
          </cell>
          <cell r="E15">
            <v>0.2471011007153065</v>
          </cell>
          <cell r="H15" t="b">
            <v>0</v>
          </cell>
          <cell r="X15">
            <v>0.35496750495172369</v>
          </cell>
          <cell r="Y15">
            <v>1.5</v>
          </cell>
          <cell r="AG15">
            <v>3</v>
          </cell>
          <cell r="AH15">
            <v>0</v>
          </cell>
          <cell r="AI15">
            <v>1.75</v>
          </cell>
          <cell r="AK15">
            <v>1.75</v>
          </cell>
        </row>
        <row r="16">
          <cell r="C16">
            <v>2006</v>
          </cell>
          <cell r="D16">
            <v>2</v>
          </cell>
          <cell r="E16">
            <v>0.2128905630975233</v>
          </cell>
          <cell r="H16" t="b">
            <v>0</v>
          </cell>
          <cell r="X16">
            <v>0.29928583712848106</v>
          </cell>
          <cell r="Y16">
            <v>1.5</v>
          </cell>
          <cell r="AG16">
            <v>4</v>
          </cell>
          <cell r="AH16">
            <v>0</v>
          </cell>
          <cell r="AI16">
            <v>2</v>
          </cell>
          <cell r="AK16">
            <v>2</v>
          </cell>
        </row>
        <row r="17">
          <cell r="C17">
            <v>2007</v>
          </cell>
          <cell r="D17">
            <v>2.5</v>
          </cell>
          <cell r="E17">
            <v>0.23266612431999104</v>
          </cell>
          <cell r="H17" t="b">
            <v>0</v>
          </cell>
          <cell r="X17">
            <v>0.2471011007153065</v>
          </cell>
          <cell r="Y17">
            <v>1.75</v>
          </cell>
          <cell r="AG17">
            <v>5</v>
          </cell>
          <cell r="AH17">
            <v>0</v>
          </cell>
          <cell r="AI17">
            <v>2.5</v>
          </cell>
          <cell r="AK17">
            <v>2.5</v>
          </cell>
        </row>
        <row r="18">
          <cell r="C18" t="str">
            <v>2008e</v>
          </cell>
          <cell r="D18">
            <v>3.3818579999999998</v>
          </cell>
          <cell r="E18">
            <v>0.23316914511789721</v>
          </cell>
          <cell r="H18" t="b">
            <v>1</v>
          </cell>
          <cell r="X18">
            <v>0.2128905630975233</v>
          </cell>
          <cell r="Y18">
            <v>2</v>
          </cell>
          <cell r="AG18">
            <v>6</v>
          </cell>
          <cell r="AH18">
            <v>3.3818579999999998</v>
          </cell>
          <cell r="AI18">
            <v>0</v>
          </cell>
          <cell r="AK18">
            <v>3.3818579999999998</v>
          </cell>
        </row>
        <row r="19">
          <cell r="C19" t="str">
            <v>2009e</v>
          </cell>
          <cell r="D19">
            <v>4.64391</v>
          </cell>
          <cell r="E19">
            <v>0.2413796394220093</v>
          </cell>
          <cell r="H19" t="b">
            <v>1</v>
          </cell>
          <cell r="X19">
            <v>0.23266612431999104</v>
          </cell>
          <cell r="Y19">
            <v>2.5</v>
          </cell>
          <cell r="AG19">
            <v>7</v>
          </cell>
          <cell r="AH19">
            <v>4.64391</v>
          </cell>
          <cell r="AI19">
            <v>0</v>
          </cell>
          <cell r="AK19">
            <v>4.64391</v>
          </cell>
        </row>
        <row r="20">
          <cell r="C20" t="str">
            <v>2010e</v>
          </cell>
          <cell r="D20">
            <v>5.685314</v>
          </cell>
          <cell r="E20">
            <v>0.22662169627183337</v>
          </cell>
          <cell r="H20" t="b">
            <v>1</v>
          </cell>
          <cell r="X20">
            <v>0.23316914511789721</v>
          </cell>
          <cell r="Y20">
            <v>3.3818579999999998</v>
          </cell>
          <cell r="AG20">
            <v>8</v>
          </cell>
          <cell r="AH20">
            <v>5.685314</v>
          </cell>
          <cell r="AI20">
            <v>0</v>
          </cell>
          <cell r="AK20">
            <v>5.685314</v>
          </cell>
        </row>
        <row r="21">
          <cell r="H21" t="b">
            <v>0</v>
          </cell>
          <cell r="X21">
            <v>0.2413796394220093</v>
          </cell>
          <cell r="Y21">
            <v>4.64391</v>
          </cell>
          <cell r="AG21">
            <v>9</v>
          </cell>
          <cell r="AH21">
            <v>0</v>
          </cell>
          <cell r="AI21">
            <v>0</v>
          </cell>
          <cell r="AK21">
            <v>0</v>
          </cell>
        </row>
        <row r="22">
          <cell r="H22" t="b">
            <v>0</v>
          </cell>
          <cell r="X22">
            <v>0.22662169627183337</v>
          </cell>
          <cell r="Y22">
            <v>5.685314</v>
          </cell>
          <cell r="AG22">
            <v>10</v>
          </cell>
          <cell r="AH22">
            <v>0</v>
          </cell>
          <cell r="AI22">
            <v>0</v>
          </cell>
          <cell r="AK22">
            <v>0</v>
          </cell>
        </row>
        <row r="23">
          <cell r="H23" t="b">
            <v>0</v>
          </cell>
          <cell r="AG23">
            <v>11</v>
          </cell>
          <cell r="AH23">
            <v>0</v>
          </cell>
          <cell r="AI23">
            <v>0</v>
          </cell>
          <cell r="AK23">
            <v>0</v>
          </cell>
        </row>
        <row r="24">
          <cell r="H24" t="b">
            <v>0</v>
          </cell>
          <cell r="AG24">
            <v>12</v>
          </cell>
          <cell r="AH24">
            <v>0</v>
          </cell>
          <cell r="AI24">
            <v>0</v>
          </cell>
          <cell r="AK24">
            <v>0</v>
          </cell>
        </row>
        <row r="25">
          <cell r="H25" t="b">
            <v>0</v>
          </cell>
          <cell r="AG25">
            <v>13</v>
          </cell>
          <cell r="AH25">
            <v>0</v>
          </cell>
          <cell r="AI25">
            <v>0</v>
          </cell>
          <cell r="AK25">
            <v>0</v>
          </cell>
        </row>
        <row r="26">
          <cell r="H26" t="b">
            <v>0</v>
          </cell>
          <cell r="AG26">
            <v>14</v>
          </cell>
          <cell r="AH26">
            <v>0</v>
          </cell>
          <cell r="AI26">
            <v>0</v>
          </cell>
          <cell r="AK26">
            <v>0</v>
          </cell>
        </row>
        <row r="27">
          <cell r="H27" t="b">
            <v>0</v>
          </cell>
          <cell r="AG27">
            <v>15</v>
          </cell>
          <cell r="AH27">
            <v>0</v>
          </cell>
          <cell r="AI27">
            <v>0</v>
          </cell>
          <cell r="AK27">
            <v>0</v>
          </cell>
        </row>
        <row r="28">
          <cell r="H28" t="b">
            <v>0</v>
          </cell>
          <cell r="AG28">
            <v>16</v>
          </cell>
          <cell r="AH28">
            <v>0</v>
          </cell>
          <cell r="AI28">
            <v>0</v>
          </cell>
          <cell r="AK28">
            <v>0</v>
          </cell>
        </row>
        <row r="29">
          <cell r="H29" t="b">
            <v>0</v>
          </cell>
          <cell r="AG29">
            <v>17</v>
          </cell>
          <cell r="AH29">
            <v>0</v>
          </cell>
          <cell r="AI29">
            <v>0</v>
          </cell>
          <cell r="AK29">
            <v>0</v>
          </cell>
        </row>
        <row r="30">
          <cell r="H30" t="b">
            <v>0</v>
          </cell>
          <cell r="AG30">
            <v>18</v>
          </cell>
          <cell r="AH30">
            <v>0</v>
          </cell>
          <cell r="AI30">
            <v>0</v>
          </cell>
          <cell r="AK30">
            <v>0</v>
          </cell>
        </row>
        <row r="31">
          <cell r="H31" t="b">
            <v>0</v>
          </cell>
          <cell r="AG31">
            <v>19</v>
          </cell>
          <cell r="AH31">
            <v>0</v>
          </cell>
          <cell r="AI31">
            <v>0</v>
          </cell>
          <cell r="AK31">
            <v>0</v>
          </cell>
        </row>
        <row r="32">
          <cell r="H32" t="b">
            <v>0</v>
          </cell>
          <cell r="AG32">
            <v>20</v>
          </cell>
          <cell r="AH32">
            <v>0</v>
          </cell>
          <cell r="AI32">
            <v>0</v>
          </cell>
          <cell r="AK32">
            <v>0</v>
          </cell>
        </row>
        <row r="38">
          <cell r="H38" t="str">
            <v>Do not change the width of the exhibit or font sizes (they are optimized for export to Word).</v>
          </cell>
        </row>
        <row r="40">
          <cell r="H40" t="str">
            <v>Do not delete any rows or columns (some gray cells are used for calculations).</v>
          </cell>
        </row>
      </sheetData>
      <sheetData sheetId="20" refreshError="1">
        <row r="1">
          <cell r="S1" t="str">
            <v>SmartCharts</v>
          </cell>
        </row>
        <row r="5">
          <cell r="C5" t="str">
            <v>Define value axis here:</v>
          </cell>
        </row>
        <row r="6">
          <cell r="C6" t="str">
            <v>Value axis definition</v>
          </cell>
        </row>
        <row r="8">
          <cell r="C8" t="str">
            <v>Define highlighted areas here:</v>
          </cell>
        </row>
        <row r="9">
          <cell r="C9" t="str">
            <v>MarketView expectation</v>
          </cell>
        </row>
        <row r="11">
          <cell r="C11" t="str">
            <v>Input your data here:</v>
          </cell>
          <cell r="F11" t="str">
            <v>Highlight?</v>
          </cell>
        </row>
        <row r="12">
          <cell r="D12" t="str">
            <v>Series1</v>
          </cell>
          <cell r="AF12" t="str">
            <v>No.</v>
          </cell>
          <cell r="AG12" t="str">
            <v>HighlightYes</v>
          </cell>
          <cell r="AH12" t="str">
            <v>HighlightNo</v>
          </cell>
          <cell r="AJ12" t="str">
            <v>ArrowLine</v>
          </cell>
        </row>
        <row r="13">
          <cell r="C13">
            <v>2003</v>
          </cell>
          <cell r="G13" t="b">
            <v>0</v>
          </cell>
          <cell r="AF13">
            <v>1</v>
          </cell>
          <cell r="AG13">
            <v>0</v>
          </cell>
          <cell r="AH13">
            <v>0</v>
          </cell>
          <cell r="AJ13">
            <v>0</v>
          </cell>
        </row>
        <row r="14">
          <cell r="C14">
            <v>2004</v>
          </cell>
          <cell r="D14">
            <v>177.23304599999989</v>
          </cell>
          <cell r="G14" t="b">
            <v>0</v>
          </cell>
          <cell r="AF14">
            <v>2</v>
          </cell>
          <cell r="AG14">
            <v>0</v>
          </cell>
          <cell r="AH14">
            <v>177.23304599999989</v>
          </cell>
          <cell r="AJ14">
            <v>177.23304599999989</v>
          </cell>
        </row>
        <row r="15">
          <cell r="C15">
            <v>2005</v>
          </cell>
          <cell r="D15">
            <v>722.12711799999988</v>
          </cell>
          <cell r="G15" t="b">
            <v>0</v>
          </cell>
          <cell r="AF15">
            <v>3</v>
          </cell>
          <cell r="AG15">
            <v>0</v>
          </cell>
          <cell r="AH15">
            <v>722.12711799999988</v>
          </cell>
          <cell r="AJ15">
            <v>722.12711799999988</v>
          </cell>
        </row>
        <row r="16">
          <cell r="C16">
            <v>2006</v>
          </cell>
          <cell r="D16">
            <v>-1971.1971309999997</v>
          </cell>
          <cell r="G16" t="b">
            <v>0</v>
          </cell>
          <cell r="AF16">
            <v>4</v>
          </cell>
          <cell r="AG16">
            <v>0</v>
          </cell>
          <cell r="AH16">
            <v>-1971.1971309999997</v>
          </cell>
          <cell r="AJ16">
            <v>-1971.1971309999997</v>
          </cell>
        </row>
        <row r="17">
          <cell r="C17">
            <v>2007</v>
          </cell>
          <cell r="D17">
            <v>-5722.6101679999992</v>
          </cell>
          <cell r="G17" t="b">
            <v>0</v>
          </cell>
          <cell r="AF17">
            <v>5</v>
          </cell>
          <cell r="AG17">
            <v>0</v>
          </cell>
          <cell r="AH17">
            <v>-5722.6101679999992</v>
          </cell>
          <cell r="AJ17">
            <v>-5722.6101679999992</v>
          </cell>
        </row>
        <row r="18">
          <cell r="C18" t="str">
            <v>2008e</v>
          </cell>
          <cell r="D18">
            <v>-1644.8594304764192</v>
          </cell>
          <cell r="G18" t="b">
            <v>1</v>
          </cell>
          <cell r="AF18">
            <v>6</v>
          </cell>
          <cell r="AG18">
            <v>-1644.8594304764192</v>
          </cell>
          <cell r="AH18">
            <v>0</v>
          </cell>
          <cell r="AJ18">
            <v>-1644.8594304764192</v>
          </cell>
        </row>
        <row r="19">
          <cell r="C19" t="str">
            <v>2009e</v>
          </cell>
          <cell r="D19">
            <v>-1262.8725615223339</v>
          </cell>
          <cell r="G19" t="b">
            <v>1</v>
          </cell>
          <cell r="AF19">
            <v>7</v>
          </cell>
          <cell r="AG19">
            <v>-1262.8725615223339</v>
          </cell>
          <cell r="AH19">
            <v>0</v>
          </cell>
          <cell r="AJ19">
            <v>-1262.8725615223339</v>
          </cell>
        </row>
        <row r="20">
          <cell r="C20" t="str">
            <v>2010e</v>
          </cell>
          <cell r="D20">
            <v>-879.388901922684</v>
          </cell>
          <cell r="G20" t="b">
            <v>1</v>
          </cell>
          <cell r="AF20">
            <v>8</v>
          </cell>
          <cell r="AG20">
            <v>-879.388901922684</v>
          </cell>
          <cell r="AH20">
            <v>0</v>
          </cell>
          <cell r="AJ20">
            <v>-879.388901922684</v>
          </cell>
        </row>
        <row r="21">
          <cell r="G21" t="b">
            <v>0</v>
          </cell>
          <cell r="AF21">
            <v>9</v>
          </cell>
          <cell r="AG21">
            <v>0</v>
          </cell>
          <cell r="AH21">
            <v>0</v>
          </cell>
          <cell r="AJ21">
            <v>0</v>
          </cell>
        </row>
        <row r="22">
          <cell r="G22" t="b">
            <v>0</v>
          </cell>
          <cell r="AF22">
            <v>10</v>
          </cell>
          <cell r="AG22">
            <v>0</v>
          </cell>
          <cell r="AH22">
            <v>0</v>
          </cell>
          <cell r="AJ22">
            <v>0</v>
          </cell>
        </row>
        <row r="23">
          <cell r="G23" t="b">
            <v>0</v>
          </cell>
          <cell r="AF23">
            <v>11</v>
          </cell>
          <cell r="AG23">
            <v>0</v>
          </cell>
          <cell r="AH23">
            <v>0</v>
          </cell>
          <cell r="AJ23">
            <v>0</v>
          </cell>
        </row>
        <row r="24">
          <cell r="G24" t="b">
            <v>0</v>
          </cell>
          <cell r="AF24">
            <v>12</v>
          </cell>
          <cell r="AG24">
            <v>0</v>
          </cell>
          <cell r="AH24">
            <v>0</v>
          </cell>
          <cell r="AJ24">
            <v>0</v>
          </cell>
        </row>
        <row r="25">
          <cell r="G25" t="b">
            <v>0</v>
          </cell>
          <cell r="AF25">
            <v>13</v>
          </cell>
          <cell r="AG25">
            <v>0</v>
          </cell>
          <cell r="AH25">
            <v>0</v>
          </cell>
          <cell r="AJ25">
            <v>0</v>
          </cell>
        </row>
        <row r="26">
          <cell r="G26" t="b">
            <v>0</v>
          </cell>
          <cell r="AF26">
            <v>14</v>
          </cell>
          <cell r="AG26">
            <v>0</v>
          </cell>
          <cell r="AH26">
            <v>0</v>
          </cell>
          <cell r="AJ26">
            <v>0</v>
          </cell>
        </row>
        <row r="27">
          <cell r="G27" t="b">
            <v>0</v>
          </cell>
          <cell r="AF27">
            <v>15</v>
          </cell>
          <cell r="AG27">
            <v>0</v>
          </cell>
          <cell r="AH27">
            <v>0</v>
          </cell>
          <cell r="AJ27">
            <v>0</v>
          </cell>
        </row>
        <row r="28">
          <cell r="G28" t="b">
            <v>0</v>
          </cell>
          <cell r="AF28">
            <v>16</v>
          </cell>
          <cell r="AG28">
            <v>0</v>
          </cell>
          <cell r="AH28">
            <v>0</v>
          </cell>
          <cell r="AJ28">
            <v>0</v>
          </cell>
        </row>
        <row r="29">
          <cell r="G29" t="b">
            <v>0</v>
          </cell>
          <cell r="AF29">
            <v>17</v>
          </cell>
          <cell r="AG29">
            <v>0</v>
          </cell>
          <cell r="AH29">
            <v>0</v>
          </cell>
          <cell r="AJ29">
            <v>0</v>
          </cell>
        </row>
        <row r="30">
          <cell r="G30" t="b">
            <v>0</v>
          </cell>
          <cell r="AF30">
            <v>18</v>
          </cell>
          <cell r="AG30">
            <v>0</v>
          </cell>
          <cell r="AH30">
            <v>0</v>
          </cell>
          <cell r="AJ30">
            <v>0</v>
          </cell>
        </row>
        <row r="31">
          <cell r="G31" t="b">
            <v>0</v>
          </cell>
          <cell r="AF31">
            <v>19</v>
          </cell>
          <cell r="AG31">
            <v>0</v>
          </cell>
          <cell r="AH31">
            <v>0</v>
          </cell>
          <cell r="AJ31">
            <v>0</v>
          </cell>
        </row>
        <row r="32">
          <cell r="G32" t="b">
            <v>0</v>
          </cell>
          <cell r="AF32">
            <v>20</v>
          </cell>
          <cell r="AG32">
            <v>0</v>
          </cell>
          <cell r="AH32">
            <v>0</v>
          </cell>
          <cell r="AJ32">
            <v>0</v>
          </cell>
        </row>
        <row r="38">
          <cell r="G38" t="str">
            <v>Do not change the width of the exhibit or font sizes (they are optimized for export to Word).</v>
          </cell>
        </row>
        <row r="40">
          <cell r="G40" t="str">
            <v>Do not delete any rows or columns (some gray cells are used for calculations).</v>
          </cell>
        </row>
      </sheetData>
      <sheetData sheetId="21" refreshError="1">
        <row r="1">
          <cell r="O1" t="str">
            <v>SmartCharts</v>
          </cell>
          <cell r="AY1" t="str">
            <v>.</v>
          </cell>
        </row>
        <row r="2">
          <cell r="AY2" t="str">
            <v>.</v>
          </cell>
        </row>
        <row r="3">
          <cell r="AY3" t="str">
            <v>.</v>
          </cell>
        </row>
        <row r="4">
          <cell r="AY4" t="str">
            <v>.</v>
          </cell>
        </row>
        <row r="5">
          <cell r="C5" t="str">
            <v>Define value axis here:</v>
          </cell>
        </row>
        <row r="6">
          <cell r="C6" t="str">
            <v>Value axis definition</v>
          </cell>
        </row>
        <row r="10">
          <cell r="D10" t="str">
            <v>EPS</v>
          </cell>
          <cell r="E10" t="str">
            <v>Depreciation &amp; amortization</v>
          </cell>
          <cell r="F10" t="str">
            <v>Capital expenditures</v>
          </cell>
          <cell r="G10" t="str">
            <v>Changes in Working Capital</v>
          </cell>
          <cell r="H10" t="str">
            <v>Other activities</v>
          </cell>
          <cell r="AY10" t="str">
            <v>.</v>
          </cell>
        </row>
        <row r="11">
          <cell r="C11">
            <v>2003</v>
          </cell>
        </row>
        <row r="12">
          <cell r="C12">
            <v>2004</v>
          </cell>
          <cell r="D12">
            <v>7.9945801893321705E-2</v>
          </cell>
          <cell r="E12">
            <v>7.6815948629398292E-2</v>
          </cell>
          <cell r="F12">
            <v>-0.18968046490102697</v>
          </cell>
          <cell r="G12">
            <v>-5.5883018111168102E-2</v>
          </cell>
          <cell r="H12">
            <v>7.7132093461970469E-4</v>
          </cell>
          <cell r="U12">
            <v>7.9945801893321705E-2</v>
          </cell>
          <cell r="V12">
            <v>7.6815948629398292E-2</v>
          </cell>
          <cell r="W12">
            <v>0.18968046490102697</v>
          </cell>
          <cell r="X12">
            <v>5.5883018111168102E-2</v>
          </cell>
          <cell r="Y12">
            <v>7.7132093461970469E-4</v>
          </cell>
          <cell r="Z12">
            <v>-0.18968046490102697</v>
          </cell>
          <cell r="AA12">
            <v>-5.5883018111168102E-2</v>
          </cell>
          <cell r="AY12" t="str">
            <v>.</v>
          </cell>
        </row>
        <row r="13">
          <cell r="C13">
            <v>2005</v>
          </cell>
          <cell r="D13">
            <v>0.112967612882259</v>
          </cell>
          <cell r="E13">
            <v>6.124317209128273E-2</v>
          </cell>
          <cell r="F13">
            <v>-0.20099249463138427</v>
          </cell>
          <cell r="G13">
            <v>-0.15468398459088162</v>
          </cell>
          <cell r="H13">
            <v>3.7478084469610123E-2</v>
          </cell>
          <cell r="U13">
            <v>0.112967612882259</v>
          </cell>
          <cell r="V13">
            <v>6.124317209128273E-2</v>
          </cell>
          <cell r="W13">
            <v>0.20099249463138427</v>
          </cell>
          <cell r="X13">
            <v>0.15468398459088162</v>
          </cell>
          <cell r="Y13">
            <v>3.7478084469610123E-2</v>
          </cell>
          <cell r="Z13">
            <v>-0.20099249463138427</v>
          </cell>
          <cell r="AA13">
            <v>-0.15468398459088162</v>
          </cell>
          <cell r="AY13" t="str">
            <v>.</v>
          </cell>
        </row>
        <row r="14">
          <cell r="C14">
            <v>2006</v>
          </cell>
          <cell r="D14">
            <v>0.15942547250595618</v>
          </cell>
          <cell r="E14">
            <v>9.356012675157209E-2</v>
          </cell>
          <cell r="F14">
            <v>-0.41459417372638463</v>
          </cell>
          <cell r="G14">
            <v>-4.2491885358200379E-2</v>
          </cell>
          <cell r="H14">
            <v>4.273129648223719E-2</v>
          </cell>
          <cell r="U14">
            <v>0.15942547250595618</v>
          </cell>
          <cell r="V14">
            <v>9.356012675157209E-2</v>
          </cell>
          <cell r="W14">
            <v>0.41459417372638463</v>
          </cell>
          <cell r="X14">
            <v>4.2491885358200379E-2</v>
          </cell>
          <cell r="Y14">
            <v>4.273129648223719E-2</v>
          </cell>
          <cell r="Z14">
            <v>-0.41459417372638463</v>
          </cell>
          <cell r="AA14">
            <v>-4.2491885358200379E-2</v>
          </cell>
          <cell r="AY14" t="str">
            <v>.</v>
          </cell>
        </row>
        <row r="15">
          <cell r="C15">
            <v>2007</v>
          </cell>
          <cell r="D15">
            <v>0.21618446238326433</v>
          </cell>
          <cell r="E15">
            <v>0.12757746580736426</v>
          </cell>
          <cell r="F15">
            <v>-1</v>
          </cell>
          <cell r="G15">
            <v>-5.9079172820426691E-2</v>
          </cell>
          <cell r="H15">
            <v>1.2635053250695338E-3</v>
          </cell>
          <cell r="U15">
            <v>0.21618446238326433</v>
          </cell>
          <cell r="V15">
            <v>0.12757746580736426</v>
          </cell>
          <cell r="W15">
            <v>1</v>
          </cell>
          <cell r="X15">
            <v>5.9079172820426691E-2</v>
          </cell>
          <cell r="Y15">
            <v>1.2635053250695338E-3</v>
          </cell>
          <cell r="Z15">
            <v>-1</v>
          </cell>
          <cell r="AA15">
            <v>-5.9079172820426691E-2</v>
          </cell>
          <cell r="AY15" t="str">
            <v>.</v>
          </cell>
        </row>
        <row r="16">
          <cell r="C16" t="str">
            <v>2008e</v>
          </cell>
          <cell r="D16">
            <v>0.31378056857959363</v>
          </cell>
          <cell r="E16">
            <v>0.16731322559989192</v>
          </cell>
          <cell r="F16">
            <v>-0.38767868799905131</v>
          </cell>
          <cell r="G16">
            <v>-0.24012208801364401</v>
          </cell>
          <cell r="H16">
            <v>5.9261023964582507E-2</v>
          </cell>
          <cell r="U16">
            <v>0.31378056857959363</v>
          </cell>
          <cell r="V16">
            <v>0.16731322559989192</v>
          </cell>
          <cell r="W16">
            <v>0.38767868799905131</v>
          </cell>
          <cell r="X16">
            <v>0.24012208801364401</v>
          </cell>
          <cell r="Y16">
            <v>5.9261023964582507E-2</v>
          </cell>
          <cell r="Z16">
            <v>-0.38767868799905131</v>
          </cell>
          <cell r="AA16">
            <v>-0.24012208801364401</v>
          </cell>
          <cell r="AY16" t="str">
            <v>.</v>
          </cell>
        </row>
        <row r="17">
          <cell r="C17" t="str">
            <v>2009e</v>
          </cell>
          <cell r="D17">
            <v>0.41015983926676164</v>
          </cell>
          <cell r="E17">
            <v>0.21151206848508192</v>
          </cell>
          <cell r="F17">
            <v>-0.45554750224177926</v>
          </cell>
          <cell r="G17">
            <v>-0.2690530395822569</v>
          </cell>
          <cell r="H17">
            <v>5.5207276057322743E-2</v>
          </cell>
          <cell r="U17">
            <v>0.41015983926676164</v>
          </cell>
          <cell r="V17">
            <v>0.21151206848508192</v>
          </cell>
          <cell r="W17">
            <v>0.45554750224177926</v>
          </cell>
          <cell r="X17">
            <v>0.2690530395822569</v>
          </cell>
          <cell r="Y17">
            <v>5.5207276057322743E-2</v>
          </cell>
          <cell r="Z17">
            <v>-0.45554750224177926</v>
          </cell>
          <cell r="AA17">
            <v>-0.2690530395822569</v>
          </cell>
          <cell r="AY17" t="str">
            <v>.</v>
          </cell>
        </row>
        <row r="18">
          <cell r="C18" t="str">
            <v>2010e</v>
          </cell>
          <cell r="D18">
            <v>0.54440384618548221</v>
          </cell>
          <cell r="E18">
            <v>0.26054921262738706</v>
          </cell>
          <cell r="F18">
            <v>-0.53105468856717586</v>
          </cell>
          <cell r="G18">
            <v>-0.32624916542241911</v>
          </cell>
          <cell r="H18">
            <v>5.7765592335649193E-2</v>
          </cell>
          <cell r="U18">
            <v>0.54440384618548221</v>
          </cell>
          <cell r="V18">
            <v>0.26054921262738706</v>
          </cell>
          <cell r="W18">
            <v>0.53105468856717586</v>
          </cell>
          <cell r="X18">
            <v>0.32624916542241911</v>
          </cell>
          <cell r="Y18">
            <v>5.7765592335649193E-2</v>
          </cell>
          <cell r="Z18">
            <v>-0.53105468856717586</v>
          </cell>
          <cell r="AA18">
            <v>-0.32624916542241911</v>
          </cell>
          <cell r="AY18" t="str">
            <v>.</v>
          </cell>
        </row>
        <row r="19">
          <cell r="AY19" t="str">
            <v>.</v>
          </cell>
        </row>
        <row r="20">
          <cell r="AY20" t="str">
            <v>.</v>
          </cell>
        </row>
        <row r="21">
          <cell r="AY21" t="str">
            <v>.</v>
          </cell>
        </row>
        <row r="22">
          <cell r="AY22" t="str">
            <v>.</v>
          </cell>
        </row>
        <row r="23">
          <cell r="AY23" t="str">
            <v>.</v>
          </cell>
        </row>
        <row r="24">
          <cell r="AY24" t="str">
            <v>.</v>
          </cell>
        </row>
        <row r="25">
          <cell r="AY25" t="str">
            <v>.</v>
          </cell>
        </row>
        <row r="26">
          <cell r="AY26" t="str">
            <v>.</v>
          </cell>
        </row>
        <row r="27">
          <cell r="AY27" t="str">
            <v>.</v>
          </cell>
        </row>
        <row r="28">
          <cell r="AY28" t="str">
            <v>.</v>
          </cell>
        </row>
        <row r="29">
          <cell r="AY29" t="str">
            <v>.</v>
          </cell>
        </row>
        <row r="30">
          <cell r="AY30" t="str">
            <v>.</v>
          </cell>
        </row>
        <row r="31">
          <cell r="AY31" t="str">
            <v>.</v>
          </cell>
        </row>
        <row r="32">
          <cell r="AY32" t="str">
            <v>.</v>
          </cell>
        </row>
        <row r="33">
          <cell r="AY33" t="str">
            <v>.</v>
          </cell>
        </row>
        <row r="34">
          <cell r="AY34" t="str">
            <v>.</v>
          </cell>
        </row>
        <row r="35">
          <cell r="AY35" t="str">
            <v>.</v>
          </cell>
        </row>
        <row r="36">
          <cell r="AY36" t="str">
            <v>.</v>
          </cell>
        </row>
        <row r="37">
          <cell r="AY37" t="str">
            <v>.</v>
          </cell>
        </row>
        <row r="38">
          <cell r="AY38" t="str">
            <v>.</v>
          </cell>
        </row>
        <row r="39">
          <cell r="AY39" t="str">
            <v>.</v>
          </cell>
        </row>
        <row r="40">
          <cell r="AY40" t="str">
            <v>.</v>
          </cell>
        </row>
        <row r="41">
          <cell r="AY41" t="str">
            <v>.</v>
          </cell>
        </row>
        <row r="42">
          <cell r="AY42" t="str">
            <v>.</v>
          </cell>
        </row>
        <row r="43">
          <cell r="AY43" t="str">
            <v>.</v>
          </cell>
        </row>
        <row r="44">
          <cell r="AY44" t="str">
            <v>.</v>
          </cell>
        </row>
        <row r="45">
          <cell r="AY45" t="str">
            <v>.</v>
          </cell>
        </row>
        <row r="46">
          <cell r="AY46" t="str">
            <v>.</v>
          </cell>
        </row>
        <row r="47">
          <cell r="AY47" t="str">
            <v>.</v>
          </cell>
        </row>
        <row r="48">
          <cell r="AY48" t="str">
            <v>.</v>
          </cell>
        </row>
        <row r="49">
          <cell r="AY49" t="str">
            <v>.</v>
          </cell>
        </row>
        <row r="50">
          <cell r="AY50" t="str">
            <v>.</v>
          </cell>
        </row>
        <row r="51">
          <cell r="AY51" t="str">
            <v>.</v>
          </cell>
        </row>
        <row r="52">
          <cell r="AY52" t="str">
            <v>.</v>
          </cell>
        </row>
        <row r="53">
          <cell r="AY53" t="str">
            <v>.</v>
          </cell>
        </row>
        <row r="54">
          <cell r="AY54" t="str">
            <v>.</v>
          </cell>
        </row>
        <row r="55">
          <cell r="AY55" t="str">
            <v>.</v>
          </cell>
        </row>
        <row r="56">
          <cell r="AY56" t="str">
            <v>.</v>
          </cell>
        </row>
        <row r="57">
          <cell r="AY57" t="str">
            <v>.</v>
          </cell>
        </row>
        <row r="58">
          <cell r="AY58" t="str">
            <v>.</v>
          </cell>
        </row>
        <row r="59">
          <cell r="AY59" t="str">
            <v>.</v>
          </cell>
        </row>
        <row r="60">
          <cell r="AY60" t="str">
            <v>.</v>
          </cell>
        </row>
        <row r="61">
          <cell r="AY61" t="str">
            <v>.</v>
          </cell>
        </row>
        <row r="62">
          <cell r="AY62" t="str">
            <v>.</v>
          </cell>
        </row>
        <row r="63">
          <cell r="AY63" t="str">
            <v>.</v>
          </cell>
        </row>
        <row r="64">
          <cell r="AY64" t="str">
            <v>.</v>
          </cell>
        </row>
        <row r="65">
          <cell r="AY65" t="str">
            <v>.</v>
          </cell>
        </row>
        <row r="66">
          <cell r="AY66" t="str">
            <v>.</v>
          </cell>
        </row>
        <row r="67">
          <cell r="AY67" t="str">
            <v>.</v>
          </cell>
        </row>
        <row r="68">
          <cell r="AY68" t="str">
            <v>.</v>
          </cell>
        </row>
        <row r="69">
          <cell r="AY69" t="str">
            <v>.</v>
          </cell>
        </row>
        <row r="70">
          <cell r="AY70" t="str">
            <v>.</v>
          </cell>
        </row>
        <row r="71">
          <cell r="AY71" t="str">
            <v>.</v>
          </cell>
        </row>
        <row r="72">
          <cell r="AY72" t="str">
            <v>.</v>
          </cell>
        </row>
        <row r="73">
          <cell r="AY73" t="str">
            <v>.</v>
          </cell>
        </row>
        <row r="74">
          <cell r="AY74" t="str">
            <v>.</v>
          </cell>
        </row>
        <row r="75">
          <cell r="AY75" t="str">
            <v>.</v>
          </cell>
        </row>
        <row r="76">
          <cell r="AY76" t="str">
            <v>.</v>
          </cell>
        </row>
        <row r="77">
          <cell r="AY77" t="str">
            <v>.</v>
          </cell>
        </row>
        <row r="78">
          <cell r="AY78" t="str">
            <v>.</v>
          </cell>
        </row>
        <row r="79">
          <cell r="AY79" t="str">
            <v>.</v>
          </cell>
        </row>
        <row r="80">
          <cell r="AY80" t="str">
            <v>.</v>
          </cell>
        </row>
        <row r="81">
          <cell r="AY81" t="str">
            <v>.</v>
          </cell>
        </row>
        <row r="82">
          <cell r="AY82" t="str">
            <v>.</v>
          </cell>
        </row>
        <row r="83">
          <cell r="AY83" t="str">
            <v>.</v>
          </cell>
        </row>
        <row r="84">
          <cell r="AY84" t="str">
            <v>.</v>
          </cell>
        </row>
        <row r="85">
          <cell r="AY85" t="str">
            <v>.</v>
          </cell>
        </row>
        <row r="86">
          <cell r="AY86" t="str">
            <v>.</v>
          </cell>
        </row>
        <row r="87">
          <cell r="AY87" t="str">
            <v>.</v>
          </cell>
        </row>
        <row r="88">
          <cell r="AY88" t="str">
            <v>.</v>
          </cell>
        </row>
        <row r="89">
          <cell r="AY89" t="str">
            <v>.</v>
          </cell>
        </row>
        <row r="90">
          <cell r="AY90" t="str">
            <v>.</v>
          </cell>
        </row>
        <row r="91">
          <cell r="AY91" t="str">
            <v>.</v>
          </cell>
        </row>
        <row r="92">
          <cell r="AY92" t="str">
            <v>.</v>
          </cell>
        </row>
        <row r="93">
          <cell r="AY93" t="str">
            <v>.</v>
          </cell>
        </row>
        <row r="94">
          <cell r="AY94" t="str">
            <v>.</v>
          </cell>
        </row>
        <row r="95">
          <cell r="AY95" t="str">
            <v>.</v>
          </cell>
        </row>
        <row r="96">
          <cell r="AY96" t="str">
            <v>.</v>
          </cell>
        </row>
        <row r="97">
          <cell r="AY97" t="str">
            <v>.</v>
          </cell>
        </row>
        <row r="98">
          <cell r="AY98" t="str">
            <v>.</v>
          </cell>
        </row>
        <row r="99">
          <cell r="AY99" t="str">
            <v>.</v>
          </cell>
        </row>
        <row r="100">
          <cell r="AY100" t="str">
            <v>.</v>
          </cell>
        </row>
        <row r="101">
          <cell r="AY101" t="str">
            <v>.</v>
          </cell>
        </row>
        <row r="102">
          <cell r="AY102" t="str">
            <v>.</v>
          </cell>
        </row>
        <row r="103">
          <cell r="AY103" t="str">
            <v>.</v>
          </cell>
        </row>
        <row r="104">
          <cell r="AY104" t="str">
            <v>.</v>
          </cell>
        </row>
        <row r="105">
          <cell r="AY105" t="str">
            <v>.</v>
          </cell>
        </row>
        <row r="106">
          <cell r="AY106" t="str">
            <v>.</v>
          </cell>
        </row>
        <row r="107">
          <cell r="AY107" t="str">
            <v>.</v>
          </cell>
        </row>
        <row r="108">
          <cell r="AY108" t="str">
            <v>.</v>
          </cell>
        </row>
        <row r="109">
          <cell r="AY109" t="str">
            <v>.</v>
          </cell>
        </row>
        <row r="110">
          <cell r="AY110" t="str">
            <v>.</v>
          </cell>
        </row>
        <row r="111">
          <cell r="AY111" t="str">
            <v>.</v>
          </cell>
        </row>
        <row r="112">
          <cell r="AY112" t="str">
            <v>.</v>
          </cell>
        </row>
        <row r="113">
          <cell r="AY113" t="str">
            <v>.</v>
          </cell>
        </row>
        <row r="114">
          <cell r="AY114" t="str">
            <v>.</v>
          </cell>
        </row>
        <row r="115">
          <cell r="AY115" t="str">
            <v>.</v>
          </cell>
        </row>
        <row r="116">
          <cell r="AY116" t="str">
            <v>.</v>
          </cell>
        </row>
        <row r="117">
          <cell r="AY117" t="str">
            <v>.</v>
          </cell>
        </row>
        <row r="118">
          <cell r="AY118" t="str">
            <v>.</v>
          </cell>
        </row>
        <row r="119">
          <cell r="AY119" t="str">
            <v>.</v>
          </cell>
        </row>
        <row r="120">
          <cell r="AY120" t="str">
            <v>.</v>
          </cell>
        </row>
        <row r="121">
          <cell r="AY121" t="str">
            <v>.</v>
          </cell>
        </row>
        <row r="122">
          <cell r="AY122" t="str">
            <v>.</v>
          </cell>
        </row>
        <row r="123">
          <cell r="AY123" t="str">
            <v>.</v>
          </cell>
        </row>
        <row r="124">
          <cell r="AY124" t="str">
            <v>.</v>
          </cell>
        </row>
        <row r="125">
          <cell r="AY125" t="str">
            <v>.</v>
          </cell>
        </row>
        <row r="126">
          <cell r="AY126" t="str">
            <v>.</v>
          </cell>
        </row>
        <row r="127">
          <cell r="AY127" t="str">
            <v>.</v>
          </cell>
        </row>
        <row r="128">
          <cell r="AY128" t="str">
            <v>.</v>
          </cell>
        </row>
        <row r="129">
          <cell r="AY129" t="str">
            <v>.</v>
          </cell>
        </row>
        <row r="130">
          <cell r="AY130" t="str">
            <v>.</v>
          </cell>
        </row>
        <row r="131">
          <cell r="AY131" t="str">
            <v>.</v>
          </cell>
        </row>
        <row r="132">
          <cell r="AY132" t="str">
            <v>.</v>
          </cell>
        </row>
        <row r="133">
          <cell r="AY133" t="str">
            <v>.</v>
          </cell>
        </row>
        <row r="134">
          <cell r="AY134" t="str">
            <v>.</v>
          </cell>
        </row>
        <row r="135">
          <cell r="AY135" t="str">
            <v>.</v>
          </cell>
        </row>
        <row r="136">
          <cell r="AY136" t="str">
            <v>.</v>
          </cell>
        </row>
        <row r="137">
          <cell r="AY137" t="str">
            <v>.</v>
          </cell>
        </row>
        <row r="138">
          <cell r="AY138" t="str">
            <v>.</v>
          </cell>
        </row>
        <row r="139">
          <cell r="AY139" t="str">
            <v>.</v>
          </cell>
        </row>
        <row r="140">
          <cell r="AY140" t="str">
            <v>.</v>
          </cell>
        </row>
        <row r="141">
          <cell r="AY141" t="str">
            <v>.</v>
          </cell>
        </row>
        <row r="142">
          <cell r="AY142" t="str">
            <v>.</v>
          </cell>
        </row>
        <row r="143">
          <cell r="AY143" t="str">
            <v>.</v>
          </cell>
        </row>
        <row r="144">
          <cell r="AY144" t="str">
            <v>.</v>
          </cell>
        </row>
        <row r="145">
          <cell r="AY145" t="str">
            <v>.</v>
          </cell>
        </row>
        <row r="146">
          <cell r="AY146" t="str">
            <v>.</v>
          </cell>
        </row>
        <row r="147">
          <cell r="AY147" t="str">
            <v>.</v>
          </cell>
        </row>
        <row r="148">
          <cell r="AY148" t="str">
            <v>.</v>
          </cell>
        </row>
        <row r="149">
          <cell r="AY149" t="str">
            <v>.</v>
          </cell>
        </row>
        <row r="150">
          <cell r="AY150" t="str">
            <v>.</v>
          </cell>
        </row>
        <row r="151">
          <cell r="AY151" t="str">
            <v>.</v>
          </cell>
        </row>
        <row r="152">
          <cell r="AY152" t="str">
            <v>.</v>
          </cell>
        </row>
        <row r="153">
          <cell r="AY153" t="str">
            <v>.</v>
          </cell>
        </row>
        <row r="154">
          <cell r="AY154" t="str">
            <v>.</v>
          </cell>
        </row>
        <row r="155">
          <cell r="AY155" t="str">
            <v>.</v>
          </cell>
        </row>
        <row r="156">
          <cell r="AY156" t="str">
            <v>.</v>
          </cell>
        </row>
        <row r="157">
          <cell r="AY157" t="str">
            <v>.</v>
          </cell>
        </row>
        <row r="158">
          <cell r="AY158" t="str">
            <v>.</v>
          </cell>
        </row>
        <row r="159">
          <cell r="AY159" t="str">
            <v>.</v>
          </cell>
        </row>
        <row r="160">
          <cell r="AY160" t="str">
            <v>.</v>
          </cell>
        </row>
        <row r="161">
          <cell r="AY161" t="str">
            <v>.</v>
          </cell>
        </row>
        <row r="162">
          <cell r="AY162" t="str">
            <v>.</v>
          </cell>
        </row>
        <row r="163">
          <cell r="AY163" t="str">
            <v>.</v>
          </cell>
        </row>
        <row r="164">
          <cell r="AY164" t="str">
            <v>.</v>
          </cell>
        </row>
        <row r="165">
          <cell r="AY165" t="str">
            <v>.</v>
          </cell>
        </row>
        <row r="166">
          <cell r="AY166" t="str">
            <v>.</v>
          </cell>
        </row>
        <row r="167">
          <cell r="AY167" t="str">
            <v>.</v>
          </cell>
        </row>
        <row r="168">
          <cell r="AY168" t="str">
            <v>.</v>
          </cell>
        </row>
        <row r="169">
          <cell r="AY169" t="str">
            <v>.</v>
          </cell>
        </row>
        <row r="170">
          <cell r="AY170" t="str">
            <v>.</v>
          </cell>
        </row>
        <row r="171">
          <cell r="AY171" t="str">
            <v>.</v>
          </cell>
        </row>
        <row r="172">
          <cell r="AY172" t="str">
            <v>.</v>
          </cell>
        </row>
        <row r="173">
          <cell r="AY173" t="str">
            <v>.</v>
          </cell>
        </row>
        <row r="174">
          <cell r="AY174" t="str">
            <v>.</v>
          </cell>
        </row>
        <row r="175">
          <cell r="AY175" t="str">
            <v>.</v>
          </cell>
        </row>
        <row r="176">
          <cell r="AY176" t="str">
            <v>.</v>
          </cell>
        </row>
        <row r="177">
          <cell r="AY177" t="str">
            <v>.</v>
          </cell>
        </row>
        <row r="178">
          <cell r="AY178" t="str">
            <v>.</v>
          </cell>
        </row>
        <row r="179">
          <cell r="AY179" t="str">
            <v>.</v>
          </cell>
        </row>
        <row r="180">
          <cell r="AY180" t="str">
            <v>.</v>
          </cell>
        </row>
        <row r="181">
          <cell r="AY181" t="str">
            <v>.</v>
          </cell>
        </row>
        <row r="182">
          <cell r="AY182" t="str">
            <v>.</v>
          </cell>
        </row>
        <row r="183">
          <cell r="AY183" t="str">
            <v>.</v>
          </cell>
        </row>
        <row r="184">
          <cell r="AY184" t="str">
            <v>.</v>
          </cell>
        </row>
        <row r="185">
          <cell r="AY185" t="str">
            <v>.</v>
          </cell>
        </row>
        <row r="186">
          <cell r="AY186" t="str">
            <v>.</v>
          </cell>
        </row>
        <row r="187">
          <cell r="AY187" t="str">
            <v>.</v>
          </cell>
        </row>
        <row r="188">
          <cell r="AY188" t="str">
            <v>.</v>
          </cell>
        </row>
        <row r="189">
          <cell r="AY189" t="str">
            <v>.</v>
          </cell>
        </row>
        <row r="190">
          <cell r="AY190" t="str">
            <v>.</v>
          </cell>
        </row>
        <row r="191">
          <cell r="AY191" t="str">
            <v>.</v>
          </cell>
        </row>
        <row r="192">
          <cell r="AY192" t="str">
            <v>.</v>
          </cell>
        </row>
        <row r="193">
          <cell r="AY193" t="str">
            <v>.</v>
          </cell>
        </row>
        <row r="194">
          <cell r="AY194" t="str">
            <v>.</v>
          </cell>
        </row>
        <row r="195">
          <cell r="AY195" t="str">
            <v>.</v>
          </cell>
        </row>
        <row r="196">
          <cell r="AY196" t="str">
            <v>.</v>
          </cell>
        </row>
        <row r="197">
          <cell r="AY197" t="str">
            <v>.</v>
          </cell>
        </row>
        <row r="198">
          <cell r="AY198" t="str">
            <v>.</v>
          </cell>
        </row>
        <row r="199">
          <cell r="AY199" t="str">
            <v>.</v>
          </cell>
        </row>
        <row r="200">
          <cell r="AY200" t="str">
            <v>.</v>
          </cell>
        </row>
        <row r="201">
          <cell r="AY201" t="str">
            <v>.</v>
          </cell>
        </row>
        <row r="202">
          <cell r="AY202" t="str">
            <v>.</v>
          </cell>
        </row>
        <row r="203">
          <cell r="AY203" t="str">
            <v>.</v>
          </cell>
        </row>
        <row r="204">
          <cell r="AY204" t="str">
            <v>.</v>
          </cell>
        </row>
        <row r="205">
          <cell r="AY205" t="str">
            <v>.</v>
          </cell>
        </row>
        <row r="206">
          <cell r="AY206" t="str">
            <v>.</v>
          </cell>
        </row>
        <row r="207">
          <cell r="AY207" t="str">
            <v>.</v>
          </cell>
        </row>
        <row r="208">
          <cell r="AY208" t="str">
            <v>.</v>
          </cell>
        </row>
        <row r="209">
          <cell r="AY209" t="str">
            <v>.</v>
          </cell>
        </row>
        <row r="210">
          <cell r="AY210" t="str">
            <v>.</v>
          </cell>
        </row>
        <row r="211">
          <cell r="AY211" t="str">
            <v>.</v>
          </cell>
        </row>
        <row r="212">
          <cell r="AY212" t="str">
            <v>.</v>
          </cell>
        </row>
        <row r="213">
          <cell r="AY213" t="str">
            <v>.</v>
          </cell>
        </row>
        <row r="214">
          <cell r="AY214" t="str">
            <v>.</v>
          </cell>
        </row>
        <row r="215">
          <cell r="AY215" t="str">
            <v>.</v>
          </cell>
        </row>
        <row r="216">
          <cell r="AY216" t="str">
            <v>.</v>
          </cell>
        </row>
        <row r="217">
          <cell r="AY217" t="str">
            <v>.</v>
          </cell>
        </row>
        <row r="218">
          <cell r="AY218" t="str">
            <v>.</v>
          </cell>
        </row>
        <row r="219">
          <cell r="AY219" t="str">
            <v>.</v>
          </cell>
        </row>
        <row r="220">
          <cell r="AY220" t="str">
            <v>.</v>
          </cell>
        </row>
        <row r="221">
          <cell r="AY221" t="str">
            <v>.</v>
          </cell>
        </row>
        <row r="222">
          <cell r="AY222" t="str">
            <v>.</v>
          </cell>
        </row>
        <row r="223">
          <cell r="AY223" t="str">
            <v>.</v>
          </cell>
        </row>
        <row r="224">
          <cell r="AY224" t="str">
            <v>.</v>
          </cell>
        </row>
        <row r="225">
          <cell r="AY225" t="str">
            <v>.</v>
          </cell>
        </row>
        <row r="226">
          <cell r="AY226" t="str">
            <v>.</v>
          </cell>
        </row>
        <row r="227">
          <cell r="AY227" t="str">
            <v>.</v>
          </cell>
        </row>
        <row r="228">
          <cell r="AY228" t="str">
            <v>.</v>
          </cell>
        </row>
        <row r="229">
          <cell r="AY229" t="str">
            <v>.</v>
          </cell>
        </row>
        <row r="230">
          <cell r="AY230" t="str">
            <v>.</v>
          </cell>
        </row>
        <row r="231">
          <cell r="AY231" t="str">
            <v>.</v>
          </cell>
        </row>
        <row r="232">
          <cell r="AY232" t="str">
            <v>.</v>
          </cell>
        </row>
        <row r="233">
          <cell r="AY233" t="str">
            <v>.</v>
          </cell>
        </row>
        <row r="234">
          <cell r="AY234" t="str">
            <v>.</v>
          </cell>
        </row>
        <row r="235">
          <cell r="AY235" t="str">
            <v>.</v>
          </cell>
        </row>
        <row r="236">
          <cell r="AY236" t="str">
            <v>.</v>
          </cell>
        </row>
        <row r="237">
          <cell r="AY237" t="str">
            <v>.</v>
          </cell>
        </row>
        <row r="238">
          <cell r="AY238" t="str">
            <v>.</v>
          </cell>
        </row>
        <row r="239">
          <cell r="AY239" t="str">
            <v>.</v>
          </cell>
        </row>
        <row r="240">
          <cell r="AY240" t="str">
            <v>.</v>
          </cell>
        </row>
        <row r="241">
          <cell r="AY241" t="str">
            <v>.</v>
          </cell>
        </row>
        <row r="242">
          <cell r="AY242" t="str">
            <v>.</v>
          </cell>
        </row>
        <row r="243">
          <cell r="AY243" t="str">
            <v>.</v>
          </cell>
        </row>
        <row r="244">
          <cell r="AY244" t="str">
            <v>.</v>
          </cell>
        </row>
        <row r="245">
          <cell r="AY245" t="str">
            <v>.</v>
          </cell>
        </row>
        <row r="246">
          <cell r="AY246" t="str">
            <v>.</v>
          </cell>
        </row>
        <row r="247">
          <cell r="AY247" t="str">
            <v>.</v>
          </cell>
        </row>
        <row r="248">
          <cell r="AY248" t="str">
            <v>.</v>
          </cell>
        </row>
        <row r="249">
          <cell r="AY249" t="str">
            <v>.</v>
          </cell>
        </row>
        <row r="250">
          <cell r="AY250" t="str">
            <v>.</v>
          </cell>
        </row>
        <row r="251">
          <cell r="AY251" t="str">
            <v>.</v>
          </cell>
        </row>
        <row r="252">
          <cell r="AY252" t="str">
            <v>.</v>
          </cell>
        </row>
        <row r="253">
          <cell r="AY253" t="str">
            <v>.</v>
          </cell>
        </row>
        <row r="254">
          <cell r="AY254" t="str">
            <v>.</v>
          </cell>
        </row>
        <row r="255">
          <cell r="AY255" t="str">
            <v>.</v>
          </cell>
        </row>
        <row r="256">
          <cell r="AY256" t="str">
            <v>.</v>
          </cell>
        </row>
        <row r="257">
          <cell r="AY257" t="str">
            <v>.</v>
          </cell>
        </row>
        <row r="258">
          <cell r="AY258" t="str">
            <v>.</v>
          </cell>
        </row>
        <row r="259">
          <cell r="AY259" t="str">
            <v>.</v>
          </cell>
        </row>
        <row r="260">
          <cell r="AY260" t="str">
            <v>.</v>
          </cell>
        </row>
        <row r="261">
          <cell r="AY261" t="str">
            <v>.</v>
          </cell>
        </row>
        <row r="262">
          <cell r="AY262" t="str">
            <v>.</v>
          </cell>
        </row>
        <row r="263">
          <cell r="AY263" t="str">
            <v>.</v>
          </cell>
        </row>
        <row r="264">
          <cell r="AY264" t="str">
            <v>.</v>
          </cell>
        </row>
        <row r="265">
          <cell r="AY265" t="str">
            <v>.</v>
          </cell>
        </row>
        <row r="266">
          <cell r="AY266" t="str">
            <v>.</v>
          </cell>
        </row>
        <row r="267">
          <cell r="AY267" t="str">
            <v>.</v>
          </cell>
        </row>
        <row r="268">
          <cell r="AY268" t="str">
            <v>.</v>
          </cell>
        </row>
        <row r="269">
          <cell r="AY269" t="str">
            <v>.</v>
          </cell>
        </row>
        <row r="270">
          <cell r="AY270" t="str">
            <v>.</v>
          </cell>
        </row>
        <row r="271">
          <cell r="AY271" t="str">
            <v>.</v>
          </cell>
        </row>
        <row r="272">
          <cell r="AY272" t="str">
            <v>.</v>
          </cell>
        </row>
        <row r="273">
          <cell r="AY273" t="str">
            <v>.</v>
          </cell>
        </row>
        <row r="274">
          <cell r="AY274" t="str">
            <v>.</v>
          </cell>
        </row>
        <row r="275">
          <cell r="AY275" t="str">
            <v>.</v>
          </cell>
        </row>
        <row r="276">
          <cell r="AY276" t="str">
            <v>.</v>
          </cell>
        </row>
        <row r="277">
          <cell r="AY277" t="str">
            <v>.</v>
          </cell>
        </row>
        <row r="278">
          <cell r="AY278" t="str">
            <v>.</v>
          </cell>
        </row>
        <row r="279">
          <cell r="AY279" t="str">
            <v>.</v>
          </cell>
        </row>
        <row r="280">
          <cell r="AY280" t="str">
            <v>.</v>
          </cell>
        </row>
        <row r="281">
          <cell r="AY281" t="str">
            <v>.</v>
          </cell>
        </row>
        <row r="282">
          <cell r="AY282" t="str">
            <v>.</v>
          </cell>
        </row>
        <row r="283">
          <cell r="AY283" t="str">
            <v>.</v>
          </cell>
        </row>
        <row r="284">
          <cell r="AY284" t="str">
            <v>.</v>
          </cell>
        </row>
        <row r="285">
          <cell r="AY285" t="str">
            <v>.</v>
          </cell>
        </row>
        <row r="286">
          <cell r="AY286" t="str">
            <v>.</v>
          </cell>
        </row>
        <row r="287">
          <cell r="AY287" t="str">
            <v>.</v>
          </cell>
        </row>
        <row r="288">
          <cell r="AY288" t="str">
            <v>.</v>
          </cell>
        </row>
        <row r="289">
          <cell r="AY289" t="str">
            <v>.</v>
          </cell>
        </row>
        <row r="290">
          <cell r="AY290" t="str">
            <v>.</v>
          </cell>
        </row>
        <row r="291">
          <cell r="AY291" t="str">
            <v>.</v>
          </cell>
        </row>
        <row r="292">
          <cell r="AY292" t="str">
            <v>.</v>
          </cell>
        </row>
        <row r="293">
          <cell r="AY293" t="str">
            <v>.</v>
          </cell>
        </row>
        <row r="294">
          <cell r="AY294" t="str">
            <v>.</v>
          </cell>
        </row>
        <row r="295">
          <cell r="AY295" t="str">
            <v>.</v>
          </cell>
        </row>
        <row r="296">
          <cell r="AY296" t="str">
            <v>.</v>
          </cell>
        </row>
        <row r="297">
          <cell r="AY297" t="str">
            <v>.</v>
          </cell>
        </row>
        <row r="298">
          <cell r="AY298" t="str">
            <v>.</v>
          </cell>
        </row>
        <row r="299">
          <cell r="AY299" t="str">
            <v>.</v>
          </cell>
        </row>
        <row r="300">
          <cell r="AY300" t="str">
            <v>.</v>
          </cell>
        </row>
        <row r="301">
          <cell r="AY301" t="str">
            <v>.</v>
          </cell>
        </row>
        <row r="302">
          <cell r="AY302" t="str">
            <v>.</v>
          </cell>
        </row>
        <row r="303">
          <cell r="AY303" t="str">
            <v>.</v>
          </cell>
        </row>
        <row r="304">
          <cell r="AY304" t="str">
            <v>.</v>
          </cell>
        </row>
        <row r="305">
          <cell r="AY305" t="str">
            <v>.</v>
          </cell>
        </row>
        <row r="306">
          <cell r="AY306" t="str">
            <v>.</v>
          </cell>
        </row>
        <row r="307">
          <cell r="AY307" t="str">
            <v>.</v>
          </cell>
        </row>
        <row r="308">
          <cell r="AY308" t="str">
            <v>.</v>
          </cell>
        </row>
        <row r="309">
          <cell r="AY309" t="str">
            <v>.</v>
          </cell>
        </row>
        <row r="310">
          <cell r="AY310" t="str">
            <v>.</v>
          </cell>
        </row>
        <row r="311">
          <cell r="AY311" t="str">
            <v>.</v>
          </cell>
        </row>
        <row r="312">
          <cell r="AY312" t="str">
            <v>.</v>
          </cell>
        </row>
        <row r="313">
          <cell r="AY313" t="str">
            <v>.</v>
          </cell>
        </row>
        <row r="314">
          <cell r="AY314" t="str">
            <v>.</v>
          </cell>
        </row>
        <row r="315">
          <cell r="AY315" t="str">
            <v>.</v>
          </cell>
        </row>
        <row r="316">
          <cell r="AY316" t="str">
            <v>.</v>
          </cell>
        </row>
        <row r="317">
          <cell r="AY317" t="str">
            <v>.</v>
          </cell>
        </row>
        <row r="318">
          <cell r="AY318" t="str">
            <v>.</v>
          </cell>
        </row>
        <row r="319">
          <cell r="AY319" t="str">
            <v>.</v>
          </cell>
        </row>
        <row r="320">
          <cell r="AY320" t="str">
            <v>.</v>
          </cell>
        </row>
        <row r="321">
          <cell r="AY321" t="str">
            <v>.</v>
          </cell>
        </row>
        <row r="322">
          <cell r="AY322" t="str">
            <v>.</v>
          </cell>
        </row>
        <row r="323">
          <cell r="AY323" t="str">
            <v>.</v>
          </cell>
        </row>
        <row r="324">
          <cell r="AY324" t="str">
            <v>.</v>
          </cell>
        </row>
        <row r="325">
          <cell r="AY325" t="str">
            <v>.</v>
          </cell>
        </row>
        <row r="326">
          <cell r="AY326" t="str">
            <v>.</v>
          </cell>
        </row>
        <row r="327">
          <cell r="AY327" t="str">
            <v>.</v>
          </cell>
        </row>
        <row r="328">
          <cell r="AY328" t="str">
            <v>.</v>
          </cell>
        </row>
        <row r="329">
          <cell r="AY329" t="str">
            <v>.</v>
          </cell>
        </row>
        <row r="330">
          <cell r="AY330" t="str">
            <v>.</v>
          </cell>
        </row>
        <row r="331">
          <cell r="AY331" t="str">
            <v>.</v>
          </cell>
        </row>
        <row r="332">
          <cell r="AY332" t="str">
            <v>.</v>
          </cell>
        </row>
        <row r="333">
          <cell r="AY333" t="str">
            <v>.</v>
          </cell>
        </row>
        <row r="334">
          <cell r="AY334" t="str">
            <v>.</v>
          </cell>
        </row>
        <row r="335">
          <cell r="AY335" t="str">
            <v>.</v>
          </cell>
        </row>
        <row r="336">
          <cell r="AY336" t="str">
            <v>.</v>
          </cell>
        </row>
        <row r="337">
          <cell r="AY337" t="str">
            <v>.</v>
          </cell>
        </row>
        <row r="338">
          <cell r="AY338" t="str">
            <v>.</v>
          </cell>
        </row>
        <row r="339">
          <cell r="AY339" t="str">
            <v>.</v>
          </cell>
        </row>
        <row r="340">
          <cell r="AY340" t="str">
            <v>.</v>
          </cell>
        </row>
        <row r="341">
          <cell r="AY341" t="str">
            <v>.</v>
          </cell>
        </row>
        <row r="342">
          <cell r="AY342" t="str">
            <v>.</v>
          </cell>
        </row>
        <row r="343">
          <cell r="AY343" t="str">
            <v>.</v>
          </cell>
        </row>
        <row r="344">
          <cell r="AY344" t="str">
            <v>.</v>
          </cell>
        </row>
        <row r="345">
          <cell r="AY345" t="str">
            <v>.</v>
          </cell>
        </row>
        <row r="346">
          <cell r="AY346" t="str">
            <v>.</v>
          </cell>
        </row>
        <row r="347">
          <cell r="AY347" t="str">
            <v>.</v>
          </cell>
        </row>
        <row r="348">
          <cell r="AY348" t="str">
            <v>.</v>
          </cell>
        </row>
        <row r="349">
          <cell r="AY349" t="str">
            <v>.</v>
          </cell>
        </row>
        <row r="350">
          <cell r="AY350" t="str">
            <v>.</v>
          </cell>
        </row>
        <row r="351">
          <cell r="AY351" t="str">
            <v>.</v>
          </cell>
        </row>
        <row r="352">
          <cell r="AY352" t="str">
            <v>.</v>
          </cell>
        </row>
        <row r="353">
          <cell r="AY353" t="str">
            <v>.</v>
          </cell>
        </row>
        <row r="354">
          <cell r="AY354" t="str">
            <v>.</v>
          </cell>
        </row>
        <row r="355">
          <cell r="AY355" t="str">
            <v>.</v>
          </cell>
        </row>
        <row r="356">
          <cell r="AY356" t="str">
            <v>.</v>
          </cell>
        </row>
        <row r="357">
          <cell r="AY357" t="str">
            <v>.</v>
          </cell>
        </row>
        <row r="358">
          <cell r="AY358" t="str">
            <v>.</v>
          </cell>
        </row>
        <row r="359">
          <cell r="AY359" t="str">
            <v>.</v>
          </cell>
        </row>
        <row r="360">
          <cell r="AY360" t="str">
            <v>.</v>
          </cell>
        </row>
        <row r="361">
          <cell r="AY361" t="str">
            <v>.</v>
          </cell>
        </row>
        <row r="362">
          <cell r="AY362" t="str">
            <v>.</v>
          </cell>
        </row>
        <row r="363">
          <cell r="AY363" t="str">
            <v>.</v>
          </cell>
        </row>
        <row r="364">
          <cell r="AY364" t="str">
            <v>.</v>
          </cell>
        </row>
        <row r="365">
          <cell r="AY365" t="str">
            <v>.</v>
          </cell>
        </row>
        <row r="366">
          <cell r="AY366" t="str">
            <v>.</v>
          </cell>
        </row>
        <row r="367">
          <cell r="AY367" t="str">
            <v>.</v>
          </cell>
        </row>
        <row r="368">
          <cell r="AY368" t="str">
            <v>.</v>
          </cell>
        </row>
        <row r="369">
          <cell r="AY369" t="str">
            <v>.</v>
          </cell>
        </row>
        <row r="370">
          <cell r="AY370" t="str">
            <v>.</v>
          </cell>
        </row>
        <row r="371">
          <cell r="AY371" t="str">
            <v>.</v>
          </cell>
        </row>
        <row r="372">
          <cell r="AY372" t="str">
            <v>.</v>
          </cell>
        </row>
        <row r="373">
          <cell r="AY373" t="str">
            <v>.</v>
          </cell>
        </row>
        <row r="374">
          <cell r="AY374" t="str">
            <v>.</v>
          </cell>
        </row>
        <row r="375">
          <cell r="AY375" t="str">
            <v>.</v>
          </cell>
        </row>
        <row r="376">
          <cell r="AY376" t="str">
            <v>.</v>
          </cell>
        </row>
        <row r="377">
          <cell r="AY377" t="str">
            <v>.</v>
          </cell>
        </row>
        <row r="378">
          <cell r="AY378" t="str">
            <v>.</v>
          </cell>
        </row>
        <row r="379">
          <cell r="AY379" t="str">
            <v>.</v>
          </cell>
        </row>
        <row r="380">
          <cell r="AY380" t="str">
            <v>.</v>
          </cell>
        </row>
        <row r="381">
          <cell r="AY381" t="str">
            <v>.</v>
          </cell>
        </row>
        <row r="382">
          <cell r="AY382" t="str">
            <v>.</v>
          </cell>
        </row>
        <row r="383">
          <cell r="AY383" t="str">
            <v>.</v>
          </cell>
        </row>
        <row r="384">
          <cell r="AY384" t="str">
            <v>.</v>
          </cell>
        </row>
        <row r="385">
          <cell r="AY385" t="str">
            <v>.</v>
          </cell>
        </row>
        <row r="386">
          <cell r="AY386" t="str">
            <v>.</v>
          </cell>
        </row>
        <row r="387">
          <cell r="AY387" t="str">
            <v>.</v>
          </cell>
        </row>
        <row r="388">
          <cell r="AY388" t="str">
            <v>.</v>
          </cell>
        </row>
        <row r="389">
          <cell r="AY389" t="str">
            <v>.</v>
          </cell>
        </row>
        <row r="390">
          <cell r="AY390" t="str">
            <v>.</v>
          </cell>
        </row>
        <row r="391">
          <cell r="AY391" t="str">
            <v>.</v>
          </cell>
        </row>
        <row r="392">
          <cell r="AY392" t="str">
            <v>.</v>
          </cell>
        </row>
        <row r="393">
          <cell r="AY393" t="str">
            <v>.</v>
          </cell>
        </row>
        <row r="394">
          <cell r="AY394" t="str">
            <v>.</v>
          </cell>
        </row>
        <row r="395">
          <cell r="AY395" t="str">
            <v>.</v>
          </cell>
        </row>
        <row r="396">
          <cell r="AY396" t="str">
            <v>.</v>
          </cell>
        </row>
        <row r="397">
          <cell r="AY397" t="str">
            <v>.</v>
          </cell>
        </row>
        <row r="398">
          <cell r="AY398" t="str">
            <v>.</v>
          </cell>
        </row>
        <row r="399">
          <cell r="AY399" t="str">
            <v>.</v>
          </cell>
        </row>
        <row r="400">
          <cell r="AY400" t="str">
            <v>.</v>
          </cell>
        </row>
        <row r="401">
          <cell r="AY401" t="str">
            <v>.</v>
          </cell>
        </row>
        <row r="402">
          <cell r="AY402" t="str">
            <v>.</v>
          </cell>
        </row>
        <row r="403">
          <cell r="AY403" t="str">
            <v>.</v>
          </cell>
        </row>
        <row r="404">
          <cell r="AY404" t="str">
            <v>.</v>
          </cell>
        </row>
        <row r="405">
          <cell r="AY405" t="str">
            <v>.</v>
          </cell>
        </row>
        <row r="406">
          <cell r="AY406" t="str">
            <v>.</v>
          </cell>
        </row>
        <row r="407">
          <cell r="AY407" t="str">
            <v>.</v>
          </cell>
        </row>
        <row r="408">
          <cell r="AY408" t="str">
            <v>.</v>
          </cell>
        </row>
        <row r="409">
          <cell r="AY409" t="str">
            <v>.</v>
          </cell>
        </row>
        <row r="410">
          <cell r="AY410" t="str">
            <v>.</v>
          </cell>
        </row>
        <row r="411">
          <cell r="AY411" t="str">
            <v>.</v>
          </cell>
        </row>
        <row r="412">
          <cell r="AY412" t="str">
            <v>.</v>
          </cell>
        </row>
        <row r="413">
          <cell r="AY413" t="str">
            <v>.</v>
          </cell>
        </row>
        <row r="414">
          <cell r="AY414" t="str">
            <v>.</v>
          </cell>
        </row>
        <row r="415">
          <cell r="AY415" t="str">
            <v>.</v>
          </cell>
        </row>
        <row r="416">
          <cell r="AY416" t="str">
            <v>.</v>
          </cell>
        </row>
        <row r="417">
          <cell r="AY417" t="str">
            <v>.</v>
          </cell>
        </row>
        <row r="418">
          <cell r="AY418" t="str">
            <v>.</v>
          </cell>
        </row>
        <row r="419">
          <cell r="AY419" t="str">
            <v>.</v>
          </cell>
        </row>
        <row r="420">
          <cell r="AY420" t="str">
            <v>.</v>
          </cell>
        </row>
        <row r="421">
          <cell r="AY421" t="str">
            <v>.</v>
          </cell>
        </row>
        <row r="422">
          <cell r="AY422" t="str">
            <v>.</v>
          </cell>
        </row>
        <row r="423">
          <cell r="AY423" t="str">
            <v>.</v>
          </cell>
        </row>
        <row r="424">
          <cell r="AY424" t="str">
            <v>.</v>
          </cell>
        </row>
        <row r="425">
          <cell r="AY425" t="str">
            <v>.</v>
          </cell>
        </row>
        <row r="426">
          <cell r="AY426" t="str">
            <v>.</v>
          </cell>
        </row>
        <row r="427">
          <cell r="AY427" t="str">
            <v>.</v>
          </cell>
        </row>
        <row r="428">
          <cell r="AY428" t="str">
            <v>.</v>
          </cell>
        </row>
        <row r="429">
          <cell r="AY429" t="str">
            <v>.</v>
          </cell>
        </row>
        <row r="430">
          <cell r="AY430" t="str">
            <v>.</v>
          </cell>
        </row>
        <row r="431">
          <cell r="AY431" t="str">
            <v>.</v>
          </cell>
        </row>
        <row r="432">
          <cell r="AY432" t="str">
            <v>.</v>
          </cell>
        </row>
        <row r="433">
          <cell r="AY433" t="str">
            <v>.</v>
          </cell>
        </row>
        <row r="434">
          <cell r="AY434" t="str">
            <v>.</v>
          </cell>
        </row>
        <row r="435">
          <cell r="AY435" t="str">
            <v>.</v>
          </cell>
        </row>
        <row r="436">
          <cell r="AY436" t="str">
            <v>.</v>
          </cell>
        </row>
        <row r="437">
          <cell r="AY437" t="str">
            <v>.</v>
          </cell>
        </row>
        <row r="438">
          <cell r="AY438" t="str">
            <v>.</v>
          </cell>
        </row>
        <row r="439">
          <cell r="AY439" t="str">
            <v>.</v>
          </cell>
        </row>
        <row r="440">
          <cell r="AY440" t="str">
            <v>.</v>
          </cell>
        </row>
        <row r="441">
          <cell r="AY441" t="str">
            <v>.</v>
          </cell>
        </row>
        <row r="442">
          <cell r="AY442" t="str">
            <v>.</v>
          </cell>
        </row>
        <row r="443">
          <cell r="AY443" t="str">
            <v>.</v>
          </cell>
        </row>
        <row r="444">
          <cell r="AY444" t="str">
            <v>.</v>
          </cell>
        </row>
        <row r="445">
          <cell r="AY445" t="str">
            <v>.</v>
          </cell>
        </row>
        <row r="446">
          <cell r="AY446" t="str">
            <v>.</v>
          </cell>
        </row>
        <row r="447">
          <cell r="AY447" t="str">
            <v>.</v>
          </cell>
        </row>
        <row r="448">
          <cell r="AY448" t="str">
            <v>.</v>
          </cell>
        </row>
        <row r="449">
          <cell r="AY449" t="str">
            <v>.</v>
          </cell>
        </row>
        <row r="450">
          <cell r="AY450" t="str">
            <v>.</v>
          </cell>
        </row>
        <row r="451">
          <cell r="AY451" t="str">
            <v>.</v>
          </cell>
        </row>
        <row r="452">
          <cell r="AY452" t="str">
            <v>.</v>
          </cell>
        </row>
        <row r="453">
          <cell r="AY453" t="str">
            <v>.</v>
          </cell>
        </row>
        <row r="454">
          <cell r="AY454" t="str">
            <v>.</v>
          </cell>
        </row>
        <row r="455">
          <cell r="AY455" t="str">
            <v>.</v>
          </cell>
        </row>
        <row r="456">
          <cell r="AY456" t="str">
            <v>.</v>
          </cell>
        </row>
        <row r="457">
          <cell r="AY457" t="str">
            <v>.</v>
          </cell>
        </row>
        <row r="458">
          <cell r="AY458" t="str">
            <v>.</v>
          </cell>
        </row>
        <row r="459">
          <cell r="AY459" t="str">
            <v>.</v>
          </cell>
        </row>
        <row r="460">
          <cell r="AY460" t="str">
            <v>.</v>
          </cell>
        </row>
        <row r="461">
          <cell r="AY461" t="str">
            <v>.</v>
          </cell>
        </row>
        <row r="462">
          <cell r="AY462" t="str">
            <v>.</v>
          </cell>
        </row>
        <row r="463">
          <cell r="AY463" t="str">
            <v>.</v>
          </cell>
        </row>
        <row r="464">
          <cell r="AY464" t="str">
            <v>.</v>
          </cell>
        </row>
        <row r="465">
          <cell r="AY465" t="str">
            <v>.</v>
          </cell>
        </row>
        <row r="466">
          <cell r="AY466" t="str">
            <v>.</v>
          </cell>
        </row>
        <row r="467">
          <cell r="AY467" t="str">
            <v>.</v>
          </cell>
        </row>
        <row r="468">
          <cell r="AY468" t="str">
            <v>.</v>
          </cell>
        </row>
        <row r="469">
          <cell r="AY469" t="str">
            <v>.</v>
          </cell>
        </row>
        <row r="470">
          <cell r="AY470" t="str">
            <v>.</v>
          </cell>
        </row>
        <row r="471">
          <cell r="AY471" t="str">
            <v>.</v>
          </cell>
        </row>
        <row r="472">
          <cell r="AY472" t="str">
            <v>.</v>
          </cell>
        </row>
        <row r="473">
          <cell r="AY473" t="str">
            <v>.</v>
          </cell>
        </row>
        <row r="474">
          <cell r="AY474" t="str">
            <v>.</v>
          </cell>
        </row>
        <row r="475">
          <cell r="AY475" t="str">
            <v>.</v>
          </cell>
        </row>
        <row r="476">
          <cell r="AY476" t="str">
            <v>.</v>
          </cell>
        </row>
        <row r="477">
          <cell r="AY477" t="str">
            <v>.</v>
          </cell>
        </row>
        <row r="478">
          <cell r="AY478" t="str">
            <v>.</v>
          </cell>
        </row>
        <row r="479">
          <cell r="AY479" t="str">
            <v>.</v>
          </cell>
        </row>
        <row r="480">
          <cell r="AY480" t="str">
            <v>.</v>
          </cell>
        </row>
        <row r="481">
          <cell r="AY481" t="str">
            <v>.</v>
          </cell>
        </row>
        <row r="482">
          <cell r="AY482" t="str">
            <v>.</v>
          </cell>
        </row>
        <row r="483">
          <cell r="AY483" t="str">
            <v>.</v>
          </cell>
        </row>
        <row r="484">
          <cell r="AY484" t="str">
            <v>.</v>
          </cell>
        </row>
        <row r="485">
          <cell r="AY485" t="str">
            <v>.</v>
          </cell>
        </row>
        <row r="486">
          <cell r="AY486" t="str">
            <v>.</v>
          </cell>
        </row>
        <row r="487">
          <cell r="AY487" t="str">
            <v>.</v>
          </cell>
        </row>
        <row r="488">
          <cell r="AY488" t="str">
            <v>.</v>
          </cell>
        </row>
        <row r="489">
          <cell r="AY489" t="str">
            <v>.</v>
          </cell>
        </row>
        <row r="490">
          <cell r="AY490" t="str">
            <v>.</v>
          </cell>
        </row>
        <row r="491">
          <cell r="AY491" t="str">
            <v>.</v>
          </cell>
        </row>
        <row r="492">
          <cell r="AY492" t="str">
            <v>.</v>
          </cell>
        </row>
        <row r="493">
          <cell r="AY493" t="str">
            <v>.</v>
          </cell>
        </row>
        <row r="494">
          <cell r="AY494" t="str">
            <v>.</v>
          </cell>
        </row>
        <row r="495">
          <cell r="AY495" t="str">
            <v>.</v>
          </cell>
        </row>
        <row r="496">
          <cell r="AY496" t="str">
            <v>.</v>
          </cell>
        </row>
        <row r="497">
          <cell r="AY497" t="str">
            <v>.</v>
          </cell>
        </row>
        <row r="498">
          <cell r="AY498" t="str">
            <v>.</v>
          </cell>
        </row>
        <row r="499">
          <cell r="AY499" t="str">
            <v>.</v>
          </cell>
        </row>
        <row r="500">
          <cell r="AY500" t="str">
            <v>.</v>
          </cell>
        </row>
        <row r="501">
          <cell r="AY501" t="str">
            <v>.</v>
          </cell>
        </row>
        <row r="502">
          <cell r="AY502" t="str">
            <v>.</v>
          </cell>
        </row>
        <row r="503">
          <cell r="AY503" t="str">
            <v>.</v>
          </cell>
        </row>
        <row r="504">
          <cell r="AY504" t="str">
            <v>.</v>
          </cell>
        </row>
        <row r="505">
          <cell r="AY505" t="str">
            <v>.</v>
          </cell>
        </row>
        <row r="506">
          <cell r="AY506" t="str">
            <v>.</v>
          </cell>
        </row>
        <row r="507">
          <cell r="AY507" t="str">
            <v>.</v>
          </cell>
        </row>
        <row r="508">
          <cell r="AY508" t="str">
            <v>.</v>
          </cell>
        </row>
        <row r="509">
          <cell r="AY509" t="str">
            <v>.</v>
          </cell>
        </row>
        <row r="510">
          <cell r="AY510" t="str">
            <v>.</v>
          </cell>
        </row>
        <row r="511">
          <cell r="AY511" t="str">
            <v>.</v>
          </cell>
        </row>
        <row r="512">
          <cell r="AY512" t="str">
            <v>.</v>
          </cell>
        </row>
        <row r="513">
          <cell r="AY513" t="str">
            <v>.</v>
          </cell>
        </row>
        <row r="514">
          <cell r="AY514" t="str">
            <v>.</v>
          </cell>
        </row>
        <row r="515">
          <cell r="AY515" t="str">
            <v>.</v>
          </cell>
        </row>
        <row r="516">
          <cell r="AY516" t="str">
            <v>.</v>
          </cell>
        </row>
        <row r="517">
          <cell r="AY517" t="str">
            <v>.</v>
          </cell>
        </row>
        <row r="518">
          <cell r="AY518" t="str">
            <v>.</v>
          </cell>
        </row>
        <row r="519">
          <cell r="AY519" t="str">
            <v>.</v>
          </cell>
        </row>
        <row r="520">
          <cell r="AY520" t="str">
            <v>.</v>
          </cell>
        </row>
        <row r="521">
          <cell r="AY521" t="str">
            <v>.</v>
          </cell>
        </row>
        <row r="522">
          <cell r="AY522" t="str">
            <v>.</v>
          </cell>
        </row>
        <row r="523">
          <cell r="AY523" t="str">
            <v>.</v>
          </cell>
        </row>
        <row r="524">
          <cell r="AY524" t="str">
            <v>.</v>
          </cell>
        </row>
        <row r="525">
          <cell r="AY525" t="str">
            <v>.</v>
          </cell>
        </row>
        <row r="526">
          <cell r="AY526" t="str">
            <v>.</v>
          </cell>
        </row>
        <row r="527">
          <cell r="AY527" t="str">
            <v>.</v>
          </cell>
        </row>
        <row r="528">
          <cell r="AY528" t="str">
            <v>.</v>
          </cell>
        </row>
        <row r="529">
          <cell r="AY529" t="str">
            <v>.</v>
          </cell>
        </row>
        <row r="530">
          <cell r="AY530" t="str">
            <v>.</v>
          </cell>
        </row>
        <row r="531">
          <cell r="AY531" t="str">
            <v>.</v>
          </cell>
        </row>
        <row r="532">
          <cell r="AY532" t="str">
            <v>.</v>
          </cell>
        </row>
        <row r="533">
          <cell r="AY533" t="str">
            <v>.</v>
          </cell>
        </row>
        <row r="534">
          <cell r="AY534" t="str">
            <v>.</v>
          </cell>
        </row>
        <row r="535">
          <cell r="AY535" t="str">
            <v>.</v>
          </cell>
        </row>
        <row r="536">
          <cell r="AY536" t="str">
            <v>.</v>
          </cell>
        </row>
        <row r="537">
          <cell r="AY537" t="str">
            <v>.</v>
          </cell>
        </row>
        <row r="538">
          <cell r="AY538" t="str">
            <v>.</v>
          </cell>
        </row>
        <row r="539">
          <cell r="AY539" t="str">
            <v>.</v>
          </cell>
        </row>
        <row r="540">
          <cell r="AY540" t="str">
            <v>.</v>
          </cell>
        </row>
        <row r="541">
          <cell r="AY541" t="str">
            <v>.</v>
          </cell>
        </row>
        <row r="542">
          <cell r="AY542" t="str">
            <v>.</v>
          </cell>
        </row>
        <row r="543">
          <cell r="AY543" t="str">
            <v>.</v>
          </cell>
        </row>
        <row r="544">
          <cell r="AY544" t="str">
            <v>.</v>
          </cell>
        </row>
        <row r="545">
          <cell r="AY545" t="str">
            <v>.</v>
          </cell>
        </row>
        <row r="546">
          <cell r="AY546" t="str">
            <v>.</v>
          </cell>
        </row>
        <row r="547">
          <cell r="AY547" t="str">
            <v>.</v>
          </cell>
        </row>
        <row r="548">
          <cell r="AY548" t="str">
            <v>.</v>
          </cell>
        </row>
        <row r="549">
          <cell r="AY549" t="str">
            <v>.</v>
          </cell>
        </row>
        <row r="550">
          <cell r="AY550" t="str">
            <v>.</v>
          </cell>
        </row>
        <row r="551">
          <cell r="AY551" t="str">
            <v>.</v>
          </cell>
        </row>
        <row r="552">
          <cell r="AY552" t="str">
            <v>.</v>
          </cell>
        </row>
        <row r="553">
          <cell r="AY553" t="str">
            <v>.</v>
          </cell>
        </row>
        <row r="554">
          <cell r="AY554" t="str">
            <v>.</v>
          </cell>
        </row>
        <row r="555">
          <cell r="AY555" t="str">
            <v>.</v>
          </cell>
        </row>
        <row r="556">
          <cell r="AY556" t="str">
            <v>.</v>
          </cell>
        </row>
        <row r="557">
          <cell r="AY557" t="str">
            <v>.</v>
          </cell>
        </row>
        <row r="558">
          <cell r="AY558" t="str">
            <v>.</v>
          </cell>
        </row>
        <row r="559">
          <cell r="AY559" t="str">
            <v>.</v>
          </cell>
        </row>
        <row r="560">
          <cell r="AY560" t="str">
            <v>.</v>
          </cell>
        </row>
        <row r="561">
          <cell r="AY561" t="str">
            <v>.</v>
          </cell>
        </row>
        <row r="562">
          <cell r="AY562" t="str">
            <v>.</v>
          </cell>
        </row>
        <row r="563">
          <cell r="AY563" t="str">
            <v>.</v>
          </cell>
        </row>
        <row r="564">
          <cell r="AY564" t="str">
            <v>.</v>
          </cell>
        </row>
        <row r="565">
          <cell r="AY565" t="str">
            <v>.</v>
          </cell>
        </row>
        <row r="566">
          <cell r="AY566" t="str">
            <v>.</v>
          </cell>
        </row>
        <row r="567">
          <cell r="AY567" t="str">
            <v>.</v>
          </cell>
        </row>
        <row r="568">
          <cell r="AY568" t="str">
            <v>.</v>
          </cell>
        </row>
        <row r="569">
          <cell r="AY569" t="str">
            <v>.</v>
          </cell>
        </row>
        <row r="570">
          <cell r="AY570" t="str">
            <v>.</v>
          </cell>
        </row>
        <row r="571">
          <cell r="AY571" t="str">
            <v>.</v>
          </cell>
        </row>
        <row r="572">
          <cell r="AY572" t="str">
            <v>.</v>
          </cell>
        </row>
        <row r="573">
          <cell r="AY573" t="str">
            <v>.</v>
          </cell>
        </row>
        <row r="574">
          <cell r="AY574" t="str">
            <v>.</v>
          </cell>
        </row>
        <row r="575">
          <cell r="AY575" t="str">
            <v>.</v>
          </cell>
        </row>
        <row r="576">
          <cell r="AY576" t="str">
            <v>.</v>
          </cell>
        </row>
        <row r="577">
          <cell r="AY577" t="str">
            <v>.</v>
          </cell>
        </row>
        <row r="578">
          <cell r="AY578" t="str">
            <v>.</v>
          </cell>
        </row>
        <row r="579">
          <cell r="AY579" t="str">
            <v>.</v>
          </cell>
        </row>
        <row r="580">
          <cell r="AY580" t="str">
            <v>.</v>
          </cell>
        </row>
        <row r="581">
          <cell r="AY581" t="str">
            <v>.</v>
          </cell>
        </row>
        <row r="582">
          <cell r="AY582" t="str">
            <v>.</v>
          </cell>
        </row>
        <row r="583">
          <cell r="AY583" t="str">
            <v>.</v>
          </cell>
        </row>
        <row r="584">
          <cell r="AY584" t="str">
            <v>.</v>
          </cell>
        </row>
        <row r="585">
          <cell r="AY585" t="str">
            <v>.</v>
          </cell>
        </row>
        <row r="586">
          <cell r="AY586" t="str">
            <v>.</v>
          </cell>
        </row>
        <row r="587">
          <cell r="AY587" t="str">
            <v>.</v>
          </cell>
        </row>
        <row r="588">
          <cell r="AY588" t="str">
            <v>.</v>
          </cell>
        </row>
        <row r="589">
          <cell r="AY589" t="str">
            <v>.</v>
          </cell>
        </row>
        <row r="590">
          <cell r="AY590" t="str">
            <v>.</v>
          </cell>
        </row>
        <row r="591">
          <cell r="AY591" t="str">
            <v>.</v>
          </cell>
        </row>
        <row r="592">
          <cell r="AY592" t="str">
            <v>.</v>
          </cell>
        </row>
        <row r="593">
          <cell r="AY593" t="str">
            <v>.</v>
          </cell>
        </row>
        <row r="594">
          <cell r="AY594" t="str">
            <v>.</v>
          </cell>
        </row>
        <row r="595">
          <cell r="AY595" t="str">
            <v>.</v>
          </cell>
        </row>
        <row r="596">
          <cell r="AY596" t="str">
            <v>.</v>
          </cell>
        </row>
        <row r="597">
          <cell r="AY597" t="str">
            <v>.</v>
          </cell>
        </row>
        <row r="598">
          <cell r="AY598" t="str">
            <v>.</v>
          </cell>
        </row>
        <row r="599">
          <cell r="AY599" t="str">
            <v>.</v>
          </cell>
        </row>
        <row r="600">
          <cell r="AY600" t="str">
            <v>.</v>
          </cell>
        </row>
        <row r="601">
          <cell r="AY601" t="str">
            <v>.</v>
          </cell>
        </row>
        <row r="602">
          <cell r="AY602" t="str">
            <v>.</v>
          </cell>
        </row>
        <row r="603">
          <cell r="AY603" t="str">
            <v>.</v>
          </cell>
        </row>
        <row r="604">
          <cell r="AY604" t="str">
            <v>.</v>
          </cell>
        </row>
        <row r="605">
          <cell r="AY605" t="str">
            <v>.</v>
          </cell>
        </row>
        <row r="606">
          <cell r="AY606" t="str">
            <v>.</v>
          </cell>
        </row>
        <row r="607">
          <cell r="AY607" t="str">
            <v>.</v>
          </cell>
        </row>
        <row r="608">
          <cell r="AY608" t="str">
            <v>.</v>
          </cell>
        </row>
        <row r="609">
          <cell r="AY609" t="str">
            <v>.</v>
          </cell>
        </row>
        <row r="610">
          <cell r="AY610" t="str">
            <v>.</v>
          </cell>
        </row>
        <row r="611">
          <cell r="AY611" t="str">
            <v>.</v>
          </cell>
        </row>
        <row r="612">
          <cell r="AY612" t="str">
            <v>.</v>
          </cell>
        </row>
        <row r="613">
          <cell r="AY613" t="str">
            <v>.</v>
          </cell>
        </row>
        <row r="614">
          <cell r="AY614" t="str">
            <v>.</v>
          </cell>
        </row>
        <row r="615">
          <cell r="AY615" t="str">
            <v>.</v>
          </cell>
        </row>
        <row r="616">
          <cell r="AY616" t="str">
            <v>.</v>
          </cell>
        </row>
        <row r="617">
          <cell r="AY617" t="str">
            <v>.</v>
          </cell>
        </row>
        <row r="618">
          <cell r="AY618" t="str">
            <v>.</v>
          </cell>
        </row>
        <row r="619">
          <cell r="AY619" t="str">
            <v>.</v>
          </cell>
        </row>
        <row r="620">
          <cell r="AY620" t="str">
            <v>.</v>
          </cell>
        </row>
        <row r="621">
          <cell r="AY621" t="str">
            <v>.</v>
          </cell>
        </row>
        <row r="622">
          <cell r="AY622" t="str">
            <v>.</v>
          </cell>
        </row>
        <row r="623">
          <cell r="AY623" t="str">
            <v>.</v>
          </cell>
        </row>
        <row r="624">
          <cell r="AY624" t="str">
            <v>.</v>
          </cell>
        </row>
        <row r="625">
          <cell r="AY625" t="str">
            <v>.</v>
          </cell>
        </row>
        <row r="626">
          <cell r="AY626" t="str">
            <v>.</v>
          </cell>
        </row>
        <row r="627">
          <cell r="AY627" t="str">
            <v>.</v>
          </cell>
        </row>
        <row r="628">
          <cell r="AY628" t="str">
            <v>.</v>
          </cell>
        </row>
        <row r="629">
          <cell r="AY629" t="str">
            <v>.</v>
          </cell>
        </row>
        <row r="630">
          <cell r="AY630" t="str">
            <v>.</v>
          </cell>
        </row>
        <row r="631">
          <cell r="AY631" t="str">
            <v>.</v>
          </cell>
        </row>
        <row r="632">
          <cell r="AY632" t="str">
            <v>.</v>
          </cell>
        </row>
        <row r="633">
          <cell r="AY633" t="str">
            <v>.</v>
          </cell>
        </row>
        <row r="634">
          <cell r="AY634" t="str">
            <v>.</v>
          </cell>
        </row>
        <row r="635">
          <cell r="AY635" t="str">
            <v>.</v>
          </cell>
        </row>
        <row r="636">
          <cell r="AY636" t="str">
            <v>.</v>
          </cell>
        </row>
        <row r="637">
          <cell r="AY637" t="str">
            <v>.</v>
          </cell>
        </row>
        <row r="638">
          <cell r="AY638" t="str">
            <v>.</v>
          </cell>
        </row>
        <row r="639">
          <cell r="AY639" t="str">
            <v>.</v>
          </cell>
        </row>
        <row r="640">
          <cell r="AY640" t="str">
            <v>.</v>
          </cell>
        </row>
        <row r="641">
          <cell r="AY641" t="str">
            <v>.</v>
          </cell>
        </row>
        <row r="642">
          <cell r="AY642" t="str">
            <v>.</v>
          </cell>
        </row>
        <row r="643">
          <cell r="AY643" t="str">
            <v>.</v>
          </cell>
        </row>
        <row r="644">
          <cell r="AY644" t="str">
            <v>.</v>
          </cell>
        </row>
        <row r="645">
          <cell r="AY645" t="str">
            <v>.</v>
          </cell>
        </row>
        <row r="646">
          <cell r="AY646" t="str">
            <v>.</v>
          </cell>
        </row>
        <row r="647">
          <cell r="AY647" t="str">
            <v>.</v>
          </cell>
        </row>
        <row r="648">
          <cell r="AY648" t="str">
            <v>.</v>
          </cell>
        </row>
        <row r="649">
          <cell r="AY649" t="str">
            <v>.</v>
          </cell>
        </row>
        <row r="650">
          <cell r="AY650" t="str">
            <v>.</v>
          </cell>
        </row>
        <row r="651">
          <cell r="AY651" t="str">
            <v>.</v>
          </cell>
        </row>
        <row r="652">
          <cell r="AY652" t="str">
            <v>.</v>
          </cell>
        </row>
        <row r="653">
          <cell r="AY653" t="str">
            <v>.</v>
          </cell>
        </row>
        <row r="654">
          <cell r="AY654" t="str">
            <v>.</v>
          </cell>
        </row>
        <row r="655">
          <cell r="AY655" t="str">
            <v>.</v>
          </cell>
        </row>
        <row r="656">
          <cell r="AY656" t="str">
            <v>.</v>
          </cell>
        </row>
        <row r="657">
          <cell r="AY657" t="str">
            <v>.</v>
          </cell>
        </row>
        <row r="658">
          <cell r="AY658" t="str">
            <v>.</v>
          </cell>
        </row>
        <row r="659">
          <cell r="AY659" t="str">
            <v>.</v>
          </cell>
        </row>
        <row r="660">
          <cell r="AY660" t="str">
            <v>.</v>
          </cell>
        </row>
        <row r="661">
          <cell r="AY661" t="str">
            <v>.</v>
          </cell>
        </row>
        <row r="662">
          <cell r="AY662" t="str">
            <v>.</v>
          </cell>
        </row>
        <row r="663">
          <cell r="AY663" t="str">
            <v>.</v>
          </cell>
        </row>
        <row r="664">
          <cell r="AY664" t="str">
            <v>.</v>
          </cell>
        </row>
        <row r="665">
          <cell r="AY665" t="str">
            <v>.</v>
          </cell>
        </row>
        <row r="666">
          <cell r="AY666" t="str">
            <v>.</v>
          </cell>
        </row>
        <row r="667">
          <cell r="AY667" t="str">
            <v>.</v>
          </cell>
        </row>
        <row r="668">
          <cell r="AY668" t="str">
            <v>.</v>
          </cell>
        </row>
        <row r="669">
          <cell r="AY669" t="str">
            <v>.</v>
          </cell>
        </row>
        <row r="670">
          <cell r="AY670" t="str">
            <v>.</v>
          </cell>
        </row>
        <row r="671">
          <cell r="AY671" t="str">
            <v>.</v>
          </cell>
        </row>
        <row r="672">
          <cell r="AY672" t="str">
            <v>.</v>
          </cell>
        </row>
        <row r="673">
          <cell r="AY673" t="str">
            <v>.</v>
          </cell>
        </row>
        <row r="674">
          <cell r="AY674" t="str">
            <v>.</v>
          </cell>
        </row>
        <row r="675">
          <cell r="AY675" t="str">
            <v>.</v>
          </cell>
        </row>
        <row r="676">
          <cell r="AY676" t="str">
            <v>.</v>
          </cell>
        </row>
        <row r="677">
          <cell r="AY677" t="str">
            <v>.</v>
          </cell>
        </row>
        <row r="678">
          <cell r="AY678" t="str">
            <v>.</v>
          </cell>
        </row>
        <row r="679">
          <cell r="AY679" t="str">
            <v>.</v>
          </cell>
        </row>
        <row r="680">
          <cell r="AY680" t="str">
            <v>.</v>
          </cell>
        </row>
        <row r="681">
          <cell r="AY681" t="str">
            <v>.</v>
          </cell>
        </row>
        <row r="682">
          <cell r="AY682" t="str">
            <v>.</v>
          </cell>
        </row>
        <row r="683">
          <cell r="AY683" t="str">
            <v>.</v>
          </cell>
        </row>
        <row r="684">
          <cell r="AY684" t="str">
            <v>.</v>
          </cell>
        </row>
        <row r="685">
          <cell r="AY685" t="str">
            <v>.</v>
          </cell>
        </row>
        <row r="686">
          <cell r="AY686" t="str">
            <v>.</v>
          </cell>
        </row>
        <row r="687">
          <cell r="AY687" t="str">
            <v>.</v>
          </cell>
        </row>
        <row r="688">
          <cell r="AY688" t="str">
            <v>.</v>
          </cell>
        </row>
        <row r="689">
          <cell r="AY689" t="str">
            <v>.</v>
          </cell>
        </row>
        <row r="690">
          <cell r="AY690" t="str">
            <v>.</v>
          </cell>
        </row>
        <row r="691">
          <cell r="AY691" t="str">
            <v>.</v>
          </cell>
        </row>
        <row r="692">
          <cell r="AY692" t="str">
            <v>.</v>
          </cell>
        </row>
        <row r="693">
          <cell r="AY693" t="str">
            <v>.</v>
          </cell>
        </row>
        <row r="694">
          <cell r="AY694" t="str">
            <v>.</v>
          </cell>
        </row>
        <row r="695">
          <cell r="AY695" t="str">
            <v>.</v>
          </cell>
        </row>
        <row r="696">
          <cell r="AY696" t="str">
            <v>.</v>
          </cell>
        </row>
        <row r="697">
          <cell r="AY697" t="str">
            <v>.</v>
          </cell>
        </row>
        <row r="698">
          <cell r="AY698" t="str">
            <v>.</v>
          </cell>
        </row>
        <row r="699">
          <cell r="AY699" t="str">
            <v>.</v>
          </cell>
        </row>
        <row r="700">
          <cell r="AY700" t="str">
            <v>.</v>
          </cell>
        </row>
        <row r="701">
          <cell r="AY701" t="str">
            <v>.</v>
          </cell>
        </row>
        <row r="702">
          <cell r="AY702" t="str">
            <v>.</v>
          </cell>
        </row>
        <row r="703">
          <cell r="AY703" t="str">
            <v>.</v>
          </cell>
        </row>
        <row r="704">
          <cell r="AY704" t="str">
            <v>.</v>
          </cell>
        </row>
        <row r="705">
          <cell r="AY705" t="str">
            <v>.</v>
          </cell>
        </row>
        <row r="706">
          <cell r="AY706" t="str">
            <v>.</v>
          </cell>
        </row>
        <row r="707">
          <cell r="AY707" t="str">
            <v>.</v>
          </cell>
        </row>
        <row r="708">
          <cell r="AY708" t="str">
            <v>.</v>
          </cell>
        </row>
        <row r="709">
          <cell r="AY709" t="str">
            <v>.</v>
          </cell>
        </row>
        <row r="710">
          <cell r="AY710" t="str">
            <v>.</v>
          </cell>
        </row>
        <row r="711">
          <cell r="AY711" t="str">
            <v>.</v>
          </cell>
        </row>
        <row r="712">
          <cell r="AY712" t="str">
            <v>.</v>
          </cell>
        </row>
        <row r="713">
          <cell r="AY713" t="str">
            <v>.</v>
          </cell>
        </row>
        <row r="714">
          <cell r="AY714" t="str">
            <v>.</v>
          </cell>
        </row>
        <row r="715">
          <cell r="AY715" t="str">
            <v>.</v>
          </cell>
        </row>
        <row r="716">
          <cell r="AY716" t="str">
            <v>.</v>
          </cell>
        </row>
        <row r="717">
          <cell r="AY717" t="str">
            <v>.</v>
          </cell>
        </row>
        <row r="718">
          <cell r="AY718" t="str">
            <v>.</v>
          </cell>
        </row>
        <row r="719">
          <cell r="AY719" t="str">
            <v>.</v>
          </cell>
        </row>
        <row r="720">
          <cell r="AY720" t="str">
            <v>.</v>
          </cell>
        </row>
        <row r="721">
          <cell r="AY721" t="str">
            <v>.</v>
          </cell>
        </row>
        <row r="722">
          <cell r="AY722" t="str">
            <v>.</v>
          </cell>
        </row>
        <row r="723">
          <cell r="AY723" t="str">
            <v>.</v>
          </cell>
        </row>
        <row r="724">
          <cell r="AY724" t="str">
            <v>.</v>
          </cell>
        </row>
        <row r="725">
          <cell r="AY725" t="str">
            <v>.</v>
          </cell>
        </row>
        <row r="726">
          <cell r="AY726" t="str">
            <v>.</v>
          </cell>
        </row>
        <row r="727">
          <cell r="AY727" t="str">
            <v>.</v>
          </cell>
        </row>
        <row r="728">
          <cell r="AY728" t="str">
            <v>.</v>
          </cell>
        </row>
        <row r="729">
          <cell r="AY729" t="str">
            <v>.</v>
          </cell>
        </row>
        <row r="730">
          <cell r="AY730" t="str">
            <v>.</v>
          </cell>
        </row>
        <row r="731">
          <cell r="AY731" t="str">
            <v>.</v>
          </cell>
        </row>
        <row r="732">
          <cell r="AY732" t="str">
            <v>.</v>
          </cell>
        </row>
        <row r="733">
          <cell r="AY733" t="str">
            <v>.</v>
          </cell>
        </row>
        <row r="734">
          <cell r="AY734" t="str">
            <v>.</v>
          </cell>
        </row>
        <row r="735">
          <cell r="AY735" t="str">
            <v>.</v>
          </cell>
        </row>
        <row r="736">
          <cell r="AY736" t="str">
            <v>.</v>
          </cell>
        </row>
        <row r="737">
          <cell r="AY737" t="str">
            <v>.</v>
          </cell>
        </row>
        <row r="738">
          <cell r="AY738" t="str">
            <v>.</v>
          </cell>
        </row>
        <row r="739">
          <cell r="AY739" t="str">
            <v>.</v>
          </cell>
        </row>
        <row r="740">
          <cell r="AY740" t="str">
            <v>.</v>
          </cell>
        </row>
        <row r="741">
          <cell r="AY741" t="str">
            <v>.</v>
          </cell>
        </row>
        <row r="742">
          <cell r="AY742" t="str">
            <v>.</v>
          </cell>
        </row>
        <row r="743">
          <cell r="AY743" t="str">
            <v>.</v>
          </cell>
        </row>
        <row r="744">
          <cell r="AY744" t="str">
            <v>.</v>
          </cell>
        </row>
        <row r="745">
          <cell r="AY745" t="str">
            <v>.</v>
          </cell>
        </row>
        <row r="746">
          <cell r="AY746" t="str">
            <v>.</v>
          </cell>
        </row>
        <row r="747">
          <cell r="AY747" t="str">
            <v>.</v>
          </cell>
        </row>
        <row r="748">
          <cell r="AY748" t="str">
            <v>.</v>
          </cell>
        </row>
        <row r="749">
          <cell r="AY749" t="str">
            <v>.</v>
          </cell>
        </row>
        <row r="750">
          <cell r="AY750" t="str">
            <v>.</v>
          </cell>
        </row>
        <row r="751">
          <cell r="AY751" t="str">
            <v>.</v>
          </cell>
        </row>
        <row r="752">
          <cell r="AY752" t="str">
            <v>.</v>
          </cell>
        </row>
        <row r="753">
          <cell r="AY753" t="str">
            <v>.</v>
          </cell>
        </row>
        <row r="754">
          <cell r="AY754" t="str">
            <v>.</v>
          </cell>
        </row>
        <row r="755">
          <cell r="AY755" t="str">
            <v>.</v>
          </cell>
        </row>
        <row r="756">
          <cell r="AY756" t="str">
            <v>.</v>
          </cell>
        </row>
        <row r="757">
          <cell r="AY757" t="str">
            <v>.</v>
          </cell>
        </row>
        <row r="758">
          <cell r="AY758" t="str">
            <v>.</v>
          </cell>
        </row>
        <row r="759">
          <cell r="AY759" t="str">
            <v>.</v>
          </cell>
        </row>
        <row r="760">
          <cell r="AY760" t="str">
            <v>.</v>
          </cell>
        </row>
        <row r="761">
          <cell r="AY761" t="str">
            <v>.</v>
          </cell>
        </row>
        <row r="762">
          <cell r="AY762" t="str">
            <v>.</v>
          </cell>
        </row>
        <row r="763">
          <cell r="AY763" t="str">
            <v>.</v>
          </cell>
        </row>
        <row r="764">
          <cell r="AY764" t="str">
            <v>.</v>
          </cell>
        </row>
        <row r="765">
          <cell r="AY765" t="str">
            <v>.</v>
          </cell>
        </row>
        <row r="766">
          <cell r="AY766" t="str">
            <v>.</v>
          </cell>
        </row>
        <row r="767">
          <cell r="AY767" t="str">
            <v>.</v>
          </cell>
        </row>
        <row r="768">
          <cell r="AY768" t="str">
            <v>.</v>
          </cell>
        </row>
        <row r="769">
          <cell r="AY769" t="str">
            <v>.</v>
          </cell>
        </row>
        <row r="770">
          <cell r="AY770" t="str">
            <v>.</v>
          </cell>
        </row>
        <row r="771">
          <cell r="AY771" t="str">
            <v>.</v>
          </cell>
        </row>
        <row r="772">
          <cell r="AY772" t="str">
            <v>.</v>
          </cell>
        </row>
        <row r="773">
          <cell r="AY773" t="str">
            <v>.</v>
          </cell>
        </row>
        <row r="774">
          <cell r="AY774" t="str">
            <v>.</v>
          </cell>
        </row>
        <row r="775">
          <cell r="AY775" t="str">
            <v>.</v>
          </cell>
        </row>
        <row r="776">
          <cell r="AY776" t="str">
            <v>.</v>
          </cell>
        </row>
        <row r="777">
          <cell r="AY777" t="str">
            <v>.</v>
          </cell>
        </row>
        <row r="778">
          <cell r="AY778" t="str">
            <v>.</v>
          </cell>
        </row>
        <row r="779">
          <cell r="AY779" t="str">
            <v>.</v>
          </cell>
        </row>
        <row r="780">
          <cell r="AY780" t="str">
            <v>.</v>
          </cell>
        </row>
        <row r="781">
          <cell r="AY781" t="str">
            <v>.</v>
          </cell>
        </row>
        <row r="782">
          <cell r="AY782" t="str">
            <v>.</v>
          </cell>
        </row>
        <row r="783">
          <cell r="AY783" t="str">
            <v>.</v>
          </cell>
        </row>
        <row r="784">
          <cell r="AY784" t="str">
            <v>.</v>
          </cell>
        </row>
        <row r="785">
          <cell r="AY785" t="str">
            <v>.</v>
          </cell>
        </row>
        <row r="786">
          <cell r="AY786" t="str">
            <v>.</v>
          </cell>
        </row>
        <row r="787">
          <cell r="AY787" t="str">
            <v>.</v>
          </cell>
        </row>
        <row r="788">
          <cell r="AY788" t="str">
            <v>.</v>
          </cell>
        </row>
        <row r="789">
          <cell r="AY789" t="str">
            <v>.</v>
          </cell>
        </row>
        <row r="790">
          <cell r="AY790" t="str">
            <v>.</v>
          </cell>
        </row>
        <row r="791">
          <cell r="AY791" t="str">
            <v>.</v>
          </cell>
        </row>
        <row r="792">
          <cell r="AY792" t="str">
            <v>.</v>
          </cell>
        </row>
        <row r="793">
          <cell r="AY793" t="str">
            <v>.</v>
          </cell>
        </row>
        <row r="794">
          <cell r="AY794" t="str">
            <v>.</v>
          </cell>
        </row>
        <row r="795">
          <cell r="AY795" t="str">
            <v>.</v>
          </cell>
        </row>
        <row r="796">
          <cell r="AY796" t="str">
            <v>.</v>
          </cell>
        </row>
        <row r="797">
          <cell r="AY797" t="str">
            <v>.</v>
          </cell>
        </row>
        <row r="798">
          <cell r="AY798" t="str">
            <v>.</v>
          </cell>
        </row>
        <row r="799">
          <cell r="AY799" t="str">
            <v>.</v>
          </cell>
        </row>
        <row r="800">
          <cell r="AY800" t="str">
            <v>.</v>
          </cell>
        </row>
        <row r="801">
          <cell r="AY801" t="str">
            <v>.</v>
          </cell>
        </row>
        <row r="802">
          <cell r="AY802" t="str">
            <v>.</v>
          </cell>
        </row>
        <row r="803">
          <cell r="AY803" t="str">
            <v>.</v>
          </cell>
        </row>
        <row r="804">
          <cell r="AY804" t="str">
            <v>.</v>
          </cell>
        </row>
        <row r="805">
          <cell r="AY805" t="str">
            <v>.</v>
          </cell>
        </row>
        <row r="806">
          <cell r="AY806" t="str">
            <v>.</v>
          </cell>
        </row>
        <row r="807">
          <cell r="AY807" t="str">
            <v>.</v>
          </cell>
        </row>
        <row r="808">
          <cell r="AY808" t="str">
            <v>.</v>
          </cell>
        </row>
        <row r="809">
          <cell r="AY809" t="str">
            <v>.</v>
          </cell>
        </row>
        <row r="810">
          <cell r="AY810" t="str">
            <v>.</v>
          </cell>
        </row>
        <row r="811">
          <cell r="AY811" t="str">
            <v>.</v>
          </cell>
        </row>
        <row r="812">
          <cell r="AY812" t="str">
            <v>.</v>
          </cell>
        </row>
        <row r="813">
          <cell r="AY813" t="str">
            <v>.</v>
          </cell>
        </row>
        <row r="814">
          <cell r="AY814" t="str">
            <v>.</v>
          </cell>
        </row>
        <row r="815">
          <cell r="AY815" t="str">
            <v>.</v>
          </cell>
        </row>
        <row r="816">
          <cell r="AY816" t="str">
            <v>.</v>
          </cell>
        </row>
        <row r="817">
          <cell r="AY817" t="str">
            <v>.</v>
          </cell>
        </row>
        <row r="818">
          <cell r="AY818" t="str">
            <v>.</v>
          </cell>
        </row>
        <row r="819">
          <cell r="AY819" t="str">
            <v>.</v>
          </cell>
        </row>
        <row r="820">
          <cell r="AY820" t="str">
            <v>.</v>
          </cell>
        </row>
        <row r="821">
          <cell r="AY821" t="str">
            <v>.</v>
          </cell>
        </row>
        <row r="822">
          <cell r="AY822" t="str">
            <v>.</v>
          </cell>
        </row>
        <row r="823">
          <cell r="AY823" t="str">
            <v>.</v>
          </cell>
        </row>
        <row r="824">
          <cell r="AY824" t="str">
            <v>.</v>
          </cell>
        </row>
        <row r="825">
          <cell r="AY825" t="str">
            <v>.</v>
          </cell>
        </row>
        <row r="826">
          <cell r="AY826" t="str">
            <v>.</v>
          </cell>
        </row>
        <row r="827">
          <cell r="AY827" t="str">
            <v>.</v>
          </cell>
        </row>
        <row r="828">
          <cell r="AY828" t="str">
            <v>.</v>
          </cell>
        </row>
        <row r="829">
          <cell r="AY829" t="str">
            <v>.</v>
          </cell>
        </row>
        <row r="830">
          <cell r="AY830" t="str">
            <v>.</v>
          </cell>
        </row>
        <row r="831">
          <cell r="AY831" t="str">
            <v>.</v>
          </cell>
        </row>
        <row r="832">
          <cell r="AY832" t="str">
            <v>.</v>
          </cell>
        </row>
        <row r="833">
          <cell r="AY833" t="str">
            <v>.</v>
          </cell>
        </row>
        <row r="834">
          <cell r="AY834" t="str">
            <v>.</v>
          </cell>
        </row>
        <row r="835">
          <cell r="AY835" t="str">
            <v>.</v>
          </cell>
        </row>
        <row r="836">
          <cell r="AY836" t="str">
            <v>.</v>
          </cell>
        </row>
        <row r="837">
          <cell r="AY837" t="str">
            <v>.</v>
          </cell>
        </row>
        <row r="838">
          <cell r="AY838" t="str">
            <v>.</v>
          </cell>
        </row>
        <row r="839">
          <cell r="AY839" t="str">
            <v>.</v>
          </cell>
        </row>
        <row r="840">
          <cell r="AY840" t="str">
            <v>.</v>
          </cell>
        </row>
        <row r="841">
          <cell r="AY841" t="str">
            <v>.</v>
          </cell>
        </row>
        <row r="842">
          <cell r="AY842" t="str">
            <v>.</v>
          </cell>
        </row>
        <row r="843">
          <cell r="AY843" t="str">
            <v>.</v>
          </cell>
        </row>
        <row r="844">
          <cell r="AY844" t="str">
            <v>.</v>
          </cell>
        </row>
        <row r="845">
          <cell r="AY845" t="str">
            <v>.</v>
          </cell>
        </row>
        <row r="846">
          <cell r="AY846" t="str">
            <v>.</v>
          </cell>
        </row>
        <row r="847">
          <cell r="AY847" t="str">
            <v>.</v>
          </cell>
        </row>
        <row r="848">
          <cell r="AY848" t="str">
            <v>.</v>
          </cell>
        </row>
        <row r="849">
          <cell r="AY849" t="str">
            <v>.</v>
          </cell>
        </row>
        <row r="850">
          <cell r="AY850" t="str">
            <v>.</v>
          </cell>
        </row>
        <row r="851">
          <cell r="AY851" t="str">
            <v>.</v>
          </cell>
        </row>
        <row r="852">
          <cell r="AY852" t="str">
            <v>.</v>
          </cell>
        </row>
        <row r="853">
          <cell r="AY853" t="str">
            <v>.</v>
          </cell>
        </row>
        <row r="854">
          <cell r="AY854" t="str">
            <v>.</v>
          </cell>
        </row>
        <row r="855">
          <cell r="AY855" t="str">
            <v>.</v>
          </cell>
        </row>
        <row r="856">
          <cell r="AY856" t="str">
            <v>.</v>
          </cell>
        </row>
        <row r="857">
          <cell r="AY857" t="str">
            <v>.</v>
          </cell>
        </row>
        <row r="858">
          <cell r="AY858" t="str">
            <v>.</v>
          </cell>
        </row>
        <row r="859">
          <cell r="AY859" t="str">
            <v>.</v>
          </cell>
        </row>
        <row r="860">
          <cell r="AY860" t="str">
            <v>.</v>
          </cell>
        </row>
        <row r="861">
          <cell r="AY861" t="str">
            <v>.</v>
          </cell>
        </row>
        <row r="862">
          <cell r="AY862" t="str">
            <v>.</v>
          </cell>
        </row>
        <row r="863">
          <cell r="AY863" t="str">
            <v>.</v>
          </cell>
        </row>
        <row r="864">
          <cell r="AY864" t="str">
            <v>.</v>
          </cell>
        </row>
        <row r="865">
          <cell r="AY865" t="str">
            <v>.</v>
          </cell>
        </row>
        <row r="866">
          <cell r="AY866" t="str">
            <v>.</v>
          </cell>
        </row>
        <row r="867">
          <cell r="AY867" t="str">
            <v>.</v>
          </cell>
        </row>
        <row r="868">
          <cell r="AY868" t="str">
            <v>.</v>
          </cell>
        </row>
        <row r="869">
          <cell r="AY869" t="str">
            <v>.</v>
          </cell>
        </row>
        <row r="870">
          <cell r="AY870" t="str">
            <v>.</v>
          </cell>
        </row>
        <row r="871">
          <cell r="AY871" t="str">
            <v>.</v>
          </cell>
        </row>
        <row r="872">
          <cell r="AY872" t="str">
            <v>.</v>
          </cell>
        </row>
        <row r="873">
          <cell r="AY873" t="str">
            <v>.</v>
          </cell>
        </row>
        <row r="874">
          <cell r="AY874" t="str">
            <v>.</v>
          </cell>
        </row>
        <row r="875">
          <cell r="AY875" t="str">
            <v>.</v>
          </cell>
        </row>
        <row r="876">
          <cell r="AY876" t="str">
            <v>.</v>
          </cell>
        </row>
        <row r="877">
          <cell r="AY877" t="str">
            <v>.</v>
          </cell>
        </row>
        <row r="878">
          <cell r="AY878" t="str">
            <v>.</v>
          </cell>
        </row>
        <row r="879">
          <cell r="AY879" t="str">
            <v>.</v>
          </cell>
        </row>
        <row r="880">
          <cell r="AY880" t="str">
            <v>.</v>
          </cell>
        </row>
        <row r="881">
          <cell r="AY881" t="str">
            <v>.</v>
          </cell>
        </row>
        <row r="882">
          <cell r="AY882" t="str">
            <v>.</v>
          </cell>
        </row>
        <row r="883">
          <cell r="AY883" t="str">
            <v>.</v>
          </cell>
        </row>
        <row r="884">
          <cell r="AY884" t="str">
            <v>.</v>
          </cell>
        </row>
        <row r="885">
          <cell r="AY885" t="str">
            <v>.</v>
          </cell>
        </row>
        <row r="886">
          <cell r="AY886" t="str">
            <v>.</v>
          </cell>
        </row>
        <row r="887">
          <cell r="AY887" t="str">
            <v>.</v>
          </cell>
        </row>
        <row r="888">
          <cell r="AY888" t="str">
            <v>.</v>
          </cell>
        </row>
        <row r="889">
          <cell r="AY889" t="str">
            <v>.</v>
          </cell>
        </row>
        <row r="890">
          <cell r="AY890" t="str">
            <v>.</v>
          </cell>
        </row>
        <row r="891">
          <cell r="AY891" t="str">
            <v>.</v>
          </cell>
        </row>
        <row r="892">
          <cell r="AY892" t="str">
            <v>.</v>
          </cell>
        </row>
        <row r="893">
          <cell r="AY893" t="str">
            <v>.</v>
          </cell>
        </row>
        <row r="894">
          <cell r="AY894" t="str">
            <v>.</v>
          </cell>
        </row>
        <row r="895">
          <cell r="AY895" t="str">
            <v>.</v>
          </cell>
        </row>
        <row r="896">
          <cell r="AY896" t="str">
            <v>.</v>
          </cell>
        </row>
        <row r="897">
          <cell r="AY897" t="str">
            <v>.</v>
          </cell>
        </row>
        <row r="898">
          <cell r="AY898" t="str">
            <v>.</v>
          </cell>
        </row>
        <row r="899">
          <cell r="AY899" t="str">
            <v>.</v>
          </cell>
        </row>
        <row r="900">
          <cell r="AY900" t="str">
            <v>.</v>
          </cell>
        </row>
        <row r="901">
          <cell r="AY901" t="str">
            <v>.</v>
          </cell>
        </row>
        <row r="902">
          <cell r="AY902" t="str">
            <v>.</v>
          </cell>
        </row>
        <row r="903">
          <cell r="AY903" t="str">
            <v>.</v>
          </cell>
        </row>
        <row r="904">
          <cell r="AY904" t="str">
            <v>.</v>
          </cell>
        </row>
        <row r="905">
          <cell r="AY905" t="str">
            <v>.</v>
          </cell>
        </row>
        <row r="906">
          <cell r="AY906" t="str">
            <v>.</v>
          </cell>
        </row>
        <row r="907">
          <cell r="AY907" t="str">
            <v>.</v>
          </cell>
        </row>
        <row r="908">
          <cell r="AY908" t="str">
            <v>.</v>
          </cell>
        </row>
        <row r="909">
          <cell r="AY909" t="str">
            <v>.</v>
          </cell>
        </row>
        <row r="910">
          <cell r="AY910" t="str">
            <v>.</v>
          </cell>
        </row>
        <row r="911">
          <cell r="AY911" t="str">
            <v>.</v>
          </cell>
        </row>
        <row r="912">
          <cell r="AY912" t="str">
            <v>.</v>
          </cell>
        </row>
        <row r="913">
          <cell r="AY913" t="str">
            <v>.</v>
          </cell>
        </row>
        <row r="914">
          <cell r="AY914" t="str">
            <v>.</v>
          </cell>
        </row>
        <row r="915">
          <cell r="AY915" t="str">
            <v>.</v>
          </cell>
        </row>
        <row r="916">
          <cell r="AY916" t="str">
            <v>.</v>
          </cell>
        </row>
        <row r="917">
          <cell r="AY917" t="str">
            <v>.</v>
          </cell>
        </row>
        <row r="918">
          <cell r="AY918" t="str">
            <v>.</v>
          </cell>
        </row>
        <row r="919">
          <cell r="AY919" t="str">
            <v>.</v>
          </cell>
        </row>
        <row r="920">
          <cell r="AY920" t="str">
            <v>.</v>
          </cell>
        </row>
        <row r="921">
          <cell r="AY921" t="str">
            <v>.</v>
          </cell>
        </row>
        <row r="922">
          <cell r="AY922" t="str">
            <v>.</v>
          </cell>
        </row>
        <row r="923">
          <cell r="AY923" t="str">
            <v>.</v>
          </cell>
        </row>
        <row r="924">
          <cell r="AY924" t="str">
            <v>.</v>
          </cell>
        </row>
        <row r="925">
          <cell r="AY925" t="str">
            <v>.</v>
          </cell>
        </row>
        <row r="926">
          <cell r="AY926" t="str">
            <v>.</v>
          </cell>
        </row>
        <row r="927">
          <cell r="AY927" t="str">
            <v>.</v>
          </cell>
        </row>
        <row r="928">
          <cell r="AY928" t="str">
            <v>.</v>
          </cell>
        </row>
        <row r="929">
          <cell r="AY929" t="str">
            <v>.</v>
          </cell>
        </row>
        <row r="930">
          <cell r="AY930" t="str">
            <v>.</v>
          </cell>
        </row>
        <row r="931">
          <cell r="AY931" t="str">
            <v>.</v>
          </cell>
        </row>
        <row r="932">
          <cell r="AY932" t="str">
            <v>.</v>
          </cell>
        </row>
        <row r="933">
          <cell r="AY933" t="str">
            <v>.</v>
          </cell>
        </row>
        <row r="934">
          <cell r="AY934" t="str">
            <v>.</v>
          </cell>
        </row>
        <row r="935">
          <cell r="AY935" t="str">
            <v>.</v>
          </cell>
        </row>
        <row r="936">
          <cell r="AY936" t="str">
            <v>.</v>
          </cell>
        </row>
        <row r="937">
          <cell r="AY937" t="str">
            <v>.</v>
          </cell>
        </row>
        <row r="938">
          <cell r="AY938" t="str">
            <v>.</v>
          </cell>
        </row>
        <row r="939">
          <cell r="AY939" t="str">
            <v>.</v>
          </cell>
        </row>
        <row r="940">
          <cell r="AY940" t="str">
            <v>.</v>
          </cell>
        </row>
        <row r="941">
          <cell r="AY941" t="str">
            <v>.</v>
          </cell>
        </row>
        <row r="942">
          <cell r="AY942" t="str">
            <v>.</v>
          </cell>
        </row>
        <row r="943">
          <cell r="AY943" t="str">
            <v>.</v>
          </cell>
        </row>
        <row r="944">
          <cell r="AY944" t="str">
            <v>.</v>
          </cell>
        </row>
        <row r="945">
          <cell r="AY945" t="str">
            <v>.</v>
          </cell>
        </row>
        <row r="946">
          <cell r="AY946" t="str">
            <v>.</v>
          </cell>
        </row>
        <row r="947">
          <cell r="AY947" t="str">
            <v>.</v>
          </cell>
        </row>
        <row r="948">
          <cell r="AY948" t="str">
            <v>.</v>
          </cell>
        </row>
        <row r="949">
          <cell r="AY949" t="str">
            <v>.</v>
          </cell>
        </row>
        <row r="950">
          <cell r="AY950" t="str">
            <v>.</v>
          </cell>
        </row>
        <row r="951">
          <cell r="AY951" t="str">
            <v>.</v>
          </cell>
        </row>
        <row r="952">
          <cell r="AY952" t="str">
            <v>.</v>
          </cell>
        </row>
        <row r="953">
          <cell r="AY953" t="str">
            <v>.</v>
          </cell>
        </row>
        <row r="954">
          <cell r="AY954" t="str">
            <v>.</v>
          </cell>
        </row>
        <row r="955">
          <cell r="AY955" t="str">
            <v>.</v>
          </cell>
        </row>
        <row r="956">
          <cell r="AY956" t="str">
            <v>.</v>
          </cell>
        </row>
        <row r="957">
          <cell r="AY957" t="str">
            <v>.</v>
          </cell>
        </row>
        <row r="958">
          <cell r="AY958" t="str">
            <v>.</v>
          </cell>
        </row>
        <row r="959">
          <cell r="AY959" t="str">
            <v>.</v>
          </cell>
        </row>
        <row r="960">
          <cell r="AY960" t="str">
            <v>.</v>
          </cell>
        </row>
        <row r="961">
          <cell r="AY961" t="str">
            <v>.</v>
          </cell>
        </row>
        <row r="962">
          <cell r="AY962" t="str">
            <v>.</v>
          </cell>
        </row>
        <row r="963">
          <cell r="AY963" t="str">
            <v>.</v>
          </cell>
        </row>
        <row r="964">
          <cell r="AY964" t="str">
            <v>.</v>
          </cell>
        </row>
        <row r="965">
          <cell r="AY965" t="str">
            <v>.</v>
          </cell>
        </row>
        <row r="966">
          <cell r="AY966" t="str">
            <v>.</v>
          </cell>
        </row>
        <row r="967">
          <cell r="AY967" t="str">
            <v>.</v>
          </cell>
        </row>
        <row r="968">
          <cell r="AY968" t="str">
            <v>.</v>
          </cell>
        </row>
        <row r="969">
          <cell r="AY969" t="str">
            <v>.</v>
          </cell>
        </row>
        <row r="970">
          <cell r="AY970" t="str">
            <v>.</v>
          </cell>
        </row>
        <row r="971">
          <cell r="AY971" t="str">
            <v>.</v>
          </cell>
        </row>
        <row r="972">
          <cell r="AY972" t="str">
            <v>.</v>
          </cell>
        </row>
        <row r="973">
          <cell r="AY973" t="str">
            <v>.</v>
          </cell>
        </row>
        <row r="974">
          <cell r="AY974" t="str">
            <v>.</v>
          </cell>
        </row>
        <row r="975">
          <cell r="AY975" t="str">
            <v>.</v>
          </cell>
        </row>
        <row r="976">
          <cell r="AY976" t="str">
            <v>.</v>
          </cell>
        </row>
        <row r="977">
          <cell r="AY977" t="str">
            <v>.</v>
          </cell>
        </row>
        <row r="978">
          <cell r="AY978" t="str">
            <v>.</v>
          </cell>
        </row>
        <row r="979">
          <cell r="AY979" t="str">
            <v>.</v>
          </cell>
        </row>
        <row r="980">
          <cell r="AY980" t="str">
            <v>.</v>
          </cell>
        </row>
        <row r="981">
          <cell r="AY981" t="str">
            <v>.</v>
          </cell>
        </row>
        <row r="982">
          <cell r="AY982" t="str">
            <v>.</v>
          </cell>
        </row>
        <row r="983">
          <cell r="AY983" t="str">
            <v>.</v>
          </cell>
        </row>
        <row r="984">
          <cell r="AY984" t="str">
            <v>.</v>
          </cell>
        </row>
        <row r="985">
          <cell r="AY985" t="str">
            <v>.</v>
          </cell>
        </row>
        <row r="986">
          <cell r="AY986" t="str">
            <v>.</v>
          </cell>
        </row>
        <row r="987">
          <cell r="AY987" t="str">
            <v>.</v>
          </cell>
        </row>
        <row r="988">
          <cell r="AY988" t="str">
            <v>.</v>
          </cell>
        </row>
        <row r="989">
          <cell r="AY989" t="str">
            <v>.</v>
          </cell>
        </row>
        <row r="990">
          <cell r="AY990" t="str">
            <v>.</v>
          </cell>
        </row>
        <row r="991">
          <cell r="AY991" t="str">
            <v>.</v>
          </cell>
        </row>
        <row r="992">
          <cell r="AY992" t="str">
            <v>.</v>
          </cell>
        </row>
        <row r="993">
          <cell r="AY993" t="str">
            <v>.</v>
          </cell>
        </row>
        <row r="994">
          <cell r="AY994" t="str">
            <v>.</v>
          </cell>
        </row>
        <row r="995">
          <cell r="AY995" t="str">
            <v>.</v>
          </cell>
        </row>
        <row r="996">
          <cell r="A996" t="str">
            <v>.</v>
          </cell>
          <cell r="B996" t="str">
            <v>.</v>
          </cell>
          <cell r="C996" t="str">
            <v>.</v>
          </cell>
          <cell r="D996" t="str">
            <v>.</v>
          </cell>
          <cell r="E996" t="str">
            <v>.</v>
          </cell>
          <cell r="F996" t="str">
            <v>.</v>
          </cell>
          <cell r="Q996" t="str">
            <v>.</v>
          </cell>
          <cell r="R996" t="str">
            <v>.</v>
          </cell>
          <cell r="S996" t="str">
            <v>.</v>
          </cell>
          <cell r="T996" t="str">
            <v>.</v>
          </cell>
          <cell r="U996" t="str">
            <v>.</v>
          </cell>
          <cell r="V996" t="str">
            <v>.</v>
          </cell>
          <cell r="W996" t="str">
            <v>.</v>
          </cell>
          <cell r="X996" t="str">
            <v>.</v>
          </cell>
          <cell r="Y996" t="str">
            <v>.</v>
          </cell>
          <cell r="Z996" t="str">
            <v>.</v>
          </cell>
          <cell r="AA996" t="str">
            <v>.</v>
          </cell>
          <cell r="AB996" t="str">
            <v>.</v>
          </cell>
          <cell r="AC996" t="str">
            <v>.</v>
          </cell>
          <cell r="AD996" t="str">
            <v>.</v>
          </cell>
          <cell r="AE996" t="str">
            <v>.</v>
          </cell>
          <cell r="AF996" t="str">
            <v>.</v>
          </cell>
          <cell r="AG996" t="str">
            <v>.</v>
          </cell>
          <cell r="AH996" t="str">
            <v>.</v>
          </cell>
          <cell r="AI996" t="str">
            <v>.</v>
          </cell>
          <cell r="AJ996" t="str">
            <v>.</v>
          </cell>
          <cell r="AK996" t="str">
            <v>.</v>
          </cell>
          <cell r="AL996" t="str">
            <v>.</v>
          </cell>
          <cell r="AM996" t="str">
            <v>.</v>
          </cell>
          <cell r="AN996" t="str">
            <v>.</v>
          </cell>
          <cell r="AO996" t="str">
            <v>.</v>
          </cell>
          <cell r="AP996" t="str">
            <v>.</v>
          </cell>
          <cell r="AQ996" t="str">
            <v>.</v>
          </cell>
          <cell r="AR996" t="str">
            <v>.</v>
          </cell>
          <cell r="AS996" t="str">
            <v>.</v>
          </cell>
          <cell r="AT996" t="str">
            <v>.</v>
          </cell>
          <cell r="AU996" t="str">
            <v>.</v>
          </cell>
          <cell r="AV996" t="str">
            <v>.</v>
          </cell>
          <cell r="AW996" t="str">
            <v>.</v>
          </cell>
          <cell r="AX996" t="str">
            <v>.</v>
          </cell>
          <cell r="AY996" t="str">
            <v>.</v>
          </cell>
        </row>
      </sheetData>
      <sheetData sheetId="22"/>
      <sheetData sheetId="23" refreshError="1">
        <row r="1">
          <cell r="B1" t="str">
            <v>Rolta India Ltd.</v>
          </cell>
        </row>
        <row r="2">
          <cell r="B2" t="str">
            <v xml:space="preserve">relative to </v>
          </cell>
        </row>
        <row r="3">
          <cell r="B3" t="str">
            <v>Information Technology</v>
          </cell>
        </row>
        <row r="5">
          <cell r="D5" t="str">
            <v>Rolta India Ltd.</v>
          </cell>
        </row>
        <row r="6">
          <cell r="D6" t="str">
            <v>Percentile range (vs. peers)</v>
          </cell>
          <cell r="J6" t="str">
            <v>Peer
median</v>
          </cell>
        </row>
        <row r="7">
          <cell r="B7" t="str">
            <v>Valuation</v>
          </cell>
          <cell r="C7" t="str">
            <v xml:space="preserve">  0          20         40         60         80     100%</v>
          </cell>
        </row>
        <row r="8">
          <cell r="B8" t="str">
            <v>P/E LTM</v>
          </cell>
          <cell r="G8">
            <v>21.621870000000001</v>
          </cell>
          <cell r="J8">
            <v>13.394874999999999</v>
          </cell>
        </row>
        <row r="9">
          <cell r="B9" t="str">
            <v>P/E (FY1)</v>
          </cell>
          <cell r="H9">
            <v>20.694458166823328</v>
          </cell>
          <cell r="J9">
            <v>14.085775039027197</v>
          </cell>
        </row>
        <row r="10">
          <cell r="B10" t="str">
            <v>P/E (FY2)</v>
          </cell>
          <cell r="H10">
            <v>15.599014634957593</v>
          </cell>
          <cell r="J10">
            <v>11.178371391641534</v>
          </cell>
        </row>
        <row r="11">
          <cell r="B11" t="str">
            <v>P/Book</v>
          </cell>
          <cell r="G11">
            <v>3.5718800000000002</v>
          </cell>
          <cell r="J11">
            <v>2.86226</v>
          </cell>
        </row>
        <row r="12">
          <cell r="B12" t="str">
            <v>P/CF</v>
          </cell>
          <cell r="G12">
            <v>13.40723</v>
          </cell>
          <cell r="J12">
            <v>11.400309999999999</v>
          </cell>
        </row>
        <row r="13">
          <cell r="B13" t="str">
            <v>P/Sales</v>
          </cell>
          <cell r="H13">
            <v>5.2475399999999999</v>
          </cell>
          <cell r="J13">
            <v>1.9415499999999999</v>
          </cell>
        </row>
        <row r="14">
          <cell r="B14" t="str">
            <v>EV/Ebitda</v>
          </cell>
          <cell r="G14">
            <v>16.154547701816412</v>
          </cell>
          <cell r="J14">
            <v>10.658766575267769</v>
          </cell>
        </row>
        <row r="15">
          <cell r="B15" t="str">
            <v>EV/Sales</v>
          </cell>
          <cell r="H15">
            <v>5.0269488234878006</v>
          </cell>
          <cell r="J15">
            <v>1.5981384026862981</v>
          </cell>
        </row>
        <row r="16">
          <cell r="B16" t="str">
            <v>Performance</v>
          </cell>
          <cell r="C16" t="str">
            <v xml:space="preserve">  0          20         40         60         80     100%</v>
          </cell>
        </row>
        <row r="17">
          <cell r="B17" t="str">
            <v>Pchange 1mo</v>
          </cell>
          <cell r="E17">
            <v>-8.7999999999999995E-2</v>
          </cell>
          <cell r="J17">
            <v>-2.0876820000000001E-2</v>
          </cell>
        </row>
        <row r="18">
          <cell r="B18" t="str">
            <v>Pchange 3 mo</v>
          </cell>
          <cell r="G18">
            <v>-8.0000000000000002E-3</v>
          </cell>
          <cell r="J18">
            <v>-9.2043639999999996E-2</v>
          </cell>
        </row>
        <row r="19">
          <cell r="B19" t="str">
            <v>Pchange 6 mo</v>
          </cell>
          <cell r="G19">
            <v>-0.122</v>
          </cell>
          <cell r="J19">
            <v>-0.18910795</v>
          </cell>
        </row>
        <row r="20">
          <cell r="B20" t="str">
            <v>Pchange 12mo</v>
          </cell>
          <cell r="H20">
            <v>0.34799999999999998</v>
          </cell>
          <cell r="J20">
            <v>-0.1974312</v>
          </cell>
        </row>
        <row r="21">
          <cell r="B21" t="str">
            <v>Efficiency</v>
          </cell>
          <cell r="C21" t="str">
            <v xml:space="preserve">  0          20         40         60         80     100%</v>
          </cell>
        </row>
        <row r="22">
          <cell r="B22" t="str">
            <v>Cash Turn</v>
          </cell>
          <cell r="D22">
            <v>0.7</v>
          </cell>
          <cell r="J22">
            <v>6.6652543078164674</v>
          </cell>
        </row>
        <row r="23">
          <cell r="B23" t="str">
            <v>Fix Asset Turn</v>
          </cell>
          <cell r="D23">
            <v>0.7</v>
          </cell>
          <cell r="J23">
            <v>3.7082649999999999</v>
          </cell>
        </row>
        <row r="24">
          <cell r="B24" t="str">
            <v>Inventory Turn</v>
          </cell>
          <cell r="H24">
            <v>34.5</v>
          </cell>
          <cell r="J24">
            <v>8.0652722137025954</v>
          </cell>
        </row>
        <row r="25">
          <cell r="B25" t="str">
            <v>Total Asset Turn</v>
          </cell>
          <cell r="D25">
            <v>0.4</v>
          </cell>
          <cell r="J25">
            <v>0.86623757679812219</v>
          </cell>
        </row>
        <row r="26">
          <cell r="B26" t="str">
            <v>Work Cap Turn</v>
          </cell>
          <cell r="D26">
            <v>0.7</v>
          </cell>
          <cell r="J26">
            <v>3.0825914282517566</v>
          </cell>
        </row>
        <row r="27">
          <cell r="B27" t="str">
            <v>LTD/Work Cap</v>
          </cell>
          <cell r="H27">
            <v>0.6</v>
          </cell>
          <cell r="J27">
            <v>4.0988471674371432E-3</v>
          </cell>
        </row>
        <row r="28">
          <cell r="B28" t="str">
            <v>Cash Flow</v>
          </cell>
          <cell r="C28" t="str">
            <v xml:space="preserve">  0          20         40         60         80     100%</v>
          </cell>
        </row>
        <row r="29">
          <cell r="B29" t="str">
            <v>FCF/Market Cap</v>
          </cell>
          <cell r="E29">
            <v>5.5E-2</v>
          </cell>
          <cell r="J29">
            <v>7.0318451574141738E-2</v>
          </cell>
        </row>
        <row r="30">
          <cell r="B30" t="str">
            <v>FCF/Sales</v>
          </cell>
          <cell r="H30">
            <v>0.39</v>
          </cell>
          <cell r="J30">
            <v>0.16181539999999997</v>
          </cell>
        </row>
        <row r="31">
          <cell r="B31" t="str">
            <v>Liquidity</v>
          </cell>
          <cell r="C31" t="str">
            <v xml:space="preserve">  0          20         40         60         80     100%</v>
          </cell>
        </row>
        <row r="32">
          <cell r="B32" t="str">
            <v>Cash ratio</v>
          </cell>
          <cell r="H32">
            <v>4.5560377741247695</v>
          </cell>
          <cell r="J32">
            <v>0.43202785721958231</v>
          </cell>
        </row>
        <row r="33">
          <cell r="B33" t="str">
            <v>Quick ratio</v>
          </cell>
          <cell r="H33">
            <v>7.8753619683448957</v>
          </cell>
          <cell r="J33">
            <v>1.9167270835799803</v>
          </cell>
        </row>
        <row r="34">
          <cell r="B34" t="str">
            <v>Current ratio</v>
          </cell>
          <cell r="H34">
            <v>8.0225490376185196</v>
          </cell>
          <cell r="J34">
            <v>2.2298031944381362</v>
          </cell>
        </row>
        <row r="37">
          <cell r="E37" t="str">
            <v></v>
          </cell>
        </row>
        <row r="38">
          <cell r="E38" t="str">
            <v></v>
          </cell>
        </row>
        <row r="39">
          <cell r="E39" t="str">
            <v></v>
          </cell>
        </row>
        <row r="40">
          <cell r="E40" t="str">
            <v></v>
          </cell>
        </row>
        <row r="47">
          <cell r="E47" t="str">
            <v></v>
          </cell>
          <cell r="F47" t="str">
            <v></v>
          </cell>
        </row>
        <row r="48">
          <cell r="E48" t="str">
            <v></v>
          </cell>
          <cell r="F48" t="str">
            <v></v>
          </cell>
        </row>
      </sheetData>
      <sheetData sheetId="24" refreshError="1">
        <row r="5">
          <cell r="D5" t="str">
            <v>Rolta India Ltd.</v>
          </cell>
        </row>
        <row r="6">
          <cell r="D6" t="str">
            <v>Percentile range (vs. peers)</v>
          </cell>
          <cell r="J6" t="str">
            <v>Peer
median</v>
          </cell>
        </row>
        <row r="7">
          <cell r="B7" t="str">
            <v>Growth</v>
          </cell>
          <cell r="C7" t="str">
            <v xml:space="preserve">  0          20         40         60         80     100%</v>
          </cell>
        </row>
        <row r="8">
          <cell r="B8" t="str">
            <v>EPS  1yr fwd</v>
          </cell>
          <cell r="C8" t="str">
            <v xml:space="preserve"> </v>
          </cell>
          <cell r="G8">
            <v>0.34994434133837671</v>
          </cell>
          <cell r="J8">
            <v>0.24507583426829038</v>
          </cell>
        </row>
        <row r="9">
          <cell r="B9" t="str">
            <v>EPS  2yr fwd</v>
          </cell>
          <cell r="G9">
            <v>0.79090585867912133</v>
          </cell>
          <cell r="J9">
            <v>0.54165173182937332</v>
          </cell>
        </row>
        <row r="10">
          <cell r="B10" t="str">
            <v>EPS  1yr hist</v>
          </cell>
          <cell r="E10">
            <v>0.1436142</v>
          </cell>
          <cell r="J10">
            <v>0.39057600000000003</v>
          </cell>
        </row>
        <row r="11">
          <cell r="B11" t="str">
            <v>EPS  3yr hist</v>
          </cell>
          <cell r="F11">
            <v>0.29139809999999999</v>
          </cell>
          <cell r="J11">
            <v>0.30270160000000002</v>
          </cell>
        </row>
        <row r="12">
          <cell r="B12" t="str">
            <v>EPS  5yr hist</v>
          </cell>
          <cell r="E12">
            <v>4.9647199999999996E-2</v>
          </cell>
          <cell r="J12">
            <v>0.18435220000000002</v>
          </cell>
        </row>
        <row r="13">
          <cell r="B13" t="str">
            <v>BVPS  1yr hist</v>
          </cell>
          <cell r="E13">
            <v>0.10893827289611213</v>
          </cell>
          <cell r="J13">
            <v>0.22911630269172178</v>
          </cell>
        </row>
        <row r="14">
          <cell r="B14" t="str">
            <v>DPS  1yr hist</v>
          </cell>
          <cell r="G14">
            <v>0.25</v>
          </cell>
          <cell r="J14">
            <v>0</v>
          </cell>
        </row>
        <row r="15">
          <cell r="B15" t="str">
            <v>EBIT  1yr hist</v>
          </cell>
          <cell r="E15">
            <v>0.24485651208492287</v>
          </cell>
          <cell r="J15">
            <v>0.56850427638032031</v>
          </cell>
        </row>
        <row r="16">
          <cell r="B16" t="str">
            <v>Sales  1yr hist</v>
          </cell>
          <cell r="F16">
            <v>0.32998586132285745</v>
          </cell>
          <cell r="J16">
            <v>0.37984755351738131</v>
          </cell>
        </row>
        <row r="17">
          <cell r="B17" t="str">
            <v>Quality</v>
          </cell>
          <cell r="C17" t="str">
            <v xml:space="preserve">  0          20         40         60         80     100%</v>
          </cell>
        </row>
        <row r="18">
          <cell r="B18" t="str">
            <v>ROA</v>
          </cell>
          <cell r="F18">
            <v>0.1184658</v>
          </cell>
          <cell r="J18">
            <v>0.1272691</v>
          </cell>
        </row>
        <row r="19">
          <cell r="B19" t="str">
            <v>ROE</v>
          </cell>
          <cell r="F19">
            <v>0.17368439999999999</v>
          </cell>
          <cell r="J19">
            <v>0.21419870000000002</v>
          </cell>
        </row>
        <row r="20">
          <cell r="B20" t="str">
            <v>EBIT margin</v>
          </cell>
          <cell r="H20">
            <v>0.27416333162437756</v>
          </cell>
          <cell r="J20">
            <v>0.15357519284540136</v>
          </cell>
        </row>
        <row r="21">
          <cell r="B21" t="str">
            <v>Net inc. margin</v>
          </cell>
          <cell r="H21">
            <v>0.2426798</v>
          </cell>
          <cell r="J21">
            <v>0.11734069999999999</v>
          </cell>
        </row>
        <row r="22">
          <cell r="B22" t="str">
            <v>Payout ratio</v>
          </cell>
          <cell r="H22">
            <v>0.21082499999999998</v>
          </cell>
          <cell r="J22">
            <v>6.6231399999999996E-2</v>
          </cell>
        </row>
        <row r="23">
          <cell r="B23" t="str">
            <v>Gross mrgn</v>
          </cell>
          <cell r="G23">
            <v>0.23997453357402426</v>
          </cell>
          <cell r="J23">
            <v>0.14569958835584462</v>
          </cell>
        </row>
        <row r="24">
          <cell r="B24" t="str">
            <v>ROI</v>
          </cell>
          <cell r="E24">
            <v>0.1325161</v>
          </cell>
          <cell r="J24">
            <v>0.16856649999999998</v>
          </cell>
        </row>
        <row r="25">
          <cell r="B25" t="str">
            <v>Financial Leverage</v>
          </cell>
          <cell r="C25" t="str">
            <v xml:space="preserve">  0          20         40         60         80     100%</v>
          </cell>
        </row>
        <row r="26">
          <cell r="B26" t="str">
            <v>Debt/Assets</v>
          </cell>
          <cell r="G26">
            <v>0.33543653674062973</v>
          </cell>
          <cell r="J26">
            <v>0.1160265764825805</v>
          </cell>
        </row>
        <row r="27">
          <cell r="B27" t="str">
            <v>Debt/Equity</v>
          </cell>
          <cell r="G27">
            <v>0.5901767</v>
          </cell>
          <cell r="J27">
            <v>0.18525710000000001</v>
          </cell>
        </row>
        <row r="28">
          <cell r="B28" t="str">
            <v>Net Debt/Equity</v>
          </cell>
          <cell r="G28">
            <v>-2.0327706515882699E-2</v>
          </cell>
          <cell r="J28">
            <v>-0.16130908468463256</v>
          </cell>
        </row>
        <row r="29">
          <cell r="B29" t="str">
            <v>Capex Discipline</v>
          </cell>
          <cell r="C29" t="str">
            <v xml:space="preserve">  0          20         40         60         80     100%</v>
          </cell>
        </row>
        <row r="30">
          <cell r="B30" t="str">
            <v>Capex/Deprec</v>
          </cell>
          <cell r="E30">
            <v>2.4672570593759451</v>
          </cell>
          <cell r="J30">
            <v>3.6387113093166663</v>
          </cell>
        </row>
        <row r="31">
          <cell r="B31" t="str">
            <v>Capex/Sales</v>
          </cell>
          <cell r="H31">
            <v>0.35316068940857437</v>
          </cell>
          <cell r="J31">
            <v>9.413321561872777E-2</v>
          </cell>
        </row>
        <row r="32">
          <cell r="B32" t="str">
            <v>FCF/EPS</v>
          </cell>
          <cell r="G32">
            <v>1.6195981779699669</v>
          </cell>
          <cell r="J32">
            <v>1.3280138922417146</v>
          </cell>
        </row>
        <row r="33">
          <cell r="B33" t="str">
            <v>Depr 1yr chg</v>
          </cell>
          <cell r="H33">
            <v>0.36377146770894186</v>
          </cell>
          <cell r="J33">
            <v>0.16342412451361876</v>
          </cell>
        </row>
        <row r="34">
          <cell r="B34" t="str">
            <v>Shrs out 1yr chg</v>
          </cell>
          <cell r="G34">
            <v>2.5058357762257621E-3</v>
          </cell>
          <cell r="J34">
            <v>1.5121596156952855E-3</v>
          </cell>
        </row>
        <row r="35">
          <cell r="B35" t="str">
            <v>Capex 1yr chg</v>
          </cell>
          <cell r="G35">
            <v>0.53235599999999983</v>
          </cell>
          <cell r="J35">
            <v>-8.311700000000033E-3</v>
          </cell>
        </row>
        <row r="38">
          <cell r="E38" t="str">
            <v></v>
          </cell>
        </row>
        <row r="39">
          <cell r="E39" t="str">
            <v></v>
          </cell>
        </row>
        <row r="40">
          <cell r="E40" t="str">
            <v></v>
          </cell>
        </row>
        <row r="41">
          <cell r="E41" t="str">
            <v></v>
          </cell>
        </row>
        <row r="48">
          <cell r="E48" t="str">
            <v></v>
          </cell>
          <cell r="F48" t="str">
            <v></v>
          </cell>
        </row>
        <row r="49">
          <cell r="E49" t="str">
            <v></v>
          </cell>
          <cell r="F49" t="str">
            <v></v>
          </cell>
        </row>
      </sheetData>
      <sheetData sheetId="25" refreshError="1">
        <row r="1">
          <cell r="B1" t="str">
            <v>Mid</v>
          </cell>
          <cell r="C1" t="str">
            <v>Low</v>
          </cell>
          <cell r="D1" t="str">
            <v>High</v>
          </cell>
          <cell r="E1" t="str">
            <v>Low plot</v>
          </cell>
          <cell r="F1" t="str">
            <v>High plot</v>
          </cell>
          <cell r="G1" t="str">
            <v>Median</v>
          </cell>
          <cell r="H1" t="str">
            <v>High</v>
          </cell>
          <cell r="I1" t="str">
            <v>Low</v>
          </cell>
          <cell r="J1" t="str">
            <v>High err</v>
          </cell>
          <cell r="K1" t="str">
            <v>Low err</v>
          </cell>
        </row>
        <row r="2">
          <cell r="A2" t="str">
            <v>FY07</v>
          </cell>
          <cell r="B2">
            <v>7114</v>
          </cell>
          <cell r="E2">
            <v>7114</v>
          </cell>
        </row>
        <row r="3">
          <cell r="A3" t="str">
            <v>FY08e</v>
          </cell>
          <cell r="B3">
            <v>10733</v>
          </cell>
          <cell r="C3">
            <v>9659.7000000000007</v>
          </cell>
          <cell r="D3">
            <v>11806.3</v>
          </cell>
          <cell r="E3">
            <v>9659.7000000000007</v>
          </cell>
          <cell r="F3">
            <v>2146.5999999999985</v>
          </cell>
          <cell r="J3">
            <v>1073.2999999999993</v>
          </cell>
          <cell r="K3">
            <v>1073.2999999999993</v>
          </cell>
        </row>
        <row r="4">
          <cell r="A4" t="str">
            <v>FY09e</v>
          </cell>
          <cell r="B4">
            <v>14787</v>
          </cell>
          <cell r="C4">
            <v>12568.95</v>
          </cell>
          <cell r="D4">
            <v>17005.05</v>
          </cell>
          <cell r="E4">
            <v>12568.95</v>
          </cell>
          <cell r="F4">
            <v>4436.0999999999985</v>
          </cell>
          <cell r="J4">
            <v>2218.0499999999993</v>
          </cell>
          <cell r="K4">
            <v>2218.0499999999993</v>
          </cell>
        </row>
        <row r="5">
          <cell r="A5" t="str">
            <v>FY10e</v>
          </cell>
          <cell r="B5">
            <v>19704</v>
          </cell>
          <cell r="C5">
            <v>15763.2</v>
          </cell>
          <cell r="D5">
            <v>23644.799999999999</v>
          </cell>
          <cell r="E5">
            <v>15763.2</v>
          </cell>
          <cell r="F5">
            <v>7881.5999999999985</v>
          </cell>
          <cell r="G5">
            <v>19704</v>
          </cell>
          <cell r="J5">
            <v>3940.7999999999993</v>
          </cell>
          <cell r="K5">
            <v>3940.7999999999993</v>
          </cell>
        </row>
        <row r="12">
          <cell r="L12">
            <v>3.4285714285714284</v>
          </cell>
        </row>
      </sheetData>
      <sheetData sheetId="26" refreshError="1">
        <row r="1">
          <cell r="B1" t="str">
            <v>Mid</v>
          </cell>
          <cell r="C1" t="str">
            <v>Low</v>
          </cell>
          <cell r="D1" t="str">
            <v>High</v>
          </cell>
          <cell r="E1" t="str">
            <v>Low plot</v>
          </cell>
          <cell r="F1" t="str">
            <v>High plot</v>
          </cell>
          <cell r="G1" t="str">
            <v>Median</v>
          </cell>
          <cell r="H1" t="str">
            <v>High</v>
          </cell>
          <cell r="I1" t="str">
            <v>Low</v>
          </cell>
          <cell r="J1" t="str">
            <v>High err</v>
          </cell>
          <cell r="K1" t="str">
            <v>Low err</v>
          </cell>
        </row>
        <row r="2">
          <cell r="A2" t="str">
            <v>FY07</v>
          </cell>
          <cell r="B2">
            <v>10.74</v>
          </cell>
          <cell r="E2">
            <v>10.74</v>
          </cell>
        </row>
        <row r="3">
          <cell r="A3" t="str">
            <v>FY08e</v>
          </cell>
          <cell r="B3">
            <v>14.5</v>
          </cell>
          <cell r="C3">
            <v>12.4</v>
          </cell>
          <cell r="D3">
            <v>15.72</v>
          </cell>
          <cell r="E3">
            <v>12.4</v>
          </cell>
          <cell r="F3">
            <v>3.3200000000000003</v>
          </cell>
          <cell r="J3">
            <v>1.2200000000000006</v>
          </cell>
          <cell r="K3">
            <v>2.0999999999999996</v>
          </cell>
        </row>
        <row r="4">
          <cell r="A4" t="str">
            <v>FY09e</v>
          </cell>
          <cell r="B4">
            <v>19.239999999999998</v>
          </cell>
          <cell r="C4">
            <v>15.5</v>
          </cell>
          <cell r="D4">
            <v>21.07</v>
          </cell>
          <cell r="E4">
            <v>15.5</v>
          </cell>
          <cell r="F4">
            <v>5.57</v>
          </cell>
          <cell r="J4">
            <v>1.8300000000000018</v>
          </cell>
          <cell r="K4">
            <v>3.7399999999999984</v>
          </cell>
        </row>
        <row r="5">
          <cell r="A5" t="str">
            <v>FY10e</v>
          </cell>
          <cell r="B5">
            <v>25.45</v>
          </cell>
          <cell r="C5">
            <v>19.7</v>
          </cell>
          <cell r="D5">
            <v>31.2</v>
          </cell>
          <cell r="E5">
            <v>19.7</v>
          </cell>
          <cell r="F5">
            <v>11.5</v>
          </cell>
          <cell r="G5">
            <v>25.45</v>
          </cell>
          <cell r="J5">
            <v>5.75</v>
          </cell>
          <cell r="K5">
            <v>5.75</v>
          </cell>
        </row>
        <row r="12">
          <cell r="L12">
            <v>3.4285714285714284</v>
          </cell>
        </row>
      </sheetData>
      <sheetData sheetId="27" refreshError="1">
        <row r="1">
          <cell r="B1" t="str">
            <v>Mid</v>
          </cell>
          <cell r="C1" t="str">
            <v>Low</v>
          </cell>
          <cell r="D1" t="str">
            <v>High</v>
          </cell>
          <cell r="E1" t="str">
            <v>Low plot</v>
          </cell>
          <cell r="F1" t="str">
            <v>High plot</v>
          </cell>
          <cell r="G1" t="str">
            <v>Median</v>
          </cell>
          <cell r="H1" t="str">
            <v>High</v>
          </cell>
          <cell r="I1" t="str">
            <v>Low</v>
          </cell>
          <cell r="J1" t="str">
            <v>High err</v>
          </cell>
          <cell r="K1" t="str">
            <v>Low err</v>
          </cell>
        </row>
        <row r="2">
          <cell r="A2" t="str">
            <v>FY07</v>
          </cell>
          <cell r="B2">
            <v>7114</v>
          </cell>
          <cell r="E2">
            <v>7114</v>
          </cell>
        </row>
        <row r="3">
          <cell r="A3" t="str">
            <v>FY08e</v>
          </cell>
          <cell r="B3">
            <v>10733</v>
          </cell>
          <cell r="C3">
            <v>9659.7000000000007</v>
          </cell>
          <cell r="D3">
            <v>11806.3</v>
          </cell>
          <cell r="E3">
            <v>9659.7000000000007</v>
          </cell>
          <cell r="F3">
            <v>2146.5999999999985</v>
          </cell>
          <cell r="J3">
            <v>1073.2999999999993</v>
          </cell>
          <cell r="K3">
            <v>1073.2999999999993</v>
          </cell>
        </row>
        <row r="4">
          <cell r="A4" t="str">
            <v>FY09e</v>
          </cell>
          <cell r="B4">
            <v>14787</v>
          </cell>
          <cell r="C4">
            <v>12568.95</v>
          </cell>
          <cell r="D4">
            <v>17005.05</v>
          </cell>
          <cell r="E4">
            <v>12568.95</v>
          </cell>
          <cell r="F4">
            <v>4436.0999999999985</v>
          </cell>
          <cell r="J4">
            <v>2218.0499999999993</v>
          </cell>
          <cell r="K4">
            <v>2218.0499999999993</v>
          </cell>
        </row>
        <row r="5">
          <cell r="A5" t="str">
            <v>FY10e</v>
          </cell>
          <cell r="B5">
            <v>19704</v>
          </cell>
          <cell r="C5">
            <v>15763.2</v>
          </cell>
          <cell r="D5">
            <v>23644.799999999999</v>
          </cell>
          <cell r="E5">
            <v>15763.2</v>
          </cell>
          <cell r="F5">
            <v>7881.5999999999985</v>
          </cell>
          <cell r="G5">
            <v>19704</v>
          </cell>
          <cell r="J5">
            <v>3940.7999999999993</v>
          </cell>
          <cell r="K5">
            <v>3940.7999999999993</v>
          </cell>
        </row>
        <row r="12">
          <cell r="L12">
            <v>3.4285714285714284</v>
          </cell>
        </row>
      </sheetData>
      <sheetData sheetId="28" refreshError="1">
        <row r="1">
          <cell r="B1" t="str">
            <v>Mid</v>
          </cell>
          <cell r="C1" t="str">
            <v>Low</v>
          </cell>
          <cell r="D1" t="str">
            <v>High</v>
          </cell>
          <cell r="E1" t="str">
            <v>Low plot</v>
          </cell>
          <cell r="F1" t="str">
            <v>High plot</v>
          </cell>
          <cell r="G1" t="str">
            <v>Median</v>
          </cell>
          <cell r="H1" t="str">
            <v>High</v>
          </cell>
          <cell r="I1" t="str">
            <v>Low</v>
          </cell>
          <cell r="J1" t="str">
            <v>High err</v>
          </cell>
          <cell r="K1" t="str">
            <v>Low err</v>
          </cell>
        </row>
        <row r="2">
          <cell r="A2" t="str">
            <v>FY07</v>
          </cell>
          <cell r="B2">
            <v>10.74</v>
          </cell>
          <cell r="E2">
            <v>10.74</v>
          </cell>
        </row>
        <row r="3">
          <cell r="A3" t="str">
            <v>FY08e</v>
          </cell>
          <cell r="B3">
            <v>14.5</v>
          </cell>
          <cell r="C3">
            <v>12.4</v>
          </cell>
          <cell r="D3">
            <v>15.72</v>
          </cell>
          <cell r="E3">
            <v>12.4</v>
          </cell>
          <cell r="F3">
            <v>3.3200000000000003</v>
          </cell>
          <cell r="J3">
            <v>1.2200000000000006</v>
          </cell>
          <cell r="K3">
            <v>2.0999999999999996</v>
          </cell>
        </row>
        <row r="4">
          <cell r="A4" t="str">
            <v>FY09e</v>
          </cell>
          <cell r="B4">
            <v>19.239999999999998</v>
          </cell>
          <cell r="C4">
            <v>15.5</v>
          </cell>
          <cell r="D4">
            <v>21.07</v>
          </cell>
          <cell r="E4">
            <v>15.5</v>
          </cell>
          <cell r="F4">
            <v>5.57</v>
          </cell>
          <cell r="J4">
            <v>1.8300000000000018</v>
          </cell>
          <cell r="K4">
            <v>3.7399999999999984</v>
          </cell>
        </row>
        <row r="5">
          <cell r="A5" t="str">
            <v>FY10e</v>
          </cell>
          <cell r="B5">
            <v>25.45</v>
          </cell>
          <cell r="C5">
            <v>19.7</v>
          </cell>
          <cell r="D5">
            <v>31.2</v>
          </cell>
          <cell r="E5">
            <v>19.7</v>
          </cell>
          <cell r="F5">
            <v>11.5</v>
          </cell>
          <cell r="G5">
            <v>25.45</v>
          </cell>
          <cell r="J5">
            <v>5.75</v>
          </cell>
          <cell r="K5">
            <v>5.75</v>
          </cell>
        </row>
        <row r="12">
          <cell r="L12">
            <v>3.4285714285714284</v>
          </cell>
        </row>
      </sheetData>
      <sheetData sheetId="29" refreshError="1">
        <row r="1">
          <cell r="N1" t="str">
            <v>SmartCharts</v>
          </cell>
          <cell r="AW1" t="str">
            <v>.</v>
          </cell>
        </row>
        <row r="2">
          <cell r="AW2" t="str">
            <v>.</v>
          </cell>
        </row>
        <row r="3">
          <cell r="AW3" t="str">
            <v>.</v>
          </cell>
        </row>
        <row r="4">
          <cell r="AW4" t="str">
            <v>.</v>
          </cell>
        </row>
        <row r="5">
          <cell r="C5" t="str">
            <v>Define value axis here:</v>
          </cell>
        </row>
        <row r="6">
          <cell r="C6" t="str">
            <v>Value axis definition</v>
          </cell>
        </row>
        <row r="10">
          <cell r="C10" t="str">
            <v>Input your data here:</v>
          </cell>
          <cell r="AW10" t="str">
            <v>.</v>
          </cell>
        </row>
        <row r="11">
          <cell r="C11">
            <v>2000</v>
          </cell>
          <cell r="D11">
            <v>7</v>
          </cell>
        </row>
        <row r="12">
          <cell r="C12">
            <v>2001</v>
          </cell>
          <cell r="D12">
            <v>9</v>
          </cell>
          <cell r="AW12" t="str">
            <v>.</v>
          </cell>
        </row>
        <row r="13">
          <cell r="C13">
            <v>2002</v>
          </cell>
          <cell r="D13">
            <v>10.5</v>
          </cell>
          <cell r="AW13" t="str">
            <v>.</v>
          </cell>
        </row>
        <row r="14">
          <cell r="C14">
            <v>2003</v>
          </cell>
          <cell r="D14">
            <v>9.3000000000000007</v>
          </cell>
          <cell r="AW14" t="str">
            <v>.</v>
          </cell>
        </row>
        <row r="15">
          <cell r="C15">
            <v>2004</v>
          </cell>
          <cell r="D15">
            <v>11</v>
          </cell>
          <cell r="AW15" t="str">
            <v>.</v>
          </cell>
        </row>
        <row r="16">
          <cell r="C16">
            <v>2005</v>
          </cell>
          <cell r="D16">
            <v>11.8</v>
          </cell>
          <cell r="AW16" t="str">
            <v>.</v>
          </cell>
        </row>
        <row r="17">
          <cell r="C17">
            <v>2006</v>
          </cell>
          <cell r="D17">
            <v>13</v>
          </cell>
          <cell r="AW17" t="str">
            <v>.</v>
          </cell>
        </row>
        <row r="18">
          <cell r="C18">
            <v>2007</v>
          </cell>
          <cell r="D18">
            <v>12.2</v>
          </cell>
          <cell r="AW18" t="str">
            <v>.</v>
          </cell>
        </row>
        <row r="19">
          <cell r="C19" t="str">
            <v>2008e</v>
          </cell>
          <cell r="D19">
            <v>14.2</v>
          </cell>
          <cell r="AW19" t="str">
            <v>.</v>
          </cell>
        </row>
        <row r="20">
          <cell r="AW20" t="str">
            <v>.</v>
          </cell>
        </row>
        <row r="21">
          <cell r="AW21" t="str">
            <v>.</v>
          </cell>
        </row>
        <row r="22">
          <cell r="AW22" t="str">
            <v>.</v>
          </cell>
        </row>
        <row r="23">
          <cell r="AW23" t="str">
            <v>.</v>
          </cell>
        </row>
        <row r="24">
          <cell r="AW24" t="str">
            <v>.</v>
          </cell>
        </row>
        <row r="25">
          <cell r="AW25" t="str">
            <v>.</v>
          </cell>
        </row>
        <row r="26">
          <cell r="AW26" t="str">
            <v>.</v>
          </cell>
        </row>
        <row r="27">
          <cell r="AW27" t="str">
            <v>.</v>
          </cell>
        </row>
        <row r="28">
          <cell r="AW28" t="str">
            <v>.</v>
          </cell>
        </row>
        <row r="29">
          <cell r="AW29" t="str">
            <v>.</v>
          </cell>
        </row>
        <row r="30">
          <cell r="AW30" t="str">
            <v>.</v>
          </cell>
        </row>
        <row r="31">
          <cell r="AW31" t="str">
            <v>.</v>
          </cell>
        </row>
        <row r="32">
          <cell r="AW32" t="str">
            <v>.</v>
          </cell>
        </row>
        <row r="33">
          <cell r="AW33" t="str">
            <v>.</v>
          </cell>
        </row>
        <row r="34">
          <cell r="AW34" t="str">
            <v>.</v>
          </cell>
        </row>
        <row r="35">
          <cell r="AW35" t="str">
            <v>.</v>
          </cell>
        </row>
        <row r="36">
          <cell r="AW36" t="str">
            <v>.</v>
          </cell>
        </row>
        <row r="37">
          <cell r="AW37" t="str">
            <v>.</v>
          </cell>
        </row>
        <row r="38">
          <cell r="AW38" t="str">
            <v>.</v>
          </cell>
        </row>
        <row r="39">
          <cell r="AW39" t="str">
            <v>.</v>
          </cell>
        </row>
        <row r="40">
          <cell r="AW40" t="str">
            <v>.</v>
          </cell>
        </row>
        <row r="41">
          <cell r="AW41" t="str">
            <v>.</v>
          </cell>
        </row>
        <row r="42">
          <cell r="AW42" t="str">
            <v>.</v>
          </cell>
        </row>
        <row r="43">
          <cell r="AW43" t="str">
            <v>.</v>
          </cell>
        </row>
        <row r="44">
          <cell r="AW44" t="str">
            <v>.</v>
          </cell>
        </row>
        <row r="45">
          <cell r="AW45" t="str">
            <v>.</v>
          </cell>
        </row>
        <row r="46">
          <cell r="AW46" t="str">
            <v>.</v>
          </cell>
        </row>
        <row r="47">
          <cell r="AW47" t="str">
            <v>.</v>
          </cell>
        </row>
        <row r="48">
          <cell r="AW48" t="str">
            <v>.</v>
          </cell>
        </row>
        <row r="49">
          <cell r="AW49" t="str">
            <v>.</v>
          </cell>
        </row>
        <row r="50">
          <cell r="AW50" t="str">
            <v>.</v>
          </cell>
        </row>
        <row r="51">
          <cell r="AW51" t="str">
            <v>.</v>
          </cell>
        </row>
        <row r="52">
          <cell r="AW52" t="str">
            <v>.</v>
          </cell>
        </row>
        <row r="53">
          <cell r="AW53" t="str">
            <v>.</v>
          </cell>
        </row>
        <row r="54">
          <cell r="AW54" t="str">
            <v>.</v>
          </cell>
        </row>
        <row r="55">
          <cell r="AW55" t="str">
            <v>.</v>
          </cell>
        </row>
        <row r="56">
          <cell r="AW56" t="str">
            <v>.</v>
          </cell>
        </row>
        <row r="57">
          <cell r="AW57" t="str">
            <v>.</v>
          </cell>
        </row>
        <row r="58">
          <cell r="AW58" t="str">
            <v>.</v>
          </cell>
        </row>
        <row r="59">
          <cell r="AW59" t="str">
            <v>.</v>
          </cell>
        </row>
        <row r="60">
          <cell r="AW60" t="str">
            <v>.</v>
          </cell>
        </row>
        <row r="61">
          <cell r="AW61" t="str">
            <v>.</v>
          </cell>
        </row>
        <row r="62">
          <cell r="AW62" t="str">
            <v>.</v>
          </cell>
        </row>
        <row r="63">
          <cell r="AW63" t="str">
            <v>.</v>
          </cell>
        </row>
        <row r="64">
          <cell r="AW64" t="str">
            <v>.</v>
          </cell>
        </row>
        <row r="65">
          <cell r="AW65" t="str">
            <v>.</v>
          </cell>
        </row>
        <row r="66">
          <cell r="AW66" t="str">
            <v>.</v>
          </cell>
        </row>
        <row r="67">
          <cell r="AW67" t="str">
            <v>.</v>
          </cell>
        </row>
        <row r="68">
          <cell r="AW68" t="str">
            <v>.</v>
          </cell>
        </row>
        <row r="69">
          <cell r="AW69" t="str">
            <v>.</v>
          </cell>
        </row>
        <row r="70">
          <cell r="AW70" t="str">
            <v>.</v>
          </cell>
        </row>
        <row r="71">
          <cell r="AW71" t="str">
            <v>.</v>
          </cell>
        </row>
        <row r="72">
          <cell r="AW72" t="str">
            <v>.</v>
          </cell>
        </row>
        <row r="73">
          <cell r="AW73" t="str">
            <v>.</v>
          </cell>
        </row>
        <row r="74">
          <cell r="AW74" t="str">
            <v>.</v>
          </cell>
        </row>
        <row r="75">
          <cell r="AW75" t="str">
            <v>.</v>
          </cell>
        </row>
        <row r="76">
          <cell r="AW76" t="str">
            <v>.</v>
          </cell>
        </row>
        <row r="77">
          <cell r="AW77" t="str">
            <v>.</v>
          </cell>
        </row>
        <row r="78">
          <cell r="AW78" t="str">
            <v>.</v>
          </cell>
        </row>
        <row r="79">
          <cell r="AW79" t="str">
            <v>.</v>
          </cell>
        </row>
        <row r="80">
          <cell r="AW80" t="str">
            <v>.</v>
          </cell>
        </row>
        <row r="81">
          <cell r="AW81" t="str">
            <v>.</v>
          </cell>
        </row>
        <row r="82">
          <cell r="AW82" t="str">
            <v>.</v>
          </cell>
        </row>
        <row r="83">
          <cell r="AW83" t="str">
            <v>.</v>
          </cell>
        </row>
        <row r="84">
          <cell r="AW84" t="str">
            <v>.</v>
          </cell>
        </row>
        <row r="85">
          <cell r="AW85" t="str">
            <v>.</v>
          </cell>
        </row>
        <row r="86">
          <cell r="AW86" t="str">
            <v>.</v>
          </cell>
        </row>
        <row r="87">
          <cell r="AW87" t="str">
            <v>.</v>
          </cell>
        </row>
        <row r="88">
          <cell r="AW88" t="str">
            <v>.</v>
          </cell>
        </row>
        <row r="89">
          <cell r="AW89" t="str">
            <v>.</v>
          </cell>
        </row>
        <row r="90">
          <cell r="AW90" t="str">
            <v>.</v>
          </cell>
        </row>
        <row r="91">
          <cell r="AW91" t="str">
            <v>.</v>
          </cell>
        </row>
        <row r="92">
          <cell r="AW92" t="str">
            <v>.</v>
          </cell>
        </row>
        <row r="93">
          <cell r="AW93" t="str">
            <v>.</v>
          </cell>
        </row>
        <row r="94">
          <cell r="AW94" t="str">
            <v>.</v>
          </cell>
        </row>
        <row r="95">
          <cell r="AW95" t="str">
            <v>.</v>
          </cell>
        </row>
        <row r="96">
          <cell r="AW96" t="str">
            <v>.</v>
          </cell>
        </row>
        <row r="97">
          <cell r="AW97" t="str">
            <v>.</v>
          </cell>
        </row>
        <row r="98">
          <cell r="AW98" t="str">
            <v>.</v>
          </cell>
        </row>
        <row r="99">
          <cell r="AW99" t="str">
            <v>.</v>
          </cell>
        </row>
        <row r="100">
          <cell r="AW100" t="str">
            <v>.</v>
          </cell>
        </row>
        <row r="101">
          <cell r="AW101" t="str">
            <v>.</v>
          </cell>
        </row>
        <row r="102">
          <cell r="AW102" t="str">
            <v>.</v>
          </cell>
        </row>
        <row r="103">
          <cell r="AW103" t="str">
            <v>.</v>
          </cell>
        </row>
        <row r="104">
          <cell r="AW104" t="str">
            <v>.</v>
          </cell>
        </row>
        <row r="105">
          <cell r="AW105" t="str">
            <v>.</v>
          </cell>
        </row>
        <row r="106">
          <cell r="AW106" t="str">
            <v>.</v>
          </cell>
        </row>
        <row r="107">
          <cell r="AW107" t="str">
            <v>.</v>
          </cell>
        </row>
        <row r="108">
          <cell r="AW108" t="str">
            <v>.</v>
          </cell>
        </row>
        <row r="109">
          <cell r="AW109" t="str">
            <v>.</v>
          </cell>
        </row>
        <row r="110">
          <cell r="AW110" t="str">
            <v>.</v>
          </cell>
        </row>
        <row r="111">
          <cell r="AW111" t="str">
            <v>.</v>
          </cell>
        </row>
        <row r="112">
          <cell r="AW112" t="str">
            <v>.</v>
          </cell>
        </row>
        <row r="113">
          <cell r="AW113" t="str">
            <v>.</v>
          </cell>
        </row>
        <row r="114">
          <cell r="AW114" t="str">
            <v>.</v>
          </cell>
        </row>
        <row r="115">
          <cell r="AW115" t="str">
            <v>.</v>
          </cell>
        </row>
        <row r="116">
          <cell r="AW116" t="str">
            <v>.</v>
          </cell>
        </row>
        <row r="117">
          <cell r="AW117" t="str">
            <v>.</v>
          </cell>
        </row>
        <row r="118">
          <cell r="AW118" t="str">
            <v>.</v>
          </cell>
        </row>
        <row r="119">
          <cell r="AW119" t="str">
            <v>.</v>
          </cell>
        </row>
        <row r="120">
          <cell r="AW120" t="str">
            <v>.</v>
          </cell>
        </row>
        <row r="121">
          <cell r="AW121" t="str">
            <v>.</v>
          </cell>
        </row>
        <row r="122">
          <cell r="AW122" t="str">
            <v>.</v>
          </cell>
        </row>
        <row r="123">
          <cell r="AW123" t="str">
            <v>.</v>
          </cell>
        </row>
        <row r="124">
          <cell r="AW124" t="str">
            <v>.</v>
          </cell>
        </row>
        <row r="125">
          <cell r="AW125" t="str">
            <v>.</v>
          </cell>
        </row>
        <row r="126">
          <cell r="AW126" t="str">
            <v>.</v>
          </cell>
        </row>
        <row r="127">
          <cell r="AW127" t="str">
            <v>.</v>
          </cell>
        </row>
        <row r="128">
          <cell r="AW128" t="str">
            <v>.</v>
          </cell>
        </row>
        <row r="129">
          <cell r="AW129" t="str">
            <v>.</v>
          </cell>
        </row>
        <row r="130">
          <cell r="AW130" t="str">
            <v>.</v>
          </cell>
        </row>
        <row r="131">
          <cell r="AW131" t="str">
            <v>.</v>
          </cell>
        </row>
        <row r="132">
          <cell r="AW132" t="str">
            <v>.</v>
          </cell>
        </row>
        <row r="133">
          <cell r="AW133" t="str">
            <v>.</v>
          </cell>
        </row>
        <row r="134">
          <cell r="AW134" t="str">
            <v>.</v>
          </cell>
        </row>
        <row r="135">
          <cell r="AW135" t="str">
            <v>.</v>
          </cell>
        </row>
        <row r="136">
          <cell r="AW136" t="str">
            <v>.</v>
          </cell>
        </row>
        <row r="137">
          <cell r="AW137" t="str">
            <v>.</v>
          </cell>
        </row>
        <row r="138">
          <cell r="AW138" t="str">
            <v>.</v>
          </cell>
        </row>
        <row r="139">
          <cell r="AW139" t="str">
            <v>.</v>
          </cell>
        </row>
        <row r="140">
          <cell r="AW140" t="str">
            <v>.</v>
          </cell>
        </row>
        <row r="141">
          <cell r="AW141" t="str">
            <v>.</v>
          </cell>
        </row>
        <row r="142">
          <cell r="AW142" t="str">
            <v>.</v>
          </cell>
        </row>
        <row r="143">
          <cell r="AW143" t="str">
            <v>.</v>
          </cell>
        </row>
        <row r="144">
          <cell r="AW144" t="str">
            <v>.</v>
          </cell>
        </row>
        <row r="145">
          <cell r="AW145" t="str">
            <v>.</v>
          </cell>
        </row>
        <row r="146">
          <cell r="AW146" t="str">
            <v>.</v>
          </cell>
        </row>
        <row r="147">
          <cell r="AW147" t="str">
            <v>.</v>
          </cell>
        </row>
        <row r="148">
          <cell r="AW148" t="str">
            <v>.</v>
          </cell>
        </row>
        <row r="149">
          <cell r="AW149" t="str">
            <v>.</v>
          </cell>
        </row>
        <row r="150">
          <cell r="AW150" t="str">
            <v>.</v>
          </cell>
        </row>
        <row r="151">
          <cell r="AW151" t="str">
            <v>.</v>
          </cell>
        </row>
        <row r="152">
          <cell r="AW152" t="str">
            <v>.</v>
          </cell>
        </row>
        <row r="153">
          <cell r="AW153" t="str">
            <v>.</v>
          </cell>
        </row>
        <row r="154">
          <cell r="AW154" t="str">
            <v>.</v>
          </cell>
        </row>
        <row r="155">
          <cell r="AW155" t="str">
            <v>.</v>
          </cell>
        </row>
        <row r="156">
          <cell r="AW156" t="str">
            <v>.</v>
          </cell>
        </row>
        <row r="157">
          <cell r="AW157" t="str">
            <v>.</v>
          </cell>
        </row>
        <row r="158">
          <cell r="AW158" t="str">
            <v>.</v>
          </cell>
        </row>
        <row r="159">
          <cell r="AW159" t="str">
            <v>.</v>
          </cell>
        </row>
        <row r="160">
          <cell r="AW160" t="str">
            <v>.</v>
          </cell>
        </row>
        <row r="161">
          <cell r="AW161" t="str">
            <v>.</v>
          </cell>
        </row>
        <row r="162">
          <cell r="AW162" t="str">
            <v>.</v>
          </cell>
        </row>
        <row r="163">
          <cell r="AW163" t="str">
            <v>.</v>
          </cell>
        </row>
        <row r="164">
          <cell r="AW164" t="str">
            <v>.</v>
          </cell>
        </row>
        <row r="165">
          <cell r="AW165" t="str">
            <v>.</v>
          </cell>
        </row>
        <row r="166">
          <cell r="AW166" t="str">
            <v>.</v>
          </cell>
        </row>
        <row r="167">
          <cell r="AW167" t="str">
            <v>.</v>
          </cell>
        </row>
        <row r="168">
          <cell r="AW168" t="str">
            <v>.</v>
          </cell>
        </row>
        <row r="169">
          <cell r="AW169" t="str">
            <v>.</v>
          </cell>
        </row>
        <row r="170">
          <cell r="AW170" t="str">
            <v>.</v>
          </cell>
        </row>
        <row r="171">
          <cell r="AW171" t="str">
            <v>.</v>
          </cell>
        </row>
        <row r="172">
          <cell r="AW172" t="str">
            <v>.</v>
          </cell>
        </row>
        <row r="173">
          <cell r="AW173" t="str">
            <v>.</v>
          </cell>
        </row>
        <row r="174">
          <cell r="AW174" t="str">
            <v>.</v>
          </cell>
        </row>
        <row r="175">
          <cell r="AW175" t="str">
            <v>.</v>
          </cell>
        </row>
        <row r="176">
          <cell r="AW176" t="str">
            <v>.</v>
          </cell>
        </row>
        <row r="177">
          <cell r="AW177" t="str">
            <v>.</v>
          </cell>
        </row>
        <row r="178">
          <cell r="AW178" t="str">
            <v>.</v>
          </cell>
        </row>
        <row r="179">
          <cell r="AW179" t="str">
            <v>.</v>
          </cell>
        </row>
        <row r="180">
          <cell r="AW180" t="str">
            <v>.</v>
          </cell>
        </row>
        <row r="181">
          <cell r="AW181" t="str">
            <v>.</v>
          </cell>
        </row>
        <row r="182">
          <cell r="AW182" t="str">
            <v>.</v>
          </cell>
        </row>
        <row r="183">
          <cell r="AW183" t="str">
            <v>.</v>
          </cell>
        </row>
        <row r="184">
          <cell r="AW184" t="str">
            <v>.</v>
          </cell>
        </row>
        <row r="185">
          <cell r="AW185" t="str">
            <v>.</v>
          </cell>
        </row>
        <row r="186">
          <cell r="AW186" t="str">
            <v>.</v>
          </cell>
        </row>
        <row r="187">
          <cell r="AW187" t="str">
            <v>.</v>
          </cell>
        </row>
        <row r="188">
          <cell r="AW188" t="str">
            <v>.</v>
          </cell>
        </row>
        <row r="189">
          <cell r="AW189" t="str">
            <v>.</v>
          </cell>
        </row>
        <row r="190">
          <cell r="AW190" t="str">
            <v>.</v>
          </cell>
        </row>
        <row r="191">
          <cell r="AW191" t="str">
            <v>.</v>
          </cell>
        </row>
        <row r="192">
          <cell r="AW192" t="str">
            <v>.</v>
          </cell>
        </row>
        <row r="193">
          <cell r="AW193" t="str">
            <v>.</v>
          </cell>
        </row>
        <row r="194">
          <cell r="AW194" t="str">
            <v>.</v>
          </cell>
        </row>
        <row r="195">
          <cell r="AW195" t="str">
            <v>.</v>
          </cell>
        </row>
        <row r="196">
          <cell r="AW196" t="str">
            <v>.</v>
          </cell>
        </row>
        <row r="197">
          <cell r="AW197" t="str">
            <v>.</v>
          </cell>
        </row>
        <row r="198">
          <cell r="AW198" t="str">
            <v>.</v>
          </cell>
        </row>
        <row r="199">
          <cell r="AW199" t="str">
            <v>.</v>
          </cell>
        </row>
        <row r="200">
          <cell r="AW200" t="str">
            <v>.</v>
          </cell>
        </row>
        <row r="201">
          <cell r="AW201" t="str">
            <v>.</v>
          </cell>
        </row>
        <row r="202">
          <cell r="AW202" t="str">
            <v>.</v>
          </cell>
        </row>
        <row r="203">
          <cell r="AW203" t="str">
            <v>.</v>
          </cell>
        </row>
        <row r="204">
          <cell r="AW204" t="str">
            <v>.</v>
          </cell>
        </row>
        <row r="205">
          <cell r="AW205" t="str">
            <v>.</v>
          </cell>
        </row>
        <row r="206">
          <cell r="AW206" t="str">
            <v>.</v>
          </cell>
        </row>
        <row r="207">
          <cell r="AW207" t="str">
            <v>.</v>
          </cell>
        </row>
        <row r="208">
          <cell r="AW208" t="str">
            <v>.</v>
          </cell>
        </row>
        <row r="209">
          <cell r="AW209" t="str">
            <v>.</v>
          </cell>
        </row>
        <row r="210">
          <cell r="AW210" t="str">
            <v>.</v>
          </cell>
        </row>
        <row r="211">
          <cell r="AW211" t="str">
            <v>.</v>
          </cell>
        </row>
        <row r="212">
          <cell r="AW212" t="str">
            <v>.</v>
          </cell>
        </row>
        <row r="213">
          <cell r="AW213" t="str">
            <v>.</v>
          </cell>
        </row>
        <row r="214">
          <cell r="AW214" t="str">
            <v>.</v>
          </cell>
        </row>
        <row r="215">
          <cell r="AW215" t="str">
            <v>.</v>
          </cell>
        </row>
        <row r="216">
          <cell r="AW216" t="str">
            <v>.</v>
          </cell>
        </row>
        <row r="217">
          <cell r="AW217" t="str">
            <v>.</v>
          </cell>
        </row>
        <row r="218">
          <cell r="AW218" t="str">
            <v>.</v>
          </cell>
        </row>
        <row r="219">
          <cell r="AW219" t="str">
            <v>.</v>
          </cell>
        </row>
        <row r="220">
          <cell r="AW220" t="str">
            <v>.</v>
          </cell>
        </row>
        <row r="221">
          <cell r="AW221" t="str">
            <v>.</v>
          </cell>
        </row>
        <row r="222">
          <cell r="AW222" t="str">
            <v>.</v>
          </cell>
        </row>
        <row r="223">
          <cell r="AW223" t="str">
            <v>.</v>
          </cell>
        </row>
        <row r="224">
          <cell r="AW224" t="str">
            <v>.</v>
          </cell>
        </row>
        <row r="225">
          <cell r="AW225" t="str">
            <v>.</v>
          </cell>
        </row>
        <row r="226">
          <cell r="AW226" t="str">
            <v>.</v>
          </cell>
        </row>
        <row r="227">
          <cell r="AW227" t="str">
            <v>.</v>
          </cell>
        </row>
        <row r="228">
          <cell r="AW228" t="str">
            <v>.</v>
          </cell>
        </row>
        <row r="229">
          <cell r="AW229" t="str">
            <v>.</v>
          </cell>
        </row>
        <row r="230">
          <cell r="AW230" t="str">
            <v>.</v>
          </cell>
        </row>
        <row r="231">
          <cell r="AW231" t="str">
            <v>.</v>
          </cell>
        </row>
        <row r="232">
          <cell r="AW232" t="str">
            <v>.</v>
          </cell>
        </row>
        <row r="233">
          <cell r="AW233" t="str">
            <v>.</v>
          </cell>
        </row>
        <row r="234">
          <cell r="AW234" t="str">
            <v>.</v>
          </cell>
        </row>
        <row r="235">
          <cell r="AW235" t="str">
            <v>.</v>
          </cell>
        </row>
        <row r="236">
          <cell r="AW236" t="str">
            <v>.</v>
          </cell>
        </row>
        <row r="237">
          <cell r="AW237" t="str">
            <v>.</v>
          </cell>
        </row>
        <row r="238">
          <cell r="AW238" t="str">
            <v>.</v>
          </cell>
        </row>
        <row r="239">
          <cell r="AW239" t="str">
            <v>.</v>
          </cell>
        </row>
        <row r="240">
          <cell r="AW240" t="str">
            <v>.</v>
          </cell>
        </row>
        <row r="241">
          <cell r="AW241" t="str">
            <v>.</v>
          </cell>
        </row>
        <row r="242">
          <cell r="AW242" t="str">
            <v>.</v>
          </cell>
        </row>
        <row r="243">
          <cell r="AW243" t="str">
            <v>.</v>
          </cell>
        </row>
        <row r="244">
          <cell r="AW244" t="str">
            <v>.</v>
          </cell>
        </row>
        <row r="245">
          <cell r="AW245" t="str">
            <v>.</v>
          </cell>
        </row>
        <row r="246">
          <cell r="AW246" t="str">
            <v>.</v>
          </cell>
        </row>
        <row r="247">
          <cell r="AW247" t="str">
            <v>.</v>
          </cell>
        </row>
        <row r="248">
          <cell r="AW248" t="str">
            <v>.</v>
          </cell>
        </row>
        <row r="249">
          <cell r="AW249" t="str">
            <v>.</v>
          </cell>
        </row>
        <row r="250">
          <cell r="AW250" t="str">
            <v>.</v>
          </cell>
        </row>
        <row r="251">
          <cell r="AW251" t="str">
            <v>.</v>
          </cell>
        </row>
        <row r="252">
          <cell r="AW252" t="str">
            <v>.</v>
          </cell>
        </row>
        <row r="253">
          <cell r="AW253" t="str">
            <v>.</v>
          </cell>
        </row>
        <row r="254">
          <cell r="AW254" t="str">
            <v>.</v>
          </cell>
        </row>
        <row r="255">
          <cell r="AW255" t="str">
            <v>.</v>
          </cell>
        </row>
        <row r="256">
          <cell r="AW256" t="str">
            <v>.</v>
          </cell>
        </row>
        <row r="257">
          <cell r="AW257" t="str">
            <v>.</v>
          </cell>
        </row>
        <row r="258">
          <cell r="AW258" t="str">
            <v>.</v>
          </cell>
        </row>
        <row r="259">
          <cell r="AW259" t="str">
            <v>.</v>
          </cell>
        </row>
        <row r="260">
          <cell r="AW260" t="str">
            <v>.</v>
          </cell>
        </row>
        <row r="261">
          <cell r="AW261" t="str">
            <v>.</v>
          </cell>
        </row>
        <row r="262">
          <cell r="AW262" t="str">
            <v>.</v>
          </cell>
        </row>
        <row r="263">
          <cell r="AW263" t="str">
            <v>.</v>
          </cell>
        </row>
        <row r="264">
          <cell r="AW264" t="str">
            <v>.</v>
          </cell>
        </row>
        <row r="265">
          <cell r="AW265" t="str">
            <v>.</v>
          </cell>
        </row>
        <row r="266">
          <cell r="AW266" t="str">
            <v>.</v>
          </cell>
        </row>
        <row r="267">
          <cell r="AW267" t="str">
            <v>.</v>
          </cell>
        </row>
        <row r="268">
          <cell r="AW268" t="str">
            <v>.</v>
          </cell>
        </row>
        <row r="269">
          <cell r="AW269" t="str">
            <v>.</v>
          </cell>
        </row>
        <row r="270">
          <cell r="AW270" t="str">
            <v>.</v>
          </cell>
        </row>
        <row r="271">
          <cell r="AW271" t="str">
            <v>.</v>
          </cell>
        </row>
        <row r="272">
          <cell r="AW272" t="str">
            <v>.</v>
          </cell>
        </row>
        <row r="273">
          <cell r="AW273" t="str">
            <v>.</v>
          </cell>
        </row>
        <row r="274">
          <cell r="AW274" t="str">
            <v>.</v>
          </cell>
        </row>
        <row r="275">
          <cell r="AW275" t="str">
            <v>.</v>
          </cell>
        </row>
        <row r="276">
          <cell r="AW276" t="str">
            <v>.</v>
          </cell>
        </row>
        <row r="277">
          <cell r="AW277" t="str">
            <v>.</v>
          </cell>
        </row>
        <row r="278">
          <cell r="AW278" t="str">
            <v>.</v>
          </cell>
        </row>
        <row r="279">
          <cell r="AW279" t="str">
            <v>.</v>
          </cell>
        </row>
        <row r="280">
          <cell r="AW280" t="str">
            <v>.</v>
          </cell>
        </row>
        <row r="281">
          <cell r="AW281" t="str">
            <v>.</v>
          </cell>
        </row>
        <row r="282">
          <cell r="AW282" t="str">
            <v>.</v>
          </cell>
        </row>
        <row r="283">
          <cell r="AW283" t="str">
            <v>.</v>
          </cell>
        </row>
        <row r="284">
          <cell r="AW284" t="str">
            <v>.</v>
          </cell>
        </row>
        <row r="285">
          <cell r="AW285" t="str">
            <v>.</v>
          </cell>
        </row>
        <row r="286">
          <cell r="AW286" t="str">
            <v>.</v>
          </cell>
        </row>
        <row r="287">
          <cell r="AW287" t="str">
            <v>.</v>
          </cell>
        </row>
        <row r="288">
          <cell r="AW288" t="str">
            <v>.</v>
          </cell>
        </row>
        <row r="289">
          <cell r="AW289" t="str">
            <v>.</v>
          </cell>
        </row>
        <row r="290">
          <cell r="AW290" t="str">
            <v>.</v>
          </cell>
        </row>
        <row r="291">
          <cell r="AW291" t="str">
            <v>.</v>
          </cell>
        </row>
        <row r="292">
          <cell r="AW292" t="str">
            <v>.</v>
          </cell>
        </row>
        <row r="293">
          <cell r="AW293" t="str">
            <v>.</v>
          </cell>
        </row>
        <row r="294">
          <cell r="AW294" t="str">
            <v>.</v>
          </cell>
        </row>
        <row r="295">
          <cell r="AW295" t="str">
            <v>.</v>
          </cell>
        </row>
        <row r="296">
          <cell r="AW296" t="str">
            <v>.</v>
          </cell>
        </row>
        <row r="297">
          <cell r="AW297" t="str">
            <v>.</v>
          </cell>
        </row>
        <row r="298">
          <cell r="AW298" t="str">
            <v>.</v>
          </cell>
        </row>
        <row r="299">
          <cell r="AW299" t="str">
            <v>.</v>
          </cell>
        </row>
        <row r="300">
          <cell r="AW300" t="str">
            <v>.</v>
          </cell>
        </row>
        <row r="301">
          <cell r="AW301" t="str">
            <v>.</v>
          </cell>
        </row>
        <row r="302">
          <cell r="AW302" t="str">
            <v>.</v>
          </cell>
        </row>
        <row r="303">
          <cell r="AW303" t="str">
            <v>.</v>
          </cell>
        </row>
        <row r="304">
          <cell r="AW304" t="str">
            <v>.</v>
          </cell>
        </row>
        <row r="305">
          <cell r="AW305" t="str">
            <v>.</v>
          </cell>
        </row>
        <row r="306">
          <cell r="AW306" t="str">
            <v>.</v>
          </cell>
        </row>
        <row r="307">
          <cell r="AW307" t="str">
            <v>.</v>
          </cell>
        </row>
        <row r="308">
          <cell r="AW308" t="str">
            <v>.</v>
          </cell>
        </row>
        <row r="309">
          <cell r="AW309" t="str">
            <v>.</v>
          </cell>
        </row>
        <row r="310">
          <cell r="AW310" t="str">
            <v>.</v>
          </cell>
        </row>
        <row r="311">
          <cell r="AW311" t="str">
            <v>.</v>
          </cell>
        </row>
        <row r="312">
          <cell r="AW312" t="str">
            <v>.</v>
          </cell>
        </row>
        <row r="313">
          <cell r="AW313" t="str">
            <v>.</v>
          </cell>
        </row>
        <row r="314">
          <cell r="AW314" t="str">
            <v>.</v>
          </cell>
        </row>
        <row r="315">
          <cell r="AW315" t="str">
            <v>.</v>
          </cell>
        </row>
        <row r="316">
          <cell r="AW316" t="str">
            <v>.</v>
          </cell>
        </row>
        <row r="317">
          <cell r="AW317" t="str">
            <v>.</v>
          </cell>
        </row>
        <row r="318">
          <cell r="AW318" t="str">
            <v>.</v>
          </cell>
        </row>
        <row r="319">
          <cell r="AW319" t="str">
            <v>.</v>
          </cell>
        </row>
        <row r="320">
          <cell r="AW320" t="str">
            <v>.</v>
          </cell>
        </row>
        <row r="321">
          <cell r="AW321" t="str">
            <v>.</v>
          </cell>
        </row>
        <row r="322">
          <cell r="AW322" t="str">
            <v>.</v>
          </cell>
        </row>
        <row r="323">
          <cell r="AW323" t="str">
            <v>.</v>
          </cell>
        </row>
        <row r="324">
          <cell r="AW324" t="str">
            <v>.</v>
          </cell>
        </row>
        <row r="325">
          <cell r="AW325" t="str">
            <v>.</v>
          </cell>
        </row>
        <row r="326">
          <cell r="AW326" t="str">
            <v>.</v>
          </cell>
        </row>
        <row r="327">
          <cell r="AW327" t="str">
            <v>.</v>
          </cell>
        </row>
        <row r="328">
          <cell r="AW328" t="str">
            <v>.</v>
          </cell>
        </row>
        <row r="329">
          <cell r="AW329" t="str">
            <v>.</v>
          </cell>
        </row>
        <row r="330">
          <cell r="AW330" t="str">
            <v>.</v>
          </cell>
        </row>
        <row r="331">
          <cell r="AW331" t="str">
            <v>.</v>
          </cell>
        </row>
        <row r="332">
          <cell r="AW332" t="str">
            <v>.</v>
          </cell>
        </row>
        <row r="333">
          <cell r="AW333" t="str">
            <v>.</v>
          </cell>
        </row>
        <row r="334">
          <cell r="AW334" t="str">
            <v>.</v>
          </cell>
        </row>
        <row r="335">
          <cell r="AW335" t="str">
            <v>.</v>
          </cell>
        </row>
        <row r="336">
          <cell r="AW336" t="str">
            <v>.</v>
          </cell>
        </row>
        <row r="337">
          <cell r="AW337" t="str">
            <v>.</v>
          </cell>
        </row>
        <row r="338">
          <cell r="AW338" t="str">
            <v>.</v>
          </cell>
        </row>
        <row r="339">
          <cell r="AW339" t="str">
            <v>.</v>
          </cell>
        </row>
        <row r="340">
          <cell r="AW340" t="str">
            <v>.</v>
          </cell>
        </row>
        <row r="341">
          <cell r="AW341" t="str">
            <v>.</v>
          </cell>
        </row>
        <row r="342">
          <cell r="AW342" t="str">
            <v>.</v>
          </cell>
        </row>
        <row r="343">
          <cell r="AW343" t="str">
            <v>.</v>
          </cell>
        </row>
        <row r="344">
          <cell r="AW344" t="str">
            <v>.</v>
          </cell>
        </row>
        <row r="345">
          <cell r="AW345" t="str">
            <v>.</v>
          </cell>
        </row>
        <row r="346">
          <cell r="AW346" t="str">
            <v>.</v>
          </cell>
        </row>
        <row r="347">
          <cell r="AW347" t="str">
            <v>.</v>
          </cell>
        </row>
        <row r="348">
          <cell r="AW348" t="str">
            <v>.</v>
          </cell>
        </row>
        <row r="349">
          <cell r="AW349" t="str">
            <v>.</v>
          </cell>
        </row>
        <row r="350">
          <cell r="AW350" t="str">
            <v>.</v>
          </cell>
        </row>
        <row r="351">
          <cell r="AW351" t="str">
            <v>.</v>
          </cell>
        </row>
        <row r="352">
          <cell r="AW352" t="str">
            <v>.</v>
          </cell>
        </row>
        <row r="353">
          <cell r="AW353" t="str">
            <v>.</v>
          </cell>
        </row>
        <row r="354">
          <cell r="AW354" t="str">
            <v>.</v>
          </cell>
        </row>
        <row r="355">
          <cell r="AW355" t="str">
            <v>.</v>
          </cell>
        </row>
        <row r="356">
          <cell r="AW356" t="str">
            <v>.</v>
          </cell>
        </row>
        <row r="357">
          <cell r="AW357" t="str">
            <v>.</v>
          </cell>
        </row>
        <row r="358">
          <cell r="AW358" t="str">
            <v>.</v>
          </cell>
        </row>
        <row r="359">
          <cell r="AW359" t="str">
            <v>.</v>
          </cell>
        </row>
        <row r="360">
          <cell r="AW360" t="str">
            <v>.</v>
          </cell>
        </row>
        <row r="361">
          <cell r="AW361" t="str">
            <v>.</v>
          </cell>
        </row>
        <row r="362">
          <cell r="AW362" t="str">
            <v>.</v>
          </cell>
        </row>
        <row r="363">
          <cell r="AW363" t="str">
            <v>.</v>
          </cell>
        </row>
        <row r="364">
          <cell r="AW364" t="str">
            <v>.</v>
          </cell>
        </row>
        <row r="365">
          <cell r="AW365" t="str">
            <v>.</v>
          </cell>
        </row>
        <row r="366">
          <cell r="AW366" t="str">
            <v>.</v>
          </cell>
        </row>
        <row r="367">
          <cell r="AW367" t="str">
            <v>.</v>
          </cell>
        </row>
        <row r="368">
          <cell r="AW368" t="str">
            <v>.</v>
          </cell>
        </row>
        <row r="369">
          <cell r="AW369" t="str">
            <v>.</v>
          </cell>
        </row>
        <row r="370">
          <cell r="AW370" t="str">
            <v>.</v>
          </cell>
        </row>
        <row r="371">
          <cell r="AW371" t="str">
            <v>.</v>
          </cell>
        </row>
        <row r="372">
          <cell r="AW372" t="str">
            <v>.</v>
          </cell>
        </row>
        <row r="373">
          <cell r="AW373" t="str">
            <v>.</v>
          </cell>
        </row>
        <row r="374">
          <cell r="AW374" t="str">
            <v>.</v>
          </cell>
        </row>
        <row r="375">
          <cell r="AW375" t="str">
            <v>.</v>
          </cell>
        </row>
        <row r="376">
          <cell r="AW376" t="str">
            <v>.</v>
          </cell>
        </row>
        <row r="377">
          <cell r="AW377" t="str">
            <v>.</v>
          </cell>
        </row>
        <row r="378">
          <cell r="AW378" t="str">
            <v>.</v>
          </cell>
        </row>
        <row r="379">
          <cell r="AW379" t="str">
            <v>.</v>
          </cell>
        </row>
        <row r="380">
          <cell r="AW380" t="str">
            <v>.</v>
          </cell>
        </row>
        <row r="381">
          <cell r="AW381" t="str">
            <v>.</v>
          </cell>
        </row>
        <row r="382">
          <cell r="AW382" t="str">
            <v>.</v>
          </cell>
        </row>
        <row r="383">
          <cell r="AW383" t="str">
            <v>.</v>
          </cell>
        </row>
        <row r="384">
          <cell r="AW384" t="str">
            <v>.</v>
          </cell>
        </row>
        <row r="385">
          <cell r="AW385" t="str">
            <v>.</v>
          </cell>
        </row>
        <row r="386">
          <cell r="AW386" t="str">
            <v>.</v>
          </cell>
        </row>
        <row r="387">
          <cell r="AW387" t="str">
            <v>.</v>
          </cell>
        </row>
        <row r="388">
          <cell r="AW388" t="str">
            <v>.</v>
          </cell>
        </row>
        <row r="389">
          <cell r="AW389" t="str">
            <v>.</v>
          </cell>
        </row>
        <row r="390">
          <cell r="AW390" t="str">
            <v>.</v>
          </cell>
        </row>
        <row r="391">
          <cell r="AW391" t="str">
            <v>.</v>
          </cell>
        </row>
        <row r="392">
          <cell r="AW392" t="str">
            <v>.</v>
          </cell>
        </row>
        <row r="393">
          <cell r="AW393" t="str">
            <v>.</v>
          </cell>
        </row>
        <row r="394">
          <cell r="AW394" t="str">
            <v>.</v>
          </cell>
        </row>
        <row r="395">
          <cell r="AW395" t="str">
            <v>.</v>
          </cell>
        </row>
        <row r="396">
          <cell r="AW396" t="str">
            <v>.</v>
          </cell>
        </row>
        <row r="397">
          <cell r="AW397" t="str">
            <v>.</v>
          </cell>
        </row>
        <row r="398">
          <cell r="AW398" t="str">
            <v>.</v>
          </cell>
        </row>
        <row r="399">
          <cell r="AW399" t="str">
            <v>.</v>
          </cell>
        </row>
        <row r="400">
          <cell r="AW400" t="str">
            <v>.</v>
          </cell>
        </row>
        <row r="401">
          <cell r="AW401" t="str">
            <v>.</v>
          </cell>
        </row>
        <row r="402">
          <cell r="AW402" t="str">
            <v>.</v>
          </cell>
        </row>
        <row r="403">
          <cell r="AW403" t="str">
            <v>.</v>
          </cell>
        </row>
        <row r="404">
          <cell r="AW404" t="str">
            <v>.</v>
          </cell>
        </row>
        <row r="405">
          <cell r="AW405" t="str">
            <v>.</v>
          </cell>
        </row>
        <row r="406">
          <cell r="AW406" t="str">
            <v>.</v>
          </cell>
        </row>
        <row r="407">
          <cell r="AW407" t="str">
            <v>.</v>
          </cell>
        </row>
        <row r="408">
          <cell r="AW408" t="str">
            <v>.</v>
          </cell>
        </row>
        <row r="409">
          <cell r="AW409" t="str">
            <v>.</v>
          </cell>
        </row>
        <row r="410">
          <cell r="AW410" t="str">
            <v>.</v>
          </cell>
        </row>
        <row r="411">
          <cell r="AW411" t="str">
            <v>.</v>
          </cell>
        </row>
        <row r="412">
          <cell r="AW412" t="str">
            <v>.</v>
          </cell>
        </row>
        <row r="413">
          <cell r="AW413" t="str">
            <v>.</v>
          </cell>
        </row>
        <row r="414">
          <cell r="AW414" t="str">
            <v>.</v>
          </cell>
        </row>
        <row r="415">
          <cell r="AW415" t="str">
            <v>.</v>
          </cell>
        </row>
        <row r="416">
          <cell r="AW416" t="str">
            <v>.</v>
          </cell>
        </row>
        <row r="417">
          <cell r="AW417" t="str">
            <v>.</v>
          </cell>
        </row>
        <row r="418">
          <cell r="AW418" t="str">
            <v>.</v>
          </cell>
        </row>
        <row r="419">
          <cell r="AW419" t="str">
            <v>.</v>
          </cell>
        </row>
        <row r="420">
          <cell r="AW420" t="str">
            <v>.</v>
          </cell>
        </row>
        <row r="421">
          <cell r="AW421" t="str">
            <v>.</v>
          </cell>
        </row>
        <row r="422">
          <cell r="AW422" t="str">
            <v>.</v>
          </cell>
        </row>
        <row r="423">
          <cell r="AW423" t="str">
            <v>.</v>
          </cell>
        </row>
        <row r="424">
          <cell r="AW424" t="str">
            <v>.</v>
          </cell>
        </row>
        <row r="425">
          <cell r="AW425" t="str">
            <v>.</v>
          </cell>
        </row>
        <row r="426">
          <cell r="AW426" t="str">
            <v>.</v>
          </cell>
        </row>
        <row r="427">
          <cell r="AW427" t="str">
            <v>.</v>
          </cell>
        </row>
        <row r="428">
          <cell r="AW428" t="str">
            <v>.</v>
          </cell>
        </row>
        <row r="429">
          <cell r="AW429" t="str">
            <v>.</v>
          </cell>
        </row>
        <row r="430">
          <cell r="AW430" t="str">
            <v>.</v>
          </cell>
        </row>
        <row r="431">
          <cell r="AW431" t="str">
            <v>.</v>
          </cell>
        </row>
        <row r="432">
          <cell r="AW432" t="str">
            <v>.</v>
          </cell>
        </row>
        <row r="433">
          <cell r="AW433" t="str">
            <v>.</v>
          </cell>
        </row>
        <row r="434">
          <cell r="AW434" t="str">
            <v>.</v>
          </cell>
        </row>
        <row r="435">
          <cell r="AW435" t="str">
            <v>.</v>
          </cell>
        </row>
        <row r="436">
          <cell r="AW436" t="str">
            <v>.</v>
          </cell>
        </row>
        <row r="437">
          <cell r="AW437" t="str">
            <v>.</v>
          </cell>
        </row>
        <row r="438">
          <cell r="AW438" t="str">
            <v>.</v>
          </cell>
        </row>
        <row r="439">
          <cell r="AW439" t="str">
            <v>.</v>
          </cell>
        </row>
        <row r="440">
          <cell r="AW440" t="str">
            <v>.</v>
          </cell>
        </row>
        <row r="441">
          <cell r="AW441" t="str">
            <v>.</v>
          </cell>
        </row>
        <row r="442">
          <cell r="AW442" t="str">
            <v>.</v>
          </cell>
        </row>
        <row r="443">
          <cell r="AW443" t="str">
            <v>.</v>
          </cell>
        </row>
        <row r="444">
          <cell r="AW444" t="str">
            <v>.</v>
          </cell>
        </row>
        <row r="445">
          <cell r="AW445" t="str">
            <v>.</v>
          </cell>
        </row>
        <row r="446">
          <cell r="AW446" t="str">
            <v>.</v>
          </cell>
        </row>
        <row r="447">
          <cell r="AW447" t="str">
            <v>.</v>
          </cell>
        </row>
        <row r="448">
          <cell r="AW448" t="str">
            <v>.</v>
          </cell>
        </row>
        <row r="449">
          <cell r="AW449" t="str">
            <v>.</v>
          </cell>
        </row>
        <row r="450">
          <cell r="AW450" t="str">
            <v>.</v>
          </cell>
        </row>
        <row r="451">
          <cell r="AW451" t="str">
            <v>.</v>
          </cell>
        </row>
        <row r="452">
          <cell r="AW452" t="str">
            <v>.</v>
          </cell>
        </row>
        <row r="453">
          <cell r="AW453" t="str">
            <v>.</v>
          </cell>
        </row>
        <row r="454">
          <cell r="AW454" t="str">
            <v>.</v>
          </cell>
        </row>
        <row r="455">
          <cell r="AW455" t="str">
            <v>.</v>
          </cell>
        </row>
        <row r="456">
          <cell r="AW456" t="str">
            <v>.</v>
          </cell>
        </row>
        <row r="457">
          <cell r="AW457" t="str">
            <v>.</v>
          </cell>
        </row>
        <row r="458">
          <cell r="AW458" t="str">
            <v>.</v>
          </cell>
        </row>
        <row r="459">
          <cell r="AW459" t="str">
            <v>.</v>
          </cell>
        </row>
        <row r="460">
          <cell r="AW460" t="str">
            <v>.</v>
          </cell>
        </row>
        <row r="461">
          <cell r="AW461" t="str">
            <v>.</v>
          </cell>
        </row>
        <row r="462">
          <cell r="AW462" t="str">
            <v>.</v>
          </cell>
        </row>
        <row r="463">
          <cell r="AW463" t="str">
            <v>.</v>
          </cell>
        </row>
        <row r="464">
          <cell r="AW464" t="str">
            <v>.</v>
          </cell>
        </row>
        <row r="465">
          <cell r="AW465" t="str">
            <v>.</v>
          </cell>
        </row>
        <row r="466">
          <cell r="AW466" t="str">
            <v>.</v>
          </cell>
        </row>
        <row r="467">
          <cell r="AW467" t="str">
            <v>.</v>
          </cell>
        </row>
        <row r="468">
          <cell r="AW468" t="str">
            <v>.</v>
          </cell>
        </row>
        <row r="469">
          <cell r="AW469" t="str">
            <v>.</v>
          </cell>
        </row>
        <row r="470">
          <cell r="AW470" t="str">
            <v>.</v>
          </cell>
        </row>
        <row r="471">
          <cell r="AW471" t="str">
            <v>.</v>
          </cell>
        </row>
        <row r="472">
          <cell r="AW472" t="str">
            <v>.</v>
          </cell>
        </row>
        <row r="473">
          <cell r="AW473" t="str">
            <v>.</v>
          </cell>
        </row>
        <row r="474">
          <cell r="AW474" t="str">
            <v>.</v>
          </cell>
        </row>
        <row r="475">
          <cell r="AW475" t="str">
            <v>.</v>
          </cell>
        </row>
        <row r="476">
          <cell r="AW476" t="str">
            <v>.</v>
          </cell>
        </row>
        <row r="477">
          <cell r="AW477" t="str">
            <v>.</v>
          </cell>
        </row>
        <row r="478">
          <cell r="AW478" t="str">
            <v>.</v>
          </cell>
        </row>
        <row r="479">
          <cell r="AW479" t="str">
            <v>.</v>
          </cell>
        </row>
        <row r="480">
          <cell r="AW480" t="str">
            <v>.</v>
          </cell>
        </row>
        <row r="481">
          <cell r="AW481" t="str">
            <v>.</v>
          </cell>
        </row>
        <row r="482">
          <cell r="AW482" t="str">
            <v>.</v>
          </cell>
        </row>
        <row r="483">
          <cell r="AW483" t="str">
            <v>.</v>
          </cell>
        </row>
        <row r="484">
          <cell r="AW484" t="str">
            <v>.</v>
          </cell>
        </row>
        <row r="485">
          <cell r="AW485" t="str">
            <v>.</v>
          </cell>
        </row>
        <row r="486">
          <cell r="AW486" t="str">
            <v>.</v>
          </cell>
        </row>
        <row r="487">
          <cell r="AW487" t="str">
            <v>.</v>
          </cell>
        </row>
        <row r="488">
          <cell r="AW488" t="str">
            <v>.</v>
          </cell>
        </row>
        <row r="489">
          <cell r="AW489" t="str">
            <v>.</v>
          </cell>
        </row>
        <row r="490">
          <cell r="AW490" t="str">
            <v>.</v>
          </cell>
        </row>
        <row r="491">
          <cell r="AW491" t="str">
            <v>.</v>
          </cell>
        </row>
        <row r="492">
          <cell r="AW492" t="str">
            <v>.</v>
          </cell>
        </row>
        <row r="493">
          <cell r="AW493" t="str">
            <v>.</v>
          </cell>
        </row>
        <row r="494">
          <cell r="AW494" t="str">
            <v>.</v>
          </cell>
        </row>
        <row r="495">
          <cell r="AW495" t="str">
            <v>.</v>
          </cell>
        </row>
        <row r="496">
          <cell r="AW496" t="str">
            <v>.</v>
          </cell>
        </row>
        <row r="497">
          <cell r="AW497" t="str">
            <v>.</v>
          </cell>
        </row>
        <row r="498">
          <cell r="AW498" t="str">
            <v>.</v>
          </cell>
        </row>
        <row r="499">
          <cell r="AW499" t="str">
            <v>.</v>
          </cell>
        </row>
        <row r="500">
          <cell r="AW500" t="str">
            <v>.</v>
          </cell>
        </row>
        <row r="501">
          <cell r="AW501" t="str">
            <v>.</v>
          </cell>
        </row>
        <row r="502">
          <cell r="AW502" t="str">
            <v>.</v>
          </cell>
        </row>
        <row r="503">
          <cell r="AW503" t="str">
            <v>.</v>
          </cell>
        </row>
        <row r="504">
          <cell r="AW504" t="str">
            <v>.</v>
          </cell>
        </row>
        <row r="505">
          <cell r="AW505" t="str">
            <v>.</v>
          </cell>
        </row>
        <row r="506">
          <cell r="AW506" t="str">
            <v>.</v>
          </cell>
        </row>
        <row r="507">
          <cell r="AW507" t="str">
            <v>.</v>
          </cell>
        </row>
        <row r="508">
          <cell r="AW508" t="str">
            <v>.</v>
          </cell>
        </row>
        <row r="509">
          <cell r="AW509" t="str">
            <v>.</v>
          </cell>
        </row>
        <row r="510">
          <cell r="AW510" t="str">
            <v>.</v>
          </cell>
        </row>
        <row r="511">
          <cell r="AW511" t="str">
            <v>.</v>
          </cell>
        </row>
        <row r="512">
          <cell r="AW512" t="str">
            <v>.</v>
          </cell>
        </row>
        <row r="513">
          <cell r="AW513" t="str">
            <v>.</v>
          </cell>
        </row>
        <row r="514">
          <cell r="AW514" t="str">
            <v>.</v>
          </cell>
        </row>
        <row r="515">
          <cell r="AW515" t="str">
            <v>.</v>
          </cell>
        </row>
        <row r="516">
          <cell r="AW516" t="str">
            <v>.</v>
          </cell>
        </row>
        <row r="517">
          <cell r="AW517" t="str">
            <v>.</v>
          </cell>
        </row>
        <row r="518">
          <cell r="AW518" t="str">
            <v>.</v>
          </cell>
        </row>
        <row r="519">
          <cell r="AW519" t="str">
            <v>.</v>
          </cell>
        </row>
        <row r="520">
          <cell r="AW520" t="str">
            <v>.</v>
          </cell>
        </row>
        <row r="521">
          <cell r="AW521" t="str">
            <v>.</v>
          </cell>
        </row>
        <row r="522">
          <cell r="AW522" t="str">
            <v>.</v>
          </cell>
        </row>
        <row r="523">
          <cell r="AW523" t="str">
            <v>.</v>
          </cell>
        </row>
        <row r="524">
          <cell r="AW524" t="str">
            <v>.</v>
          </cell>
        </row>
        <row r="525">
          <cell r="AW525" t="str">
            <v>.</v>
          </cell>
        </row>
        <row r="526">
          <cell r="AW526" t="str">
            <v>.</v>
          </cell>
        </row>
        <row r="527">
          <cell r="AW527" t="str">
            <v>.</v>
          </cell>
        </row>
        <row r="528">
          <cell r="AW528" t="str">
            <v>.</v>
          </cell>
        </row>
        <row r="529">
          <cell r="AW529" t="str">
            <v>.</v>
          </cell>
        </row>
        <row r="530">
          <cell r="AW530" t="str">
            <v>.</v>
          </cell>
        </row>
        <row r="531">
          <cell r="AW531" t="str">
            <v>.</v>
          </cell>
        </row>
        <row r="532">
          <cell r="AW532" t="str">
            <v>.</v>
          </cell>
        </row>
        <row r="533">
          <cell r="AW533" t="str">
            <v>.</v>
          </cell>
        </row>
        <row r="534">
          <cell r="AW534" t="str">
            <v>.</v>
          </cell>
        </row>
        <row r="535">
          <cell r="AW535" t="str">
            <v>.</v>
          </cell>
        </row>
        <row r="536">
          <cell r="AW536" t="str">
            <v>.</v>
          </cell>
        </row>
        <row r="537">
          <cell r="AW537" t="str">
            <v>.</v>
          </cell>
        </row>
        <row r="538">
          <cell r="AW538" t="str">
            <v>.</v>
          </cell>
        </row>
        <row r="539">
          <cell r="AW539" t="str">
            <v>.</v>
          </cell>
        </row>
        <row r="540">
          <cell r="AW540" t="str">
            <v>.</v>
          </cell>
        </row>
        <row r="541">
          <cell r="AW541" t="str">
            <v>.</v>
          </cell>
        </row>
        <row r="542">
          <cell r="AW542" t="str">
            <v>.</v>
          </cell>
        </row>
        <row r="543">
          <cell r="AW543" t="str">
            <v>.</v>
          </cell>
        </row>
        <row r="544">
          <cell r="AW544" t="str">
            <v>.</v>
          </cell>
        </row>
        <row r="545">
          <cell r="AW545" t="str">
            <v>.</v>
          </cell>
        </row>
        <row r="546">
          <cell r="AW546" t="str">
            <v>.</v>
          </cell>
        </row>
        <row r="547">
          <cell r="AW547" t="str">
            <v>.</v>
          </cell>
        </row>
        <row r="548">
          <cell r="AW548" t="str">
            <v>.</v>
          </cell>
        </row>
        <row r="549">
          <cell r="AW549" t="str">
            <v>.</v>
          </cell>
        </row>
        <row r="550">
          <cell r="AW550" t="str">
            <v>.</v>
          </cell>
        </row>
        <row r="551">
          <cell r="AW551" t="str">
            <v>.</v>
          </cell>
        </row>
        <row r="552">
          <cell r="AW552" t="str">
            <v>.</v>
          </cell>
        </row>
        <row r="553">
          <cell r="AW553" t="str">
            <v>.</v>
          </cell>
        </row>
        <row r="554">
          <cell r="AW554" t="str">
            <v>.</v>
          </cell>
        </row>
        <row r="555">
          <cell r="AW555" t="str">
            <v>.</v>
          </cell>
        </row>
        <row r="556">
          <cell r="AW556" t="str">
            <v>.</v>
          </cell>
        </row>
        <row r="557">
          <cell r="AW557" t="str">
            <v>.</v>
          </cell>
        </row>
        <row r="558">
          <cell r="AW558" t="str">
            <v>.</v>
          </cell>
        </row>
        <row r="559">
          <cell r="AW559" t="str">
            <v>.</v>
          </cell>
        </row>
        <row r="560">
          <cell r="AW560" t="str">
            <v>.</v>
          </cell>
        </row>
        <row r="561">
          <cell r="AW561" t="str">
            <v>.</v>
          </cell>
        </row>
        <row r="562">
          <cell r="AW562" t="str">
            <v>.</v>
          </cell>
        </row>
        <row r="563">
          <cell r="AW563" t="str">
            <v>.</v>
          </cell>
        </row>
        <row r="564">
          <cell r="AW564" t="str">
            <v>.</v>
          </cell>
        </row>
        <row r="565">
          <cell r="AW565" t="str">
            <v>.</v>
          </cell>
        </row>
        <row r="566">
          <cell r="AW566" t="str">
            <v>.</v>
          </cell>
        </row>
        <row r="567">
          <cell r="AW567" t="str">
            <v>.</v>
          </cell>
        </row>
        <row r="568">
          <cell r="AW568" t="str">
            <v>.</v>
          </cell>
        </row>
        <row r="569">
          <cell r="AW569" t="str">
            <v>.</v>
          </cell>
        </row>
        <row r="570">
          <cell r="AW570" t="str">
            <v>.</v>
          </cell>
        </row>
        <row r="571">
          <cell r="AW571" t="str">
            <v>.</v>
          </cell>
        </row>
        <row r="572">
          <cell r="AW572" t="str">
            <v>.</v>
          </cell>
        </row>
        <row r="573">
          <cell r="AW573" t="str">
            <v>.</v>
          </cell>
        </row>
        <row r="574">
          <cell r="AW574" t="str">
            <v>.</v>
          </cell>
        </row>
        <row r="575">
          <cell r="AW575" t="str">
            <v>.</v>
          </cell>
        </row>
        <row r="576">
          <cell r="AW576" t="str">
            <v>.</v>
          </cell>
        </row>
        <row r="577">
          <cell r="AW577" t="str">
            <v>.</v>
          </cell>
        </row>
        <row r="578">
          <cell r="AW578" t="str">
            <v>.</v>
          </cell>
        </row>
        <row r="579">
          <cell r="AW579" t="str">
            <v>.</v>
          </cell>
        </row>
        <row r="580">
          <cell r="AW580" t="str">
            <v>.</v>
          </cell>
        </row>
        <row r="581">
          <cell r="AW581" t="str">
            <v>.</v>
          </cell>
        </row>
        <row r="582">
          <cell r="AW582" t="str">
            <v>.</v>
          </cell>
        </row>
        <row r="583">
          <cell r="AW583" t="str">
            <v>.</v>
          </cell>
        </row>
        <row r="584">
          <cell r="AW584" t="str">
            <v>.</v>
          </cell>
        </row>
        <row r="585">
          <cell r="AW585" t="str">
            <v>.</v>
          </cell>
        </row>
        <row r="586">
          <cell r="AW586" t="str">
            <v>.</v>
          </cell>
        </row>
        <row r="587">
          <cell r="AW587" t="str">
            <v>.</v>
          </cell>
        </row>
        <row r="588">
          <cell r="AW588" t="str">
            <v>.</v>
          </cell>
        </row>
        <row r="589">
          <cell r="AW589" t="str">
            <v>.</v>
          </cell>
        </row>
        <row r="590">
          <cell r="AW590" t="str">
            <v>.</v>
          </cell>
        </row>
        <row r="591">
          <cell r="AW591" t="str">
            <v>.</v>
          </cell>
        </row>
        <row r="592">
          <cell r="AW592" t="str">
            <v>.</v>
          </cell>
        </row>
        <row r="593">
          <cell r="AW593" t="str">
            <v>.</v>
          </cell>
        </row>
        <row r="594">
          <cell r="AW594" t="str">
            <v>.</v>
          </cell>
        </row>
        <row r="595">
          <cell r="AW595" t="str">
            <v>.</v>
          </cell>
        </row>
        <row r="596">
          <cell r="AW596" t="str">
            <v>.</v>
          </cell>
        </row>
        <row r="597">
          <cell r="AW597" t="str">
            <v>.</v>
          </cell>
        </row>
        <row r="598">
          <cell r="AW598" t="str">
            <v>.</v>
          </cell>
        </row>
        <row r="599">
          <cell r="AW599" t="str">
            <v>.</v>
          </cell>
        </row>
        <row r="600">
          <cell r="AW600" t="str">
            <v>.</v>
          </cell>
        </row>
        <row r="601">
          <cell r="AW601" t="str">
            <v>.</v>
          </cell>
        </row>
        <row r="602">
          <cell r="AW602" t="str">
            <v>.</v>
          </cell>
        </row>
        <row r="603">
          <cell r="AW603" t="str">
            <v>.</v>
          </cell>
        </row>
        <row r="604">
          <cell r="AW604" t="str">
            <v>.</v>
          </cell>
        </row>
        <row r="605">
          <cell r="AW605" t="str">
            <v>.</v>
          </cell>
        </row>
        <row r="606">
          <cell r="AW606" t="str">
            <v>.</v>
          </cell>
        </row>
        <row r="607">
          <cell r="AW607" t="str">
            <v>.</v>
          </cell>
        </row>
        <row r="608">
          <cell r="AW608" t="str">
            <v>.</v>
          </cell>
        </row>
        <row r="609">
          <cell r="AW609" t="str">
            <v>.</v>
          </cell>
        </row>
        <row r="610">
          <cell r="AW610" t="str">
            <v>.</v>
          </cell>
        </row>
        <row r="611">
          <cell r="AW611" t="str">
            <v>.</v>
          </cell>
        </row>
        <row r="612">
          <cell r="AW612" t="str">
            <v>.</v>
          </cell>
        </row>
        <row r="613">
          <cell r="AW613" t="str">
            <v>.</v>
          </cell>
        </row>
        <row r="614">
          <cell r="AW614" t="str">
            <v>.</v>
          </cell>
        </row>
        <row r="615">
          <cell r="AW615" t="str">
            <v>.</v>
          </cell>
        </row>
        <row r="616">
          <cell r="AW616" t="str">
            <v>.</v>
          </cell>
        </row>
        <row r="617">
          <cell r="AW617" t="str">
            <v>.</v>
          </cell>
        </row>
        <row r="618">
          <cell r="AW618" t="str">
            <v>.</v>
          </cell>
        </row>
        <row r="619">
          <cell r="AW619" t="str">
            <v>.</v>
          </cell>
        </row>
        <row r="620">
          <cell r="AW620" t="str">
            <v>.</v>
          </cell>
        </row>
        <row r="621">
          <cell r="AW621" t="str">
            <v>.</v>
          </cell>
        </row>
        <row r="622">
          <cell r="AW622" t="str">
            <v>.</v>
          </cell>
        </row>
        <row r="623">
          <cell r="AW623" t="str">
            <v>.</v>
          </cell>
        </row>
        <row r="624">
          <cell r="AW624" t="str">
            <v>.</v>
          </cell>
        </row>
        <row r="625">
          <cell r="AW625" t="str">
            <v>.</v>
          </cell>
        </row>
        <row r="626">
          <cell r="AW626" t="str">
            <v>.</v>
          </cell>
        </row>
        <row r="627">
          <cell r="AW627" t="str">
            <v>.</v>
          </cell>
        </row>
        <row r="628">
          <cell r="AW628" t="str">
            <v>.</v>
          </cell>
        </row>
        <row r="629">
          <cell r="AW629" t="str">
            <v>.</v>
          </cell>
        </row>
        <row r="630">
          <cell r="AW630" t="str">
            <v>.</v>
          </cell>
        </row>
        <row r="631">
          <cell r="AW631" t="str">
            <v>.</v>
          </cell>
        </row>
        <row r="632">
          <cell r="AW632" t="str">
            <v>.</v>
          </cell>
        </row>
        <row r="633">
          <cell r="AW633" t="str">
            <v>.</v>
          </cell>
        </row>
        <row r="634">
          <cell r="AW634" t="str">
            <v>.</v>
          </cell>
        </row>
        <row r="635">
          <cell r="AW635" t="str">
            <v>.</v>
          </cell>
        </row>
        <row r="636">
          <cell r="AW636" t="str">
            <v>.</v>
          </cell>
        </row>
        <row r="637">
          <cell r="AW637" t="str">
            <v>.</v>
          </cell>
        </row>
        <row r="638">
          <cell r="AW638" t="str">
            <v>.</v>
          </cell>
        </row>
        <row r="639">
          <cell r="AW639" t="str">
            <v>.</v>
          </cell>
        </row>
        <row r="640">
          <cell r="AW640" t="str">
            <v>.</v>
          </cell>
        </row>
        <row r="641">
          <cell r="AW641" t="str">
            <v>.</v>
          </cell>
        </row>
        <row r="642">
          <cell r="AW642" t="str">
            <v>.</v>
          </cell>
        </row>
        <row r="643">
          <cell r="AW643" t="str">
            <v>.</v>
          </cell>
        </row>
        <row r="644">
          <cell r="AW644" t="str">
            <v>.</v>
          </cell>
        </row>
        <row r="645">
          <cell r="AW645" t="str">
            <v>.</v>
          </cell>
        </row>
        <row r="646">
          <cell r="AW646" t="str">
            <v>.</v>
          </cell>
        </row>
        <row r="647">
          <cell r="AW647" t="str">
            <v>.</v>
          </cell>
        </row>
        <row r="648">
          <cell r="AW648" t="str">
            <v>.</v>
          </cell>
        </row>
        <row r="649">
          <cell r="AW649" t="str">
            <v>.</v>
          </cell>
        </row>
        <row r="650">
          <cell r="AW650" t="str">
            <v>.</v>
          </cell>
        </row>
        <row r="651">
          <cell r="AW651" t="str">
            <v>.</v>
          </cell>
        </row>
        <row r="652">
          <cell r="AW652" t="str">
            <v>.</v>
          </cell>
        </row>
        <row r="653">
          <cell r="AW653" t="str">
            <v>.</v>
          </cell>
        </row>
        <row r="654">
          <cell r="AW654" t="str">
            <v>.</v>
          </cell>
        </row>
        <row r="655">
          <cell r="AW655" t="str">
            <v>.</v>
          </cell>
        </row>
        <row r="656">
          <cell r="AW656" t="str">
            <v>.</v>
          </cell>
        </row>
        <row r="657">
          <cell r="AW657" t="str">
            <v>.</v>
          </cell>
        </row>
        <row r="658">
          <cell r="AW658" t="str">
            <v>.</v>
          </cell>
        </row>
        <row r="659">
          <cell r="AW659" t="str">
            <v>.</v>
          </cell>
        </row>
        <row r="660">
          <cell r="AW660" t="str">
            <v>.</v>
          </cell>
        </row>
        <row r="661">
          <cell r="AW661" t="str">
            <v>.</v>
          </cell>
        </row>
        <row r="662">
          <cell r="AW662" t="str">
            <v>.</v>
          </cell>
        </row>
        <row r="663">
          <cell r="AW663" t="str">
            <v>.</v>
          </cell>
        </row>
        <row r="664">
          <cell r="AW664" t="str">
            <v>.</v>
          </cell>
        </row>
        <row r="665">
          <cell r="AW665" t="str">
            <v>.</v>
          </cell>
        </row>
        <row r="666">
          <cell r="AW666" t="str">
            <v>.</v>
          </cell>
        </row>
        <row r="667">
          <cell r="AW667" t="str">
            <v>.</v>
          </cell>
        </row>
        <row r="668">
          <cell r="AW668" t="str">
            <v>.</v>
          </cell>
        </row>
        <row r="669">
          <cell r="AW669" t="str">
            <v>.</v>
          </cell>
        </row>
        <row r="670">
          <cell r="AW670" t="str">
            <v>.</v>
          </cell>
        </row>
        <row r="671">
          <cell r="AW671" t="str">
            <v>.</v>
          </cell>
        </row>
        <row r="672">
          <cell r="AW672" t="str">
            <v>.</v>
          </cell>
        </row>
        <row r="673">
          <cell r="AW673" t="str">
            <v>.</v>
          </cell>
        </row>
        <row r="674">
          <cell r="AW674" t="str">
            <v>.</v>
          </cell>
        </row>
        <row r="675">
          <cell r="AW675" t="str">
            <v>.</v>
          </cell>
        </row>
        <row r="676">
          <cell r="AW676" t="str">
            <v>.</v>
          </cell>
        </row>
        <row r="677">
          <cell r="AW677" t="str">
            <v>.</v>
          </cell>
        </row>
        <row r="678">
          <cell r="AW678" t="str">
            <v>.</v>
          </cell>
        </row>
        <row r="679">
          <cell r="AW679" t="str">
            <v>.</v>
          </cell>
        </row>
        <row r="680">
          <cell r="AW680" t="str">
            <v>.</v>
          </cell>
        </row>
        <row r="681">
          <cell r="AW681" t="str">
            <v>.</v>
          </cell>
        </row>
        <row r="682">
          <cell r="AW682" t="str">
            <v>.</v>
          </cell>
        </row>
        <row r="683">
          <cell r="AW683" t="str">
            <v>.</v>
          </cell>
        </row>
        <row r="684">
          <cell r="AW684" t="str">
            <v>.</v>
          </cell>
        </row>
        <row r="685">
          <cell r="AW685" t="str">
            <v>.</v>
          </cell>
        </row>
        <row r="686">
          <cell r="AW686" t="str">
            <v>.</v>
          </cell>
        </row>
        <row r="687">
          <cell r="AW687" t="str">
            <v>.</v>
          </cell>
        </row>
        <row r="688">
          <cell r="AW688" t="str">
            <v>.</v>
          </cell>
        </row>
        <row r="689">
          <cell r="AW689" t="str">
            <v>.</v>
          </cell>
        </row>
        <row r="690">
          <cell r="AW690" t="str">
            <v>.</v>
          </cell>
        </row>
        <row r="691">
          <cell r="AW691" t="str">
            <v>.</v>
          </cell>
        </row>
        <row r="692">
          <cell r="AW692" t="str">
            <v>.</v>
          </cell>
        </row>
        <row r="693">
          <cell r="AW693" t="str">
            <v>.</v>
          </cell>
        </row>
        <row r="694">
          <cell r="AW694" t="str">
            <v>.</v>
          </cell>
        </row>
        <row r="695">
          <cell r="AW695" t="str">
            <v>.</v>
          </cell>
        </row>
        <row r="696">
          <cell r="AW696" t="str">
            <v>.</v>
          </cell>
        </row>
        <row r="697">
          <cell r="AW697" t="str">
            <v>.</v>
          </cell>
        </row>
        <row r="698">
          <cell r="AW698" t="str">
            <v>.</v>
          </cell>
        </row>
        <row r="699">
          <cell r="AW699" t="str">
            <v>.</v>
          </cell>
        </row>
        <row r="700">
          <cell r="AW700" t="str">
            <v>.</v>
          </cell>
        </row>
        <row r="701">
          <cell r="AW701" t="str">
            <v>.</v>
          </cell>
        </row>
        <row r="702">
          <cell r="AW702" t="str">
            <v>.</v>
          </cell>
        </row>
        <row r="703">
          <cell r="AW703" t="str">
            <v>.</v>
          </cell>
        </row>
        <row r="704">
          <cell r="AW704" t="str">
            <v>.</v>
          </cell>
        </row>
        <row r="705">
          <cell r="AW705" t="str">
            <v>.</v>
          </cell>
        </row>
        <row r="706">
          <cell r="AW706" t="str">
            <v>.</v>
          </cell>
        </row>
        <row r="707">
          <cell r="AW707" t="str">
            <v>.</v>
          </cell>
        </row>
        <row r="708">
          <cell r="AW708" t="str">
            <v>.</v>
          </cell>
        </row>
        <row r="709">
          <cell r="AW709" t="str">
            <v>.</v>
          </cell>
        </row>
        <row r="710">
          <cell r="AW710" t="str">
            <v>.</v>
          </cell>
        </row>
        <row r="711">
          <cell r="AW711" t="str">
            <v>.</v>
          </cell>
        </row>
        <row r="712">
          <cell r="AW712" t="str">
            <v>.</v>
          </cell>
        </row>
        <row r="713">
          <cell r="AW713" t="str">
            <v>.</v>
          </cell>
        </row>
        <row r="714">
          <cell r="AW714" t="str">
            <v>.</v>
          </cell>
        </row>
        <row r="715">
          <cell r="AW715" t="str">
            <v>.</v>
          </cell>
        </row>
        <row r="716">
          <cell r="AW716" t="str">
            <v>.</v>
          </cell>
        </row>
        <row r="717">
          <cell r="AW717" t="str">
            <v>.</v>
          </cell>
        </row>
        <row r="718">
          <cell r="AW718" t="str">
            <v>.</v>
          </cell>
        </row>
        <row r="719">
          <cell r="AW719" t="str">
            <v>.</v>
          </cell>
        </row>
        <row r="720">
          <cell r="AW720" t="str">
            <v>.</v>
          </cell>
        </row>
        <row r="721">
          <cell r="AW721" t="str">
            <v>.</v>
          </cell>
        </row>
        <row r="722">
          <cell r="AW722" t="str">
            <v>.</v>
          </cell>
        </row>
        <row r="723">
          <cell r="AW723" t="str">
            <v>.</v>
          </cell>
        </row>
        <row r="724">
          <cell r="AW724" t="str">
            <v>.</v>
          </cell>
        </row>
        <row r="725">
          <cell r="AW725" t="str">
            <v>.</v>
          </cell>
        </row>
        <row r="726">
          <cell r="AW726" t="str">
            <v>.</v>
          </cell>
        </row>
        <row r="727">
          <cell r="AW727" t="str">
            <v>.</v>
          </cell>
        </row>
        <row r="728">
          <cell r="AW728" t="str">
            <v>.</v>
          </cell>
        </row>
        <row r="729">
          <cell r="AW729" t="str">
            <v>.</v>
          </cell>
        </row>
        <row r="730">
          <cell r="AW730" t="str">
            <v>.</v>
          </cell>
        </row>
        <row r="731">
          <cell r="AW731" t="str">
            <v>.</v>
          </cell>
        </row>
        <row r="732">
          <cell r="AW732" t="str">
            <v>.</v>
          </cell>
        </row>
        <row r="733">
          <cell r="AW733" t="str">
            <v>.</v>
          </cell>
        </row>
        <row r="734">
          <cell r="AW734" t="str">
            <v>.</v>
          </cell>
        </row>
        <row r="735">
          <cell r="AW735" t="str">
            <v>.</v>
          </cell>
        </row>
        <row r="736">
          <cell r="AW736" t="str">
            <v>.</v>
          </cell>
        </row>
        <row r="737">
          <cell r="AW737" t="str">
            <v>.</v>
          </cell>
        </row>
        <row r="738">
          <cell r="AW738" t="str">
            <v>.</v>
          </cell>
        </row>
        <row r="739">
          <cell r="AW739" t="str">
            <v>.</v>
          </cell>
        </row>
        <row r="740">
          <cell r="AW740" t="str">
            <v>.</v>
          </cell>
        </row>
        <row r="741">
          <cell r="AW741" t="str">
            <v>.</v>
          </cell>
        </row>
        <row r="742">
          <cell r="AW742" t="str">
            <v>.</v>
          </cell>
        </row>
        <row r="743">
          <cell r="AW743" t="str">
            <v>.</v>
          </cell>
        </row>
        <row r="744">
          <cell r="AW744" t="str">
            <v>.</v>
          </cell>
        </row>
        <row r="745">
          <cell r="AW745" t="str">
            <v>.</v>
          </cell>
        </row>
        <row r="746">
          <cell r="AW746" t="str">
            <v>.</v>
          </cell>
        </row>
        <row r="747">
          <cell r="AW747" t="str">
            <v>.</v>
          </cell>
        </row>
        <row r="748">
          <cell r="AW748" t="str">
            <v>.</v>
          </cell>
        </row>
        <row r="749">
          <cell r="AW749" t="str">
            <v>.</v>
          </cell>
        </row>
        <row r="750">
          <cell r="AW750" t="str">
            <v>.</v>
          </cell>
        </row>
        <row r="751">
          <cell r="AW751" t="str">
            <v>.</v>
          </cell>
        </row>
        <row r="752">
          <cell r="AW752" t="str">
            <v>.</v>
          </cell>
        </row>
        <row r="753">
          <cell r="AW753" t="str">
            <v>.</v>
          </cell>
        </row>
        <row r="754">
          <cell r="AW754" t="str">
            <v>.</v>
          </cell>
        </row>
        <row r="755">
          <cell r="AW755" t="str">
            <v>.</v>
          </cell>
        </row>
        <row r="756">
          <cell r="AW756" t="str">
            <v>.</v>
          </cell>
        </row>
        <row r="757">
          <cell r="AW757" t="str">
            <v>.</v>
          </cell>
        </row>
        <row r="758">
          <cell r="AW758" t="str">
            <v>.</v>
          </cell>
        </row>
        <row r="759">
          <cell r="AW759" t="str">
            <v>.</v>
          </cell>
        </row>
        <row r="760">
          <cell r="AW760" t="str">
            <v>.</v>
          </cell>
        </row>
        <row r="761">
          <cell r="AW761" t="str">
            <v>.</v>
          </cell>
        </row>
        <row r="762">
          <cell r="AW762" t="str">
            <v>.</v>
          </cell>
        </row>
        <row r="763">
          <cell r="AW763" t="str">
            <v>.</v>
          </cell>
        </row>
        <row r="764">
          <cell r="AW764" t="str">
            <v>.</v>
          </cell>
        </row>
        <row r="765">
          <cell r="AW765" t="str">
            <v>.</v>
          </cell>
        </row>
        <row r="766">
          <cell r="AW766" t="str">
            <v>.</v>
          </cell>
        </row>
        <row r="767">
          <cell r="AW767" t="str">
            <v>.</v>
          </cell>
        </row>
        <row r="768">
          <cell r="AW768" t="str">
            <v>.</v>
          </cell>
        </row>
        <row r="769">
          <cell r="AW769" t="str">
            <v>.</v>
          </cell>
        </row>
        <row r="770">
          <cell r="AW770" t="str">
            <v>.</v>
          </cell>
        </row>
        <row r="771">
          <cell r="AW771" t="str">
            <v>.</v>
          </cell>
        </row>
        <row r="772">
          <cell r="AW772" t="str">
            <v>.</v>
          </cell>
        </row>
        <row r="773">
          <cell r="AW773" t="str">
            <v>.</v>
          </cell>
        </row>
        <row r="774">
          <cell r="AW774" t="str">
            <v>.</v>
          </cell>
        </row>
        <row r="775">
          <cell r="AW775" t="str">
            <v>.</v>
          </cell>
        </row>
        <row r="776">
          <cell r="AW776" t="str">
            <v>.</v>
          </cell>
        </row>
        <row r="777">
          <cell r="AW777" t="str">
            <v>.</v>
          </cell>
        </row>
        <row r="778">
          <cell r="AW778" t="str">
            <v>.</v>
          </cell>
        </row>
        <row r="779">
          <cell r="AW779" t="str">
            <v>.</v>
          </cell>
        </row>
        <row r="780">
          <cell r="AW780" t="str">
            <v>.</v>
          </cell>
        </row>
        <row r="781">
          <cell r="AW781" t="str">
            <v>.</v>
          </cell>
        </row>
        <row r="782">
          <cell r="AW782" t="str">
            <v>.</v>
          </cell>
        </row>
        <row r="783">
          <cell r="AW783" t="str">
            <v>.</v>
          </cell>
        </row>
        <row r="784">
          <cell r="AW784" t="str">
            <v>.</v>
          </cell>
        </row>
        <row r="785">
          <cell r="AW785" t="str">
            <v>.</v>
          </cell>
        </row>
        <row r="786">
          <cell r="AW786" t="str">
            <v>.</v>
          </cell>
        </row>
        <row r="787">
          <cell r="AW787" t="str">
            <v>.</v>
          </cell>
        </row>
        <row r="788">
          <cell r="AW788" t="str">
            <v>.</v>
          </cell>
        </row>
        <row r="789">
          <cell r="AW789" t="str">
            <v>.</v>
          </cell>
        </row>
        <row r="790">
          <cell r="AW790" t="str">
            <v>.</v>
          </cell>
        </row>
        <row r="791">
          <cell r="AW791" t="str">
            <v>.</v>
          </cell>
        </row>
        <row r="792">
          <cell r="AW792" t="str">
            <v>.</v>
          </cell>
        </row>
        <row r="793">
          <cell r="AW793" t="str">
            <v>.</v>
          </cell>
        </row>
        <row r="794">
          <cell r="AW794" t="str">
            <v>.</v>
          </cell>
        </row>
        <row r="795">
          <cell r="AW795" t="str">
            <v>.</v>
          </cell>
        </row>
        <row r="796">
          <cell r="AW796" t="str">
            <v>.</v>
          </cell>
        </row>
        <row r="797">
          <cell r="AW797" t="str">
            <v>.</v>
          </cell>
        </row>
        <row r="798">
          <cell r="AW798" t="str">
            <v>.</v>
          </cell>
        </row>
        <row r="799">
          <cell r="AW799" t="str">
            <v>.</v>
          </cell>
        </row>
        <row r="800">
          <cell r="AW800" t="str">
            <v>.</v>
          </cell>
        </row>
        <row r="801">
          <cell r="AW801" t="str">
            <v>.</v>
          </cell>
        </row>
        <row r="802">
          <cell r="AW802" t="str">
            <v>.</v>
          </cell>
        </row>
        <row r="803">
          <cell r="AW803" t="str">
            <v>.</v>
          </cell>
        </row>
        <row r="804">
          <cell r="AW804" t="str">
            <v>.</v>
          </cell>
        </row>
        <row r="805">
          <cell r="AW805" t="str">
            <v>.</v>
          </cell>
        </row>
        <row r="806">
          <cell r="AW806" t="str">
            <v>.</v>
          </cell>
        </row>
        <row r="807">
          <cell r="AW807" t="str">
            <v>.</v>
          </cell>
        </row>
        <row r="808">
          <cell r="AW808" t="str">
            <v>.</v>
          </cell>
        </row>
        <row r="809">
          <cell r="AW809" t="str">
            <v>.</v>
          </cell>
        </row>
        <row r="810">
          <cell r="AW810" t="str">
            <v>.</v>
          </cell>
        </row>
        <row r="811">
          <cell r="AW811" t="str">
            <v>.</v>
          </cell>
        </row>
        <row r="812">
          <cell r="AW812" t="str">
            <v>.</v>
          </cell>
        </row>
        <row r="813">
          <cell r="AW813" t="str">
            <v>.</v>
          </cell>
        </row>
        <row r="814">
          <cell r="AW814" t="str">
            <v>.</v>
          </cell>
        </row>
        <row r="815">
          <cell r="AW815" t="str">
            <v>.</v>
          </cell>
        </row>
        <row r="816">
          <cell r="AW816" t="str">
            <v>.</v>
          </cell>
        </row>
        <row r="817">
          <cell r="AW817" t="str">
            <v>.</v>
          </cell>
        </row>
        <row r="818">
          <cell r="AW818" t="str">
            <v>.</v>
          </cell>
        </row>
        <row r="819">
          <cell r="AW819" t="str">
            <v>.</v>
          </cell>
        </row>
        <row r="820">
          <cell r="AW820" t="str">
            <v>.</v>
          </cell>
        </row>
        <row r="821">
          <cell r="AW821" t="str">
            <v>.</v>
          </cell>
        </row>
        <row r="822">
          <cell r="AW822" t="str">
            <v>.</v>
          </cell>
        </row>
        <row r="823">
          <cell r="AW823" t="str">
            <v>.</v>
          </cell>
        </row>
        <row r="824">
          <cell r="AW824" t="str">
            <v>.</v>
          </cell>
        </row>
        <row r="825">
          <cell r="AW825" t="str">
            <v>.</v>
          </cell>
        </row>
        <row r="826">
          <cell r="AW826" t="str">
            <v>.</v>
          </cell>
        </row>
        <row r="827">
          <cell r="AW827" t="str">
            <v>.</v>
          </cell>
        </row>
        <row r="828">
          <cell r="AW828" t="str">
            <v>.</v>
          </cell>
        </row>
        <row r="829">
          <cell r="AW829" t="str">
            <v>.</v>
          </cell>
        </row>
        <row r="830">
          <cell r="AW830" t="str">
            <v>.</v>
          </cell>
        </row>
        <row r="831">
          <cell r="AW831" t="str">
            <v>.</v>
          </cell>
        </row>
        <row r="832">
          <cell r="AW832" t="str">
            <v>.</v>
          </cell>
        </row>
        <row r="833">
          <cell r="AW833" t="str">
            <v>.</v>
          </cell>
        </row>
        <row r="834">
          <cell r="AW834" t="str">
            <v>.</v>
          </cell>
        </row>
        <row r="835">
          <cell r="AW835" t="str">
            <v>.</v>
          </cell>
        </row>
        <row r="836">
          <cell r="AW836" t="str">
            <v>.</v>
          </cell>
        </row>
        <row r="837">
          <cell r="AW837" t="str">
            <v>.</v>
          </cell>
        </row>
        <row r="838">
          <cell r="AW838" t="str">
            <v>.</v>
          </cell>
        </row>
        <row r="839">
          <cell r="AW839" t="str">
            <v>.</v>
          </cell>
        </row>
        <row r="840">
          <cell r="AW840" t="str">
            <v>.</v>
          </cell>
        </row>
        <row r="841">
          <cell r="AW841" t="str">
            <v>.</v>
          </cell>
        </row>
        <row r="842">
          <cell r="AW842" t="str">
            <v>.</v>
          </cell>
        </row>
        <row r="843">
          <cell r="AW843" t="str">
            <v>.</v>
          </cell>
        </row>
        <row r="844">
          <cell r="AW844" t="str">
            <v>.</v>
          </cell>
        </row>
        <row r="845">
          <cell r="AW845" t="str">
            <v>.</v>
          </cell>
        </row>
        <row r="846">
          <cell r="AW846" t="str">
            <v>.</v>
          </cell>
        </row>
        <row r="847">
          <cell r="AW847" t="str">
            <v>.</v>
          </cell>
        </row>
        <row r="848">
          <cell r="AW848" t="str">
            <v>.</v>
          </cell>
        </row>
        <row r="849">
          <cell r="AW849" t="str">
            <v>.</v>
          </cell>
        </row>
        <row r="850">
          <cell r="AW850" t="str">
            <v>.</v>
          </cell>
        </row>
        <row r="851">
          <cell r="AW851" t="str">
            <v>.</v>
          </cell>
        </row>
        <row r="852">
          <cell r="AW852" t="str">
            <v>.</v>
          </cell>
        </row>
        <row r="853">
          <cell r="AW853" t="str">
            <v>.</v>
          </cell>
        </row>
        <row r="854">
          <cell r="AW854" t="str">
            <v>.</v>
          </cell>
        </row>
        <row r="855">
          <cell r="AW855" t="str">
            <v>.</v>
          </cell>
        </row>
        <row r="856">
          <cell r="AW856" t="str">
            <v>.</v>
          </cell>
        </row>
        <row r="857">
          <cell r="AW857" t="str">
            <v>.</v>
          </cell>
        </row>
        <row r="858">
          <cell r="AW858" t="str">
            <v>.</v>
          </cell>
        </row>
        <row r="859">
          <cell r="AW859" t="str">
            <v>.</v>
          </cell>
        </row>
        <row r="860">
          <cell r="AW860" t="str">
            <v>.</v>
          </cell>
        </row>
        <row r="861">
          <cell r="AW861" t="str">
            <v>.</v>
          </cell>
        </row>
        <row r="862">
          <cell r="AW862" t="str">
            <v>.</v>
          </cell>
        </row>
        <row r="863">
          <cell r="AW863" t="str">
            <v>.</v>
          </cell>
        </row>
        <row r="864">
          <cell r="AW864" t="str">
            <v>.</v>
          </cell>
        </row>
        <row r="865">
          <cell r="AW865" t="str">
            <v>.</v>
          </cell>
        </row>
        <row r="866">
          <cell r="AW866" t="str">
            <v>.</v>
          </cell>
        </row>
        <row r="867">
          <cell r="AW867" t="str">
            <v>.</v>
          </cell>
        </row>
        <row r="868">
          <cell r="AW868" t="str">
            <v>.</v>
          </cell>
        </row>
        <row r="869">
          <cell r="AW869" t="str">
            <v>.</v>
          </cell>
        </row>
        <row r="870">
          <cell r="AW870" t="str">
            <v>.</v>
          </cell>
        </row>
        <row r="871">
          <cell r="AW871" t="str">
            <v>.</v>
          </cell>
        </row>
        <row r="872">
          <cell r="AW872" t="str">
            <v>.</v>
          </cell>
        </row>
        <row r="873">
          <cell r="AW873" t="str">
            <v>.</v>
          </cell>
        </row>
        <row r="874">
          <cell r="AW874" t="str">
            <v>.</v>
          </cell>
        </row>
        <row r="875">
          <cell r="AW875" t="str">
            <v>.</v>
          </cell>
        </row>
        <row r="876">
          <cell r="AW876" t="str">
            <v>.</v>
          </cell>
        </row>
        <row r="877">
          <cell r="AW877" t="str">
            <v>.</v>
          </cell>
        </row>
        <row r="878">
          <cell r="AW878" t="str">
            <v>.</v>
          </cell>
        </row>
        <row r="879">
          <cell r="AW879" t="str">
            <v>.</v>
          </cell>
        </row>
        <row r="880">
          <cell r="AW880" t="str">
            <v>.</v>
          </cell>
        </row>
        <row r="881">
          <cell r="AW881" t="str">
            <v>.</v>
          </cell>
        </row>
        <row r="882">
          <cell r="AW882" t="str">
            <v>.</v>
          </cell>
        </row>
        <row r="883">
          <cell r="AW883" t="str">
            <v>.</v>
          </cell>
        </row>
        <row r="884">
          <cell r="AW884" t="str">
            <v>.</v>
          </cell>
        </row>
        <row r="885">
          <cell r="AW885" t="str">
            <v>.</v>
          </cell>
        </row>
        <row r="886">
          <cell r="AW886" t="str">
            <v>.</v>
          </cell>
        </row>
        <row r="887">
          <cell r="AW887" t="str">
            <v>.</v>
          </cell>
        </row>
        <row r="888">
          <cell r="AW888" t="str">
            <v>.</v>
          </cell>
        </row>
        <row r="889">
          <cell r="AW889" t="str">
            <v>.</v>
          </cell>
        </row>
        <row r="890">
          <cell r="AW890" t="str">
            <v>.</v>
          </cell>
        </row>
        <row r="891">
          <cell r="AW891" t="str">
            <v>.</v>
          </cell>
        </row>
        <row r="892">
          <cell r="AW892" t="str">
            <v>.</v>
          </cell>
        </row>
        <row r="893">
          <cell r="AW893" t="str">
            <v>.</v>
          </cell>
        </row>
        <row r="894">
          <cell r="AW894" t="str">
            <v>.</v>
          </cell>
        </row>
        <row r="895">
          <cell r="AW895" t="str">
            <v>.</v>
          </cell>
        </row>
        <row r="896">
          <cell r="AW896" t="str">
            <v>.</v>
          </cell>
        </row>
        <row r="897">
          <cell r="AW897" t="str">
            <v>.</v>
          </cell>
        </row>
        <row r="898">
          <cell r="AW898" t="str">
            <v>.</v>
          </cell>
        </row>
        <row r="899">
          <cell r="AW899" t="str">
            <v>.</v>
          </cell>
        </row>
        <row r="900">
          <cell r="AW900" t="str">
            <v>.</v>
          </cell>
        </row>
        <row r="901">
          <cell r="AW901" t="str">
            <v>.</v>
          </cell>
        </row>
        <row r="902">
          <cell r="AW902" t="str">
            <v>.</v>
          </cell>
        </row>
        <row r="903">
          <cell r="AW903" t="str">
            <v>.</v>
          </cell>
        </row>
        <row r="904">
          <cell r="AW904" t="str">
            <v>.</v>
          </cell>
        </row>
        <row r="905">
          <cell r="AW905" t="str">
            <v>.</v>
          </cell>
        </row>
        <row r="906">
          <cell r="AW906" t="str">
            <v>.</v>
          </cell>
        </row>
        <row r="907">
          <cell r="AW907" t="str">
            <v>.</v>
          </cell>
        </row>
        <row r="908">
          <cell r="AW908" t="str">
            <v>.</v>
          </cell>
        </row>
        <row r="909">
          <cell r="AW909" t="str">
            <v>.</v>
          </cell>
        </row>
        <row r="910">
          <cell r="AW910" t="str">
            <v>.</v>
          </cell>
        </row>
        <row r="911">
          <cell r="AW911" t="str">
            <v>.</v>
          </cell>
        </row>
        <row r="912">
          <cell r="AW912" t="str">
            <v>.</v>
          </cell>
        </row>
        <row r="913">
          <cell r="AW913" t="str">
            <v>.</v>
          </cell>
        </row>
        <row r="914">
          <cell r="AW914" t="str">
            <v>.</v>
          </cell>
        </row>
        <row r="915">
          <cell r="AW915" t="str">
            <v>.</v>
          </cell>
        </row>
        <row r="916">
          <cell r="AW916" t="str">
            <v>.</v>
          </cell>
        </row>
        <row r="917">
          <cell r="AW917" t="str">
            <v>.</v>
          </cell>
        </row>
        <row r="918">
          <cell r="AW918" t="str">
            <v>.</v>
          </cell>
        </row>
        <row r="919">
          <cell r="AW919" t="str">
            <v>.</v>
          </cell>
        </row>
        <row r="920">
          <cell r="AW920" t="str">
            <v>.</v>
          </cell>
        </row>
        <row r="921">
          <cell r="AW921" t="str">
            <v>.</v>
          </cell>
        </row>
        <row r="922">
          <cell r="AW922" t="str">
            <v>.</v>
          </cell>
        </row>
        <row r="923">
          <cell r="AW923" t="str">
            <v>.</v>
          </cell>
        </row>
        <row r="924">
          <cell r="AW924" t="str">
            <v>.</v>
          </cell>
        </row>
        <row r="925">
          <cell r="AW925" t="str">
            <v>.</v>
          </cell>
        </row>
        <row r="926">
          <cell r="AW926" t="str">
            <v>.</v>
          </cell>
        </row>
        <row r="927">
          <cell r="AW927" t="str">
            <v>.</v>
          </cell>
        </row>
        <row r="928">
          <cell r="AW928" t="str">
            <v>.</v>
          </cell>
        </row>
        <row r="929">
          <cell r="AW929" t="str">
            <v>.</v>
          </cell>
        </row>
        <row r="930">
          <cell r="AW930" t="str">
            <v>.</v>
          </cell>
        </row>
        <row r="931">
          <cell r="AW931" t="str">
            <v>.</v>
          </cell>
        </row>
        <row r="932">
          <cell r="AW932" t="str">
            <v>.</v>
          </cell>
        </row>
        <row r="933">
          <cell r="AW933" t="str">
            <v>.</v>
          </cell>
        </row>
        <row r="934">
          <cell r="AW934" t="str">
            <v>.</v>
          </cell>
        </row>
        <row r="935">
          <cell r="AW935" t="str">
            <v>.</v>
          </cell>
        </row>
        <row r="936">
          <cell r="AW936" t="str">
            <v>.</v>
          </cell>
        </row>
        <row r="937">
          <cell r="AW937" t="str">
            <v>.</v>
          </cell>
        </row>
        <row r="938">
          <cell r="AW938" t="str">
            <v>.</v>
          </cell>
        </row>
        <row r="939">
          <cell r="AW939" t="str">
            <v>.</v>
          </cell>
        </row>
        <row r="940">
          <cell r="AW940" t="str">
            <v>.</v>
          </cell>
        </row>
        <row r="941">
          <cell r="AW941" t="str">
            <v>.</v>
          </cell>
        </row>
        <row r="942">
          <cell r="AW942" t="str">
            <v>.</v>
          </cell>
        </row>
        <row r="943">
          <cell r="AW943" t="str">
            <v>.</v>
          </cell>
        </row>
        <row r="944">
          <cell r="AW944" t="str">
            <v>.</v>
          </cell>
        </row>
        <row r="945">
          <cell r="AW945" t="str">
            <v>.</v>
          </cell>
        </row>
        <row r="946">
          <cell r="AW946" t="str">
            <v>.</v>
          </cell>
        </row>
        <row r="947">
          <cell r="AW947" t="str">
            <v>.</v>
          </cell>
        </row>
        <row r="948">
          <cell r="AW948" t="str">
            <v>.</v>
          </cell>
        </row>
        <row r="949">
          <cell r="AW949" t="str">
            <v>.</v>
          </cell>
        </row>
        <row r="950">
          <cell r="AW950" t="str">
            <v>.</v>
          </cell>
        </row>
        <row r="951">
          <cell r="AW951" t="str">
            <v>.</v>
          </cell>
        </row>
        <row r="952">
          <cell r="AW952" t="str">
            <v>.</v>
          </cell>
        </row>
        <row r="953">
          <cell r="AW953" t="str">
            <v>.</v>
          </cell>
        </row>
        <row r="954">
          <cell r="AW954" t="str">
            <v>.</v>
          </cell>
        </row>
        <row r="955">
          <cell r="AW955" t="str">
            <v>.</v>
          </cell>
        </row>
        <row r="956">
          <cell r="AW956" t="str">
            <v>.</v>
          </cell>
        </row>
        <row r="957">
          <cell r="AW957" t="str">
            <v>.</v>
          </cell>
        </row>
        <row r="958">
          <cell r="AW958" t="str">
            <v>.</v>
          </cell>
        </row>
        <row r="959">
          <cell r="AW959" t="str">
            <v>.</v>
          </cell>
        </row>
        <row r="960">
          <cell r="AW960" t="str">
            <v>.</v>
          </cell>
        </row>
        <row r="961">
          <cell r="AW961" t="str">
            <v>.</v>
          </cell>
        </row>
        <row r="962">
          <cell r="AW962" t="str">
            <v>.</v>
          </cell>
        </row>
        <row r="963">
          <cell r="AW963" t="str">
            <v>.</v>
          </cell>
        </row>
        <row r="964">
          <cell r="AW964" t="str">
            <v>.</v>
          </cell>
        </row>
        <row r="965">
          <cell r="AW965" t="str">
            <v>.</v>
          </cell>
        </row>
        <row r="966">
          <cell r="AW966" t="str">
            <v>.</v>
          </cell>
        </row>
        <row r="967">
          <cell r="AW967" t="str">
            <v>.</v>
          </cell>
        </row>
        <row r="968">
          <cell r="AW968" t="str">
            <v>.</v>
          </cell>
        </row>
        <row r="969">
          <cell r="AW969" t="str">
            <v>.</v>
          </cell>
        </row>
        <row r="970">
          <cell r="AW970" t="str">
            <v>.</v>
          </cell>
        </row>
        <row r="971">
          <cell r="AW971" t="str">
            <v>.</v>
          </cell>
        </row>
        <row r="972">
          <cell r="AW972" t="str">
            <v>.</v>
          </cell>
        </row>
        <row r="973">
          <cell r="AW973" t="str">
            <v>.</v>
          </cell>
        </row>
        <row r="974">
          <cell r="AW974" t="str">
            <v>.</v>
          </cell>
        </row>
        <row r="975">
          <cell r="AW975" t="str">
            <v>.</v>
          </cell>
        </row>
        <row r="976">
          <cell r="AW976" t="str">
            <v>.</v>
          </cell>
        </row>
        <row r="977">
          <cell r="AW977" t="str">
            <v>.</v>
          </cell>
        </row>
        <row r="978">
          <cell r="AW978" t="str">
            <v>.</v>
          </cell>
        </row>
        <row r="979">
          <cell r="AW979" t="str">
            <v>.</v>
          </cell>
        </row>
        <row r="980">
          <cell r="AW980" t="str">
            <v>.</v>
          </cell>
        </row>
        <row r="981">
          <cell r="AW981" t="str">
            <v>.</v>
          </cell>
        </row>
        <row r="982">
          <cell r="AW982" t="str">
            <v>.</v>
          </cell>
        </row>
        <row r="983">
          <cell r="AW983" t="str">
            <v>.</v>
          </cell>
        </row>
        <row r="984">
          <cell r="AW984" t="str">
            <v>.</v>
          </cell>
        </row>
        <row r="985">
          <cell r="AW985" t="str">
            <v>.</v>
          </cell>
        </row>
        <row r="986">
          <cell r="AW986" t="str">
            <v>.</v>
          </cell>
        </row>
        <row r="987">
          <cell r="AW987" t="str">
            <v>.</v>
          </cell>
        </row>
        <row r="988">
          <cell r="AW988" t="str">
            <v>.</v>
          </cell>
        </row>
        <row r="989">
          <cell r="AW989" t="str">
            <v>.</v>
          </cell>
        </row>
        <row r="990">
          <cell r="AW990" t="str">
            <v>.</v>
          </cell>
        </row>
        <row r="991">
          <cell r="AW991" t="str">
            <v>.</v>
          </cell>
        </row>
        <row r="992">
          <cell r="AW992" t="str">
            <v>.</v>
          </cell>
        </row>
        <row r="993">
          <cell r="AW993" t="str">
            <v>.</v>
          </cell>
        </row>
        <row r="994">
          <cell r="AW994" t="str">
            <v>.</v>
          </cell>
        </row>
        <row r="995">
          <cell r="AW995" t="str">
            <v>.</v>
          </cell>
        </row>
        <row r="996">
          <cell r="A996" t="str">
            <v>.</v>
          </cell>
          <cell r="B996" t="str">
            <v>.</v>
          </cell>
          <cell r="C996" t="str">
            <v>.</v>
          </cell>
          <cell r="D996" t="str">
            <v>.</v>
          </cell>
          <cell r="E996" t="str">
            <v>.</v>
          </cell>
          <cell r="F996" t="str">
            <v>.</v>
          </cell>
          <cell r="O996" t="str">
            <v>.</v>
          </cell>
          <cell r="P996" t="str">
            <v>.</v>
          </cell>
          <cell r="Q996" t="str">
            <v>.</v>
          </cell>
          <cell r="R996" t="str">
            <v>.</v>
          </cell>
          <cell r="S996" t="str">
            <v>.</v>
          </cell>
          <cell r="T996" t="str">
            <v>.</v>
          </cell>
          <cell r="U996" t="str">
            <v>.</v>
          </cell>
          <cell r="V996" t="str">
            <v>.</v>
          </cell>
          <cell r="W996" t="str">
            <v>.</v>
          </cell>
          <cell r="X996" t="str">
            <v>.</v>
          </cell>
          <cell r="Y996" t="str">
            <v>.</v>
          </cell>
          <cell r="Z996" t="str">
            <v>.</v>
          </cell>
          <cell r="AA996" t="str">
            <v>.</v>
          </cell>
          <cell r="AB996" t="str">
            <v>.</v>
          </cell>
          <cell r="AC996" t="str">
            <v>.</v>
          </cell>
          <cell r="AD996" t="str">
            <v>.</v>
          </cell>
          <cell r="AE996" t="str">
            <v>.</v>
          </cell>
          <cell r="AF996" t="str">
            <v>.</v>
          </cell>
          <cell r="AG996" t="str">
            <v>.</v>
          </cell>
          <cell r="AH996" t="str">
            <v>.</v>
          </cell>
          <cell r="AI996" t="str">
            <v>.</v>
          </cell>
          <cell r="AJ996" t="str">
            <v>.</v>
          </cell>
          <cell r="AK996" t="str">
            <v>.</v>
          </cell>
          <cell r="AL996" t="str">
            <v>.</v>
          </cell>
          <cell r="AM996" t="str">
            <v>.</v>
          </cell>
          <cell r="AN996" t="str">
            <v>.</v>
          </cell>
          <cell r="AO996" t="str">
            <v>.</v>
          </cell>
          <cell r="AP996" t="str">
            <v>.</v>
          </cell>
          <cell r="AQ996" t="str">
            <v>.</v>
          </cell>
          <cell r="AR996" t="str">
            <v>.</v>
          </cell>
          <cell r="AS996" t="str">
            <v>.</v>
          </cell>
          <cell r="AT996" t="str">
            <v>.</v>
          </cell>
          <cell r="AU996" t="str">
            <v>.</v>
          </cell>
          <cell r="AV996" t="str">
            <v>.</v>
          </cell>
          <cell r="AW996" t="str">
            <v>.</v>
          </cell>
        </row>
      </sheetData>
      <sheetData sheetId="30"/>
      <sheetData sheetId="31" refreshError="1">
        <row r="1">
          <cell r="U1" t="str">
            <v>SmartCharts</v>
          </cell>
        </row>
        <row r="5">
          <cell r="C5" t="str">
            <v>Define value axis here:</v>
          </cell>
        </row>
        <row r="6">
          <cell r="C6" t="str">
            <v>profit margins</v>
          </cell>
        </row>
        <row r="8">
          <cell r="C8" t="str">
            <v>Define highlighted areas here:</v>
          </cell>
        </row>
        <row r="9">
          <cell r="C9" t="str">
            <v>MarketView forecast</v>
          </cell>
        </row>
        <row r="11">
          <cell r="C11" t="str">
            <v>Input your data here:</v>
          </cell>
          <cell r="H11" t="str">
            <v>Highlight?</v>
          </cell>
        </row>
        <row r="12">
          <cell r="D12" t="str">
            <v>EBITDA</v>
          </cell>
          <cell r="E12" t="str">
            <v>EBIT</v>
          </cell>
          <cell r="F12" t="str">
            <v>Net income</v>
          </cell>
          <cell r="Z12">
            <v>0.51801866540021901</v>
          </cell>
          <cell r="AA12">
            <v>0.29502136477202878</v>
          </cell>
          <cell r="AB12">
            <v>0.20144051222942319</v>
          </cell>
          <cell r="AH12" t="str">
            <v>No.</v>
          </cell>
          <cell r="AI12" t="str">
            <v>HighlightYes</v>
          </cell>
          <cell r="AJ12" t="str">
            <v>HighlightNo</v>
          </cell>
          <cell r="AL12" t="str">
            <v>ArrowLine</v>
          </cell>
        </row>
        <row r="13">
          <cell r="B13">
            <v>1</v>
          </cell>
          <cell r="C13">
            <v>2003</v>
          </cell>
          <cell r="D13">
            <v>0.51801866540021901</v>
          </cell>
          <cell r="E13">
            <v>0.29502136477202878</v>
          </cell>
          <cell r="F13">
            <v>0.20144051222942319</v>
          </cell>
          <cell r="I13" t="b">
            <v>0</v>
          </cell>
          <cell r="Z13">
            <v>0.41452307363459162</v>
          </cell>
          <cell r="AA13">
            <v>0.23953313561971987</v>
          </cell>
          <cell r="AB13">
            <v>0.18211988554522082</v>
          </cell>
          <cell r="AH13">
            <v>1</v>
          </cell>
          <cell r="AI13">
            <v>0</v>
          </cell>
          <cell r="AJ13">
            <v>0.51801866540021901</v>
          </cell>
          <cell r="AL13">
            <v>0.51801866540021901</v>
          </cell>
        </row>
        <row r="14">
          <cell r="B14">
            <v>2</v>
          </cell>
          <cell r="C14">
            <v>2004</v>
          </cell>
          <cell r="D14">
            <v>0.41452307363459162</v>
          </cell>
          <cell r="E14">
            <v>0.23953313561971987</v>
          </cell>
          <cell r="F14">
            <v>0.18211988554522082</v>
          </cell>
          <cell r="I14" t="b">
            <v>0</v>
          </cell>
          <cell r="Z14">
            <v>0.38230944316140969</v>
          </cell>
          <cell r="AA14">
            <v>0.26434103887528793</v>
          </cell>
          <cell r="AB14">
            <v>0.21760155412444609</v>
          </cell>
          <cell r="AH14">
            <v>2</v>
          </cell>
          <cell r="AI14">
            <v>0</v>
          </cell>
          <cell r="AJ14">
            <v>0.41452307363459162</v>
          </cell>
          <cell r="AL14">
            <v>0.41452307363459162</v>
          </cell>
        </row>
        <row r="15">
          <cell r="B15">
            <v>3</v>
          </cell>
          <cell r="C15">
            <v>2005</v>
          </cell>
          <cell r="D15">
            <v>0.38230944316140969</v>
          </cell>
          <cell r="E15">
            <v>0.26434103887528793</v>
          </cell>
          <cell r="F15">
            <v>0.21760155412444609</v>
          </cell>
          <cell r="I15" t="b">
            <v>0</v>
          </cell>
          <cell r="Z15">
            <v>0.43259605209015412</v>
          </cell>
          <cell r="AA15">
            <v>0.29291195508379769</v>
          </cell>
          <cell r="AB15">
            <v>0.23802041992813888</v>
          </cell>
          <cell r="AH15">
            <v>3</v>
          </cell>
          <cell r="AI15">
            <v>0</v>
          </cell>
          <cell r="AJ15">
            <v>0.38230944316140969</v>
          </cell>
          <cell r="AL15">
            <v>0.38230944316140969</v>
          </cell>
        </row>
        <row r="16">
          <cell r="B16">
            <v>4</v>
          </cell>
          <cell r="C16">
            <v>2006</v>
          </cell>
          <cell r="D16">
            <v>0.43259605209015412</v>
          </cell>
          <cell r="E16">
            <v>0.29291195508379769</v>
          </cell>
          <cell r="F16">
            <v>0.23802041992813888</v>
          </cell>
          <cell r="I16" t="b">
            <v>0</v>
          </cell>
          <cell r="Z16">
            <v>0.4173765518138659</v>
          </cell>
          <cell r="AA16">
            <v>0.27416333162437756</v>
          </cell>
          <cell r="AB16">
            <v>0.24267979315084837</v>
          </cell>
          <cell r="AH16">
            <v>4</v>
          </cell>
          <cell r="AI16">
            <v>0</v>
          </cell>
          <cell r="AJ16">
            <v>0.43259605209015412</v>
          </cell>
          <cell r="AL16">
            <v>0.43259605209015412</v>
          </cell>
        </row>
        <row r="17">
          <cell r="B17">
            <v>5</v>
          </cell>
          <cell r="C17">
            <v>2007</v>
          </cell>
          <cell r="D17">
            <v>0.4173765518138659</v>
          </cell>
          <cell r="E17">
            <v>0.27416333162437756</v>
          </cell>
          <cell r="F17">
            <v>0.24267979315084837</v>
          </cell>
          <cell r="I17" t="b">
            <v>0</v>
          </cell>
          <cell r="Z17">
            <v>0.35984743476442915</v>
          </cell>
          <cell r="AA17">
            <v>0.2353534741794974</v>
          </cell>
          <cell r="AB17">
            <v>0.23347697468030085</v>
          </cell>
          <cell r="AH17">
            <v>5</v>
          </cell>
          <cell r="AI17">
            <v>0</v>
          </cell>
          <cell r="AJ17">
            <v>0.4173765518138659</v>
          </cell>
          <cell r="AL17">
            <v>0.4173765518138659</v>
          </cell>
        </row>
        <row r="18">
          <cell r="C18" t="str">
            <v>2008e</v>
          </cell>
          <cell r="D18">
            <v>0.35984743476442915</v>
          </cell>
          <cell r="E18">
            <v>0.2353534741794974</v>
          </cell>
          <cell r="F18">
            <v>0.23347697468030085</v>
          </cell>
          <cell r="I18" t="b">
            <v>1</v>
          </cell>
          <cell r="Z18">
            <v>0.3718303614199947</v>
          </cell>
          <cell r="AA18">
            <v>0.2576024182750179</v>
          </cell>
          <cell r="AB18">
            <v>0.22150847058365833</v>
          </cell>
          <cell r="AH18">
            <v>6</v>
          </cell>
          <cell r="AI18">
            <v>0.35984743476442915</v>
          </cell>
          <cell r="AJ18">
            <v>0</v>
          </cell>
          <cell r="AL18">
            <v>0.35984743476442915</v>
          </cell>
        </row>
        <row r="19">
          <cell r="C19" t="str">
            <v>2009e</v>
          </cell>
          <cell r="D19">
            <v>0.3718303614199947</v>
          </cell>
          <cell r="E19">
            <v>0.2576024182750179</v>
          </cell>
          <cell r="F19">
            <v>0.22150847058365833</v>
          </cell>
          <cell r="I19" t="b">
            <v>1</v>
          </cell>
          <cell r="Z19">
            <v>0.37968151980844639</v>
          </cell>
          <cell r="AA19">
            <v>0.27408140479090526</v>
          </cell>
          <cell r="AB19">
            <v>0.22064587412664402</v>
          </cell>
          <cell r="AH19">
            <v>7</v>
          </cell>
          <cell r="AI19">
            <v>0.3718303614199947</v>
          </cell>
          <cell r="AJ19">
            <v>0</v>
          </cell>
          <cell r="AL19">
            <v>0.3718303614199947</v>
          </cell>
        </row>
        <row r="20">
          <cell r="C20" t="str">
            <v>2010e</v>
          </cell>
          <cell r="D20">
            <v>0.37968151980844639</v>
          </cell>
          <cell r="E20">
            <v>0.27408140479090526</v>
          </cell>
          <cell r="F20">
            <v>0.22064587412664402</v>
          </cell>
          <cell r="I20" t="b">
            <v>1</v>
          </cell>
          <cell r="AH20">
            <v>8</v>
          </cell>
          <cell r="AI20">
            <v>0.37968151980844639</v>
          </cell>
          <cell r="AJ20">
            <v>0</v>
          </cell>
          <cell r="AL20">
            <v>0.37968151980844639</v>
          </cell>
        </row>
        <row r="21">
          <cell r="I21" t="b">
            <v>0</v>
          </cell>
          <cell r="AH21">
            <v>9</v>
          </cell>
          <cell r="AI21">
            <v>0</v>
          </cell>
          <cell r="AJ21">
            <v>0</v>
          </cell>
          <cell r="AL21">
            <v>0</v>
          </cell>
        </row>
        <row r="22">
          <cell r="I22" t="b">
            <v>0</v>
          </cell>
          <cell r="AH22">
            <v>10</v>
          </cell>
          <cell r="AI22">
            <v>0</v>
          </cell>
          <cell r="AJ22">
            <v>0</v>
          </cell>
          <cell r="AL22">
            <v>0</v>
          </cell>
        </row>
        <row r="23">
          <cell r="I23" t="b">
            <v>0</v>
          </cell>
          <cell r="AH23">
            <v>11</v>
          </cell>
          <cell r="AI23">
            <v>0</v>
          </cell>
          <cell r="AJ23">
            <v>0</v>
          </cell>
          <cell r="AL23">
            <v>0</v>
          </cell>
        </row>
        <row r="24">
          <cell r="I24" t="b">
            <v>0</v>
          </cell>
          <cell r="AH24">
            <v>12</v>
          </cell>
          <cell r="AI24">
            <v>0</v>
          </cell>
          <cell r="AJ24">
            <v>0</v>
          </cell>
          <cell r="AL24">
            <v>0</v>
          </cell>
        </row>
        <row r="25">
          <cell r="I25" t="b">
            <v>0</v>
          </cell>
          <cell r="AH25">
            <v>13</v>
          </cell>
          <cell r="AI25">
            <v>0</v>
          </cell>
          <cell r="AJ25">
            <v>0</v>
          </cell>
          <cell r="AL25">
            <v>0</v>
          </cell>
        </row>
        <row r="26">
          <cell r="I26" t="b">
            <v>0</v>
          </cell>
          <cell r="AH26">
            <v>14</v>
          </cell>
          <cell r="AI26">
            <v>0</v>
          </cell>
          <cell r="AJ26">
            <v>0</v>
          </cell>
          <cell r="AL26">
            <v>0</v>
          </cell>
        </row>
        <row r="27">
          <cell r="I27" t="b">
            <v>0</v>
          </cell>
          <cell r="AH27">
            <v>15</v>
          </cell>
          <cell r="AI27">
            <v>0</v>
          </cell>
          <cell r="AJ27">
            <v>0</v>
          </cell>
          <cell r="AL27">
            <v>0</v>
          </cell>
        </row>
        <row r="28">
          <cell r="I28" t="b">
            <v>0</v>
          </cell>
          <cell r="AH28">
            <v>16</v>
          </cell>
          <cell r="AI28">
            <v>0</v>
          </cell>
          <cell r="AJ28">
            <v>0</v>
          </cell>
          <cell r="AL28">
            <v>0</v>
          </cell>
        </row>
        <row r="29">
          <cell r="I29" t="b">
            <v>0</v>
          </cell>
          <cell r="AH29">
            <v>17</v>
          </cell>
          <cell r="AI29">
            <v>0</v>
          </cell>
          <cell r="AJ29">
            <v>0</v>
          </cell>
          <cell r="AL29">
            <v>0</v>
          </cell>
        </row>
        <row r="30">
          <cell r="I30" t="b">
            <v>0</v>
          </cell>
          <cell r="AH30">
            <v>18</v>
          </cell>
          <cell r="AI30">
            <v>0</v>
          </cell>
          <cell r="AJ30">
            <v>0</v>
          </cell>
          <cell r="AL30">
            <v>0</v>
          </cell>
        </row>
        <row r="31">
          <cell r="I31" t="b">
            <v>0</v>
          </cell>
          <cell r="AH31">
            <v>19</v>
          </cell>
          <cell r="AI31">
            <v>0</v>
          </cell>
          <cell r="AJ31">
            <v>0</v>
          </cell>
          <cell r="AL31">
            <v>0</v>
          </cell>
        </row>
        <row r="32">
          <cell r="I32" t="b">
            <v>0</v>
          </cell>
          <cell r="AH32">
            <v>20</v>
          </cell>
          <cell r="AI32">
            <v>0</v>
          </cell>
          <cell r="AJ32">
            <v>0</v>
          </cell>
          <cell r="AL32">
            <v>0</v>
          </cell>
        </row>
        <row r="38">
          <cell r="I38" t="str">
            <v>Do not change the width of the exhibit or font sizes (they are optimized for export to Word).</v>
          </cell>
        </row>
        <row r="40">
          <cell r="I40" t="str">
            <v>Do not delete any rows or columns (some gray cells are used for calculations).</v>
          </cell>
        </row>
      </sheetData>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t2equity"/>
      <sheetName val="PeerGroupBenchmark_ALT"/>
      <sheetName val="PeerGroupBenchmark"/>
      <sheetName val="PeerGroupBenchmarking_OLD"/>
      <sheetName val="Recommendations"/>
      <sheetName val="ImpliedValueGap"/>
      <sheetName val="Implied_CoE"/>
      <sheetName val="HANDOUT"/>
      <sheetName val="Sum-of-Parts"/>
      <sheetName val="Annual (Euro)"/>
      <sheetName val="Pensions"/>
      <sheetName val="Quarterly (Euro)"/>
      <sheetName val="Valsum"/>
    </sheetNames>
    <sheetDataSet>
      <sheetData sheetId="0"/>
      <sheetData sheetId="1" refreshError="1">
        <row r="2">
          <cell r="I2" t="str">
            <v>LEGEND</v>
          </cell>
          <cell r="O2" t="str">
            <v>1st</v>
          </cell>
          <cell r="P2" t="str">
            <v>2nd</v>
          </cell>
          <cell r="Q2" t="str">
            <v>3rd</v>
          </cell>
          <cell r="R2" t="str">
            <v>4th</v>
          </cell>
          <cell r="S2" t="str">
            <v>5th</v>
          </cell>
        </row>
        <row r="5">
          <cell r="C5" t="str">
            <v>PRICE VOLATILITY</v>
          </cell>
          <cell r="I5" t="str">
            <v>PROFITABILITY</v>
          </cell>
          <cell r="O5" t="str">
            <v>LEVERAGE</v>
          </cell>
        </row>
        <row r="6">
          <cell r="C6" t="str">
            <v>1-month price performance</v>
          </cell>
          <cell r="I6" t="str">
            <v>ROE</v>
          </cell>
          <cell r="O6" t="str">
            <v>Gross Debt / Equity</v>
          </cell>
        </row>
        <row r="7">
          <cell r="D7">
            <v>-2.1000000000000001E-2</v>
          </cell>
          <cell r="K7">
            <v>0.17399999999999999</v>
          </cell>
          <cell r="R7">
            <v>0.59</v>
          </cell>
        </row>
        <row r="8">
          <cell r="D8">
            <v>-8.7999999999999995E-2</v>
          </cell>
          <cell r="J8">
            <v>0.214</v>
          </cell>
          <cell r="P8">
            <v>0.185</v>
          </cell>
        </row>
        <row r="9">
          <cell r="C9" t="str">
            <v>12-month price performance</v>
          </cell>
          <cell r="I9" t="str">
            <v>EBIT margin</v>
          </cell>
          <cell r="O9" t="str">
            <v>Net Debt / Equity</v>
          </cell>
        </row>
        <row r="10">
          <cell r="G10">
            <v>0.34799999999999998</v>
          </cell>
          <cell r="M10">
            <v>0.27400000000000002</v>
          </cell>
          <cell r="R10">
            <v>-0.02</v>
          </cell>
        </row>
        <row r="11">
          <cell r="D11">
            <v>-0.19700000000000001</v>
          </cell>
          <cell r="J11">
            <v>0.154</v>
          </cell>
          <cell r="P11">
            <v>-0.161</v>
          </cell>
        </row>
        <row r="12">
          <cell r="C12" t="str">
            <v>12-month historical volatility</v>
          </cell>
          <cell r="I12" t="str">
            <v>Net income margin</v>
          </cell>
          <cell r="O12" t="str">
            <v>Total Debt/EBIDA</v>
          </cell>
        </row>
        <row r="13">
          <cell r="D13">
            <v>0.45700000000000002</v>
          </cell>
          <cell r="M13">
            <v>0.24299999999999999</v>
          </cell>
          <cell r="O13">
            <v>0.40600000000000003</v>
          </cell>
        </row>
        <row r="14">
          <cell r="D14">
            <v>0.50700000000000001</v>
          </cell>
          <cell r="J14">
            <v>0.11700000000000001</v>
          </cell>
          <cell r="P14">
            <v>0.25700000000000001</v>
          </cell>
        </row>
        <row r="16">
          <cell r="C16" t="str">
            <v>VALUATION</v>
          </cell>
          <cell r="I16" t="str">
            <v>GROWTH</v>
          </cell>
          <cell r="O16" t="str">
            <v>CASH</v>
          </cell>
        </row>
        <row r="17">
          <cell r="C17" t="str">
            <v>P/E (1 year forward)</v>
          </cell>
          <cell r="I17" t="str">
            <v>EPS (1 year fwd)</v>
          </cell>
          <cell r="O17" t="str">
            <v>FCF/Market Cap</v>
          </cell>
        </row>
        <row r="18">
          <cell r="G18" t="str">
            <v>20.7x</v>
          </cell>
          <cell r="L18">
            <v>0.33</v>
          </cell>
          <cell r="P18">
            <v>5.5E-2</v>
          </cell>
        </row>
        <row r="19">
          <cell r="D19" t="str">
            <v>14.1x</v>
          </cell>
          <cell r="J19">
            <v>0.2</v>
          </cell>
          <cell r="P19">
            <v>7.0000000000000007E-2</v>
          </cell>
        </row>
        <row r="20">
          <cell r="C20" t="str">
            <v>P/E (2 years forward)</v>
          </cell>
          <cell r="I20" t="str">
            <v>EPS (2 years fwd)</v>
          </cell>
          <cell r="O20" t="str">
            <v>FCF / Sales</v>
          </cell>
        </row>
        <row r="21">
          <cell r="G21" t="str">
            <v>15.6x</v>
          </cell>
          <cell r="L21">
            <v>0.32</v>
          </cell>
          <cell r="P21">
            <v>0.40600000000000003</v>
          </cell>
        </row>
        <row r="22">
          <cell r="D22" t="str">
            <v>11.2x</v>
          </cell>
          <cell r="J22">
            <v>0.17</v>
          </cell>
          <cell r="P22">
            <v>0.25700000000000001</v>
          </cell>
        </row>
        <row r="23">
          <cell r="C23" t="str">
            <v>EV/Ebitda</v>
          </cell>
          <cell r="I23" t="str">
            <v>Sales (1 year fwd)</v>
          </cell>
          <cell r="O23" t="str">
            <v>Cash Ratio</v>
          </cell>
        </row>
        <row r="24">
          <cell r="F24" t="str">
            <v>16.2x</v>
          </cell>
          <cell r="L24">
            <v>0.51</v>
          </cell>
          <cell r="R24">
            <v>0.40600000000000003</v>
          </cell>
        </row>
        <row r="25">
          <cell r="D25" t="str">
            <v>10.7x</v>
          </cell>
          <cell r="J25">
            <v>0.27</v>
          </cell>
          <cell r="P25">
            <v>0.25700000000000001</v>
          </cell>
        </row>
        <row r="27">
          <cell r="AB27" t="str">
            <v>median consensus estimates</v>
          </cell>
        </row>
        <row r="30">
          <cell r="C30" t="str">
            <v>Price Performance and Volatility</v>
          </cell>
        </row>
        <row r="31">
          <cell r="U31" t="str">
            <v>1st</v>
          </cell>
          <cell r="V31" t="str">
            <v>2nd</v>
          </cell>
          <cell r="W31" t="str">
            <v>3rd</v>
          </cell>
          <cell r="X31" t="str">
            <v>4th</v>
          </cell>
          <cell r="Y31" t="str">
            <v>5th</v>
          </cell>
        </row>
        <row r="34">
          <cell r="C34" t="str">
            <v>12-month price performance</v>
          </cell>
          <cell r="I34" t="str">
            <v>3-month price performance</v>
          </cell>
          <cell r="O34" t="str">
            <v>1-month price performance</v>
          </cell>
          <cell r="U34" t="str">
            <v>12-month historical volatility</v>
          </cell>
        </row>
        <row r="35">
          <cell r="G35">
            <v>0.34799999999999998</v>
          </cell>
          <cell r="L35">
            <v>-8.0000000000000002E-3</v>
          </cell>
          <cell r="P35">
            <v>-2.1000000000000001E-2</v>
          </cell>
          <cell r="V35">
            <v>0.45700000000000002</v>
          </cell>
        </row>
        <row r="36">
          <cell r="D36">
            <v>-0.19700000000000001</v>
          </cell>
          <cell r="J36">
            <v>-9.1999999999999998E-2</v>
          </cell>
          <cell r="P36">
            <v>-8.7999999999999995E-2</v>
          </cell>
          <cell r="V36">
            <v>0.50700000000000001</v>
          </cell>
        </row>
        <row r="39">
          <cell r="C39" t="str">
            <v>Profitability</v>
          </cell>
        </row>
        <row r="40">
          <cell r="U40" t="str">
            <v>1st</v>
          </cell>
          <cell r="V40" t="str">
            <v>2nd</v>
          </cell>
          <cell r="W40" t="str">
            <v>3rd</v>
          </cell>
          <cell r="X40" t="str">
            <v>4th</v>
          </cell>
          <cell r="Y40" t="str">
            <v>5th</v>
          </cell>
        </row>
        <row r="43">
          <cell r="C43" t="str">
            <v>ROE</v>
          </cell>
          <cell r="I43" t="str">
            <v>EBITDA margin</v>
          </cell>
          <cell r="O43" t="str">
            <v>EBIT margin</v>
          </cell>
          <cell r="U43" t="str">
            <v>Net income margin</v>
          </cell>
        </row>
        <row r="44">
          <cell r="E44">
            <v>0.17399999999999999</v>
          </cell>
          <cell r="L44">
            <v>0.24</v>
          </cell>
          <cell r="S44">
            <v>0.27400000000000002</v>
          </cell>
          <cell r="Y44">
            <v>0.24299999999999999</v>
          </cell>
        </row>
        <row r="45">
          <cell r="D45">
            <v>0.214</v>
          </cell>
          <cell r="J45">
            <v>0.14599999999999999</v>
          </cell>
          <cell r="P45">
            <v>0.154</v>
          </cell>
          <cell r="V45">
            <v>0.11700000000000001</v>
          </cell>
        </row>
        <row r="49">
          <cell r="C49" t="str">
            <v>Valuation</v>
          </cell>
        </row>
        <row r="50">
          <cell r="U50" t="str">
            <v>1st</v>
          </cell>
          <cell r="V50" t="str">
            <v>2nd</v>
          </cell>
          <cell r="W50" t="str">
            <v>3rd</v>
          </cell>
          <cell r="X50" t="str">
            <v>4th</v>
          </cell>
          <cell r="Y50" t="str">
            <v>5th</v>
          </cell>
        </row>
        <row r="53">
          <cell r="C53" t="str">
            <v>P/E (1 year forward)</v>
          </cell>
          <cell r="I53" t="str">
            <v>P/E (2 years forward)</v>
          </cell>
          <cell r="O53" t="str">
            <v>P/Book</v>
          </cell>
          <cell r="U53" t="str">
            <v>EV/Ebitda</v>
          </cell>
        </row>
        <row r="54">
          <cell r="G54" t="str">
            <v>20.7x</v>
          </cell>
          <cell r="M54" t="str">
            <v>15.6x</v>
          </cell>
          <cell r="R54" t="str">
            <v>3.6x</v>
          </cell>
          <cell r="X54" t="str">
            <v>16.2x</v>
          </cell>
        </row>
        <row r="55">
          <cell r="D55" t="str">
            <v>14.1x</v>
          </cell>
          <cell r="J55" t="str">
            <v>11.2x</v>
          </cell>
          <cell r="P55" t="str">
            <v>2.9x%</v>
          </cell>
          <cell r="V55" t="str">
            <v>10.7x</v>
          </cell>
        </row>
        <row r="59">
          <cell r="C59" t="str">
            <v>Cash</v>
          </cell>
        </row>
        <row r="60">
          <cell r="U60" t="str">
            <v>1st</v>
          </cell>
          <cell r="V60" t="str">
            <v>2nd</v>
          </cell>
          <cell r="W60" t="str">
            <v>3rd</v>
          </cell>
          <cell r="X60" t="str">
            <v>4th</v>
          </cell>
          <cell r="Y60" t="str">
            <v>5th</v>
          </cell>
        </row>
        <row r="63">
          <cell r="C63" t="str">
            <v>FCF/Market Cap</v>
          </cell>
          <cell r="I63" t="str">
            <v>FCF/Sales</v>
          </cell>
          <cell r="O63" t="str">
            <v>Div payout ratio</v>
          </cell>
          <cell r="U63" t="str">
            <v>Dividend yield</v>
          </cell>
        </row>
        <row r="64">
          <cell r="D64">
            <v>5.5E-2</v>
          </cell>
          <cell r="M64">
            <v>0.39</v>
          </cell>
          <cell r="S64">
            <v>0.21099999999999999</v>
          </cell>
          <cell r="X64" t="str">
            <v>xx</v>
          </cell>
        </row>
        <row r="65">
          <cell r="D65">
            <v>7.0000000000000007E-2</v>
          </cell>
          <cell r="J65">
            <v>0.16</v>
          </cell>
          <cell r="P65">
            <v>6.6000000000000003E-2</v>
          </cell>
          <cell r="V65" t="str">
            <v>xx</v>
          </cell>
        </row>
        <row r="70">
          <cell r="C70" t="str">
            <v>Leverage and Cash Flows</v>
          </cell>
        </row>
        <row r="71">
          <cell r="U71" t="str">
            <v>1st</v>
          </cell>
          <cell r="V71" t="str">
            <v>2nd</v>
          </cell>
          <cell r="W71" t="str">
            <v>3rd</v>
          </cell>
          <cell r="X71" t="str">
            <v>4th</v>
          </cell>
          <cell r="Y71" t="str">
            <v>5th</v>
          </cell>
        </row>
        <row r="74">
          <cell r="C74" t="str">
            <v>Gross Debt / Equity</v>
          </cell>
          <cell r="I74" t="str">
            <v>Net Debt / Equity</v>
          </cell>
          <cell r="O74" t="str">
            <v>FCF/Market Cap</v>
          </cell>
          <cell r="U74" t="str">
            <v>Div payout ratio</v>
          </cell>
        </row>
        <row r="75">
          <cell r="F75">
            <v>0.59</v>
          </cell>
          <cell r="L75">
            <v>-0.02</v>
          </cell>
          <cell r="P75">
            <v>5.5E-2</v>
          </cell>
          <cell r="Y75">
            <v>0.21099999999999999</v>
          </cell>
        </row>
        <row r="76">
          <cell r="D76">
            <v>0.185</v>
          </cell>
          <cell r="J76">
            <v>-0.161</v>
          </cell>
          <cell r="P76">
            <v>7.0000000000000007E-2</v>
          </cell>
          <cell r="V76">
            <v>6.6000000000000003E-2</v>
          </cell>
        </row>
        <row r="79">
          <cell r="C79" t="str">
            <v>Growth</v>
          </cell>
        </row>
        <row r="80">
          <cell r="U80" t="str">
            <v>1st</v>
          </cell>
          <cell r="V80" t="str">
            <v>2nd</v>
          </cell>
          <cell r="W80" t="str">
            <v>3rd</v>
          </cell>
          <cell r="X80" t="str">
            <v>4th</v>
          </cell>
          <cell r="Y80" t="str">
            <v>5th</v>
          </cell>
        </row>
        <row r="83">
          <cell r="C83" t="str">
            <v>Sales (1 year fwd)</v>
          </cell>
          <cell r="I83" t="str">
            <v>EBIT (1 year fwd)</v>
          </cell>
          <cell r="O83" t="str">
            <v>EPS (1 year fwd)</v>
          </cell>
          <cell r="U83" t="str">
            <v>EPS (2 years fwd)</v>
          </cell>
        </row>
        <row r="84">
          <cell r="F84">
            <v>0.51</v>
          </cell>
          <cell r="L84">
            <v>0.37</v>
          </cell>
          <cell r="R84">
            <v>0.33</v>
          </cell>
          <cell r="X84">
            <v>0.32</v>
          </cell>
        </row>
        <row r="85">
          <cell r="D85">
            <v>0.27</v>
          </cell>
          <cell r="J85">
            <v>0.2</v>
          </cell>
          <cell r="P85">
            <v>0.2</v>
          </cell>
          <cell r="V85">
            <v>0.17</v>
          </cell>
        </row>
      </sheetData>
      <sheetData sheetId="2"/>
      <sheetData sheetId="3"/>
      <sheetData sheetId="4" refreshError="1">
        <row r="3">
          <cell r="B3" t="str">
            <v>Color</v>
          </cell>
          <cell r="C3" t="str">
            <v>Values</v>
          </cell>
        </row>
        <row r="4">
          <cell r="B4">
            <v>14</v>
          </cell>
          <cell r="C4">
            <v>4</v>
          </cell>
          <cell r="E4" t="str">
            <v>4 </v>
          </cell>
          <cell r="F4" t="str">
            <v>Buy</v>
          </cell>
          <cell r="H4" t="str">
            <v></v>
          </cell>
        </row>
        <row r="5">
          <cell r="B5">
            <v>48</v>
          </cell>
          <cell r="C5">
            <v>0.01</v>
          </cell>
          <cell r="E5" t="str">
            <v>0 </v>
          </cell>
          <cell r="F5" t="str">
            <v>Hold</v>
          </cell>
          <cell r="H5" t="str">
            <v></v>
          </cell>
        </row>
        <row r="6">
          <cell r="B6">
            <v>9</v>
          </cell>
          <cell r="C6">
            <v>0.01</v>
          </cell>
          <cell r="E6" t="str">
            <v>0 </v>
          </cell>
          <cell r="F6" t="str">
            <v>Sell</v>
          </cell>
          <cell r="H6" t="str">
            <v></v>
          </cell>
        </row>
        <row r="8">
          <cell r="B8" t="str">
            <v>Max</v>
          </cell>
          <cell r="C8">
            <v>4</v>
          </cell>
        </row>
        <row r="9">
          <cell r="B9" t="str">
            <v>Bar length</v>
          </cell>
          <cell r="C9">
            <v>21</v>
          </cell>
        </row>
      </sheetData>
      <sheetData sheetId="5" refreshError="1">
        <row r="1">
          <cell r="P1" t="str">
            <v>SmartCharts</v>
          </cell>
          <cell r="BN1" t="str">
            <v>.</v>
          </cell>
        </row>
        <row r="2">
          <cell r="BN2" t="str">
            <v>.</v>
          </cell>
        </row>
        <row r="3">
          <cell r="BN3" t="str">
            <v>.</v>
          </cell>
        </row>
        <row r="9">
          <cell r="C9" t="str">
            <v>Input your data in the white cells:</v>
          </cell>
        </row>
        <row r="10">
          <cell r="C10" t="str">
            <v xml:space="preserve">Value of Current Earnings          </v>
          </cell>
          <cell r="D10">
            <v>201</v>
          </cell>
          <cell r="F10">
            <v>0</v>
          </cell>
          <cell r="H10" t="str">
            <v>A</v>
          </cell>
          <cell r="I10" t="str">
            <v>Incr.</v>
          </cell>
          <cell r="J10" t="str">
            <v>Decr.</v>
          </cell>
          <cell r="K10" t="str">
            <v>VG1</v>
          </cell>
          <cell r="L10" t="str">
            <v>VG2</v>
          </cell>
          <cell r="M10" t="str">
            <v>VGlabel_series1</v>
          </cell>
          <cell r="N10" t="str">
            <v>ValueGap label 2</v>
          </cell>
        </row>
        <row r="11">
          <cell r="C11" t="str">
            <v>+/- Value of Growth in Explicit Forecast Period</v>
          </cell>
          <cell r="D11">
            <v>65</v>
          </cell>
          <cell r="G11" t="str">
            <v xml:space="preserve">Value of Current Earnings          </v>
          </cell>
          <cell r="H11">
            <v>201</v>
          </cell>
        </row>
        <row r="12">
          <cell r="C12" t="str">
            <v>+/- Implied Value of Growth in Terminal Forecast Period</v>
          </cell>
          <cell r="D12">
            <v>89</v>
          </cell>
          <cell r="F12">
            <v>0</v>
          </cell>
          <cell r="G12" t="str">
            <v>+/- Value of Growth in Explicit Forecast Period</v>
          </cell>
          <cell r="H12">
            <v>201</v>
          </cell>
          <cell r="I12">
            <v>65</v>
          </cell>
          <cell r="J12">
            <v>0</v>
          </cell>
        </row>
        <row r="13">
          <cell r="C13" t="str">
            <v>= Price Target</v>
          </cell>
          <cell r="D13">
            <v>355</v>
          </cell>
          <cell r="F13">
            <v>0</v>
          </cell>
          <cell r="G13" t="str">
            <v>+/- Implied Value of Growth in Terminal Forecast Period</v>
          </cell>
          <cell r="H13">
            <v>266</v>
          </cell>
          <cell r="I13">
            <v>89</v>
          </cell>
          <cell r="J13"/>
        </row>
        <row r="14">
          <cell r="C14" t="str">
            <v>Current Price</v>
          </cell>
          <cell r="D14">
            <v>309.5</v>
          </cell>
          <cell r="G14" t="str">
            <v>= Price Target</v>
          </cell>
          <cell r="H14">
            <v>355</v>
          </cell>
          <cell r="L14"/>
          <cell r="N14">
            <v>0</v>
          </cell>
        </row>
        <row r="15">
          <cell r="C15" t="str">
            <v>Implied Value Gap</v>
          </cell>
          <cell r="D15">
            <v>45.5</v>
          </cell>
          <cell r="G15" t="str">
            <v>Current Price</v>
          </cell>
          <cell r="H15">
            <v>309.5</v>
          </cell>
          <cell r="K15">
            <v>45.5</v>
          </cell>
          <cell r="M15">
            <v>106.5</v>
          </cell>
        </row>
        <row r="16">
          <cell r="K16">
            <v>0.1470113085621971</v>
          </cell>
          <cell r="L16"/>
          <cell r="M16"/>
        </row>
        <row r="17">
          <cell r="M17" t="str">
            <v>◄+15%</v>
          </cell>
          <cell r="N17"/>
        </row>
        <row r="18">
          <cell r="M18" t="str">
            <v>◄+15%</v>
          </cell>
          <cell r="N18" t="str">
            <v xml:space="preserve">◄- </v>
          </cell>
        </row>
        <row r="37">
          <cell r="F37" t="str">
            <v>Do not change the width of the exhibit or font sizes (they are optimized for export to Word).</v>
          </cell>
        </row>
        <row r="39">
          <cell r="F39" t="str">
            <v>Do not delete any rows or columns (some gray cells are used for calculations).</v>
          </cell>
        </row>
      </sheetData>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or yardstick_2"/>
      <sheetName val="Sector yardstick_OLD"/>
      <sheetName val="PeerGroupBenchmark_ALT (2)"/>
      <sheetName val="PeerGroupBenchmark"/>
      <sheetName val="PeerGroupBenchmarking_OLD"/>
      <sheetName val="Front page benchmarks_9x3"/>
      <sheetName val="Front page benchmarks_6x3"/>
      <sheetName val="Front page benchmarks_6x5"/>
      <sheetName val="Benchmarks_All_gray1"/>
      <sheetName val="Benchmarks_All_gray2"/>
      <sheetName val="Benchmarks_All_1"/>
      <sheetName val="Benchmarks_All_2"/>
      <sheetName val="Benchmarks_All_ALT_1 (3)"/>
      <sheetName val="Benchmarks_All_ALT_1"/>
      <sheetName val="Benchmarks_All_ALT_1 (2)"/>
      <sheetName val="Benchmarks_All_B1"/>
      <sheetName val="Benchmarks_All_B2"/>
      <sheetName val="Benchmarks_All (ALT)"/>
      <sheetName val="#REF"/>
    </sheetNames>
    <sheetDataSet>
      <sheetData sheetId="0"/>
      <sheetData sheetId="1" refreshError="1">
        <row r="1">
          <cell r="B1" t="str">
            <v>Rolta India Ltd.</v>
          </cell>
        </row>
        <row r="2">
          <cell r="B2" t="str">
            <v xml:space="preserve">relative to </v>
          </cell>
        </row>
        <row r="3">
          <cell r="B3" t="str">
            <v>Information Technology</v>
          </cell>
        </row>
        <row r="5">
          <cell r="D5" t="str">
            <v>Rolta India Ltd.</v>
          </cell>
          <cell r="J5" t="str">
            <v>Peer
median</v>
          </cell>
        </row>
        <row r="6">
          <cell r="D6" t="str">
            <v>Percentile range (vs. peers)</v>
          </cell>
        </row>
        <row r="7">
          <cell r="C7" t="str">
            <v xml:space="preserve">  0       20       40       60       80    100%</v>
          </cell>
        </row>
        <row r="8">
          <cell r="B8" t="str">
            <v>Valuation</v>
          </cell>
        </row>
        <row r="9">
          <cell r="B9" t="str">
            <v>P/E (FY1)</v>
          </cell>
          <cell r="G9" t="str">
            <v>13.5x</v>
          </cell>
          <cell r="J9" t="str">
            <v>10.2x</v>
          </cell>
        </row>
        <row r="10">
          <cell r="B10" t="str">
            <v>P/E (FY2)</v>
          </cell>
          <cell r="E10" t="str">
            <v>13.5x</v>
          </cell>
          <cell r="J10" t="str">
            <v>10.2x</v>
          </cell>
        </row>
        <row r="11">
          <cell r="B11" t="str">
            <v>EV/Ebitda</v>
          </cell>
          <cell r="F11" t="str">
            <v>13.5x</v>
          </cell>
          <cell r="J11" t="str">
            <v>10.2x</v>
          </cell>
        </row>
        <row r="12">
          <cell r="B12" t="str">
            <v>EV/Ebitda</v>
          </cell>
          <cell r="F12" t="str">
            <v>13.5x</v>
          </cell>
          <cell r="J12" t="str">
            <v>10.2x</v>
          </cell>
        </row>
        <row r="13">
          <cell r="B13" t="str">
            <v>Profitability</v>
          </cell>
        </row>
        <row r="14">
          <cell r="B14" t="str">
            <v>ROA</v>
          </cell>
          <cell r="F14">
            <v>0.40600000000000003</v>
          </cell>
          <cell r="J14">
            <v>0.25700000000000001</v>
          </cell>
        </row>
        <row r="15">
          <cell r="B15" t="str">
            <v>ROE</v>
          </cell>
          <cell r="E15">
            <v>0.40600000000000003</v>
          </cell>
          <cell r="J15">
            <v>0.25700000000000001</v>
          </cell>
        </row>
        <row r="16">
          <cell r="B16" t="str">
            <v>Net inc. margin</v>
          </cell>
          <cell r="H16">
            <v>0.40600000000000003</v>
          </cell>
          <cell r="J16">
            <v>0.25700000000000001</v>
          </cell>
        </row>
        <row r="17">
          <cell r="B17" t="str">
            <v>Net inc. margin</v>
          </cell>
          <cell r="H17">
            <v>0.40600000000000003</v>
          </cell>
          <cell r="J17">
            <v>0.25700000000000001</v>
          </cell>
        </row>
        <row r="18">
          <cell r="B18" t="str">
            <v>Leverage</v>
          </cell>
        </row>
        <row r="19">
          <cell r="B19" t="str">
            <v>Debt/Assets</v>
          </cell>
          <cell r="E19">
            <v>0.40600000000000003</v>
          </cell>
          <cell r="J19">
            <v>0.25700000000000001</v>
          </cell>
        </row>
        <row r="20">
          <cell r="B20" t="str">
            <v>Debt/Equity</v>
          </cell>
          <cell r="G20">
            <v>0.40600000000000003</v>
          </cell>
          <cell r="J20">
            <v>0.25700000000000001</v>
          </cell>
        </row>
        <row r="21">
          <cell r="B21" t="str">
            <v>Total Debt/EBIDA</v>
          </cell>
          <cell r="D21">
            <v>0.40600000000000003</v>
          </cell>
          <cell r="J21">
            <v>0.25700000000000001</v>
          </cell>
        </row>
        <row r="22">
          <cell r="B22" t="str">
            <v>Total Debt/EBIDA</v>
          </cell>
          <cell r="D22">
            <v>0.40600000000000003</v>
          </cell>
          <cell r="J22">
            <v>0.25700000000000001</v>
          </cell>
        </row>
        <row r="23">
          <cell r="B23" t="str">
            <v>Growth</v>
          </cell>
        </row>
        <row r="24">
          <cell r="B24" t="str">
            <v>EPS 1yr fwd</v>
          </cell>
          <cell r="D24" t="str">
            <v>13.5x</v>
          </cell>
          <cell r="J24" t="str">
            <v>10.2x</v>
          </cell>
        </row>
        <row r="25">
          <cell r="B25" t="str">
            <v>EPS 2yrs fwd</v>
          </cell>
          <cell r="G25" t="str">
            <v>13.5x</v>
          </cell>
          <cell r="J25" t="str">
            <v>10.2x</v>
          </cell>
        </row>
        <row r="26">
          <cell r="B26" t="str">
            <v>EV/Ebitda</v>
          </cell>
          <cell r="G26" t="str">
            <v>13.5x</v>
          </cell>
          <cell r="J26" t="str">
            <v>10.2x</v>
          </cell>
        </row>
        <row r="27">
          <cell r="B27" t="str">
            <v>EV/Ebitda</v>
          </cell>
          <cell r="G27" t="str">
            <v>13.5x</v>
          </cell>
          <cell r="J27" t="str">
            <v>10.2x</v>
          </cell>
        </row>
        <row r="28">
          <cell r="B28" t="str">
            <v>Cash</v>
          </cell>
        </row>
        <row r="29">
          <cell r="B29" t="str">
            <v>FCF/Market Cap</v>
          </cell>
          <cell r="E29">
            <v>0.40600000000000003</v>
          </cell>
          <cell r="J29">
            <v>0.25700000000000001</v>
          </cell>
        </row>
        <row r="30">
          <cell r="B30" t="str">
            <v>FCF/Sales</v>
          </cell>
          <cell r="G30">
            <v>0.40600000000000003</v>
          </cell>
          <cell r="J30">
            <v>0.25700000000000001</v>
          </cell>
        </row>
        <row r="31">
          <cell r="B31" t="str">
            <v>Net inc. margin</v>
          </cell>
          <cell r="D31">
            <v>0.40600000000000003</v>
          </cell>
          <cell r="J31">
            <v>0.25700000000000001</v>
          </cell>
        </row>
        <row r="32">
          <cell r="B32" t="str">
            <v>Net inc. margin</v>
          </cell>
          <cell r="D32">
            <v>0.40600000000000003</v>
          </cell>
          <cell r="J32">
            <v>0.25700000000000001</v>
          </cell>
        </row>
        <row r="33">
          <cell r="B33" t="str">
            <v>Liquidity</v>
          </cell>
        </row>
        <row r="34">
          <cell r="B34" t="str">
            <v>Cash ratio</v>
          </cell>
          <cell r="G34">
            <v>0.40600000000000003</v>
          </cell>
          <cell r="J34">
            <v>0.25700000000000001</v>
          </cell>
        </row>
        <row r="35">
          <cell r="B35" t="str">
            <v>Quick Ratio</v>
          </cell>
          <cell r="E35">
            <v>0.40600000000000003</v>
          </cell>
          <cell r="J35">
            <v>0.25700000000000001</v>
          </cell>
        </row>
        <row r="36">
          <cell r="B36" t="str">
            <v>Total Debt/EBIDA</v>
          </cell>
          <cell r="G36">
            <v>0.40600000000000003</v>
          </cell>
          <cell r="J36">
            <v>0.25700000000000001</v>
          </cell>
        </row>
        <row r="37">
          <cell r="B37" t="str">
            <v>Total Debt/EBIDA</v>
          </cell>
          <cell r="G37">
            <v>0.40600000000000003</v>
          </cell>
          <cell r="J37">
            <v>0.25700000000000001</v>
          </cell>
        </row>
        <row r="38">
          <cell r="B38" t="str">
            <v>Liquidity</v>
          </cell>
        </row>
        <row r="39">
          <cell r="B39" t="str">
            <v>Cash ratio</v>
          </cell>
          <cell r="G39">
            <v>0.40600000000000003</v>
          </cell>
          <cell r="J39">
            <v>0.25700000000000001</v>
          </cell>
        </row>
        <row r="40">
          <cell r="B40" t="str">
            <v>Quick Ratio</v>
          </cell>
          <cell r="E40">
            <v>0.40600000000000003</v>
          </cell>
          <cell r="J40">
            <v>0.25700000000000001</v>
          </cell>
        </row>
        <row r="41">
          <cell r="B41" t="str">
            <v>Total Debt/EBIDA</v>
          </cell>
          <cell r="G41">
            <v>0.40600000000000003</v>
          </cell>
          <cell r="J41">
            <v>0.25700000000000001</v>
          </cell>
        </row>
        <row r="42">
          <cell r="B42" t="str">
            <v>Total Debt/EBIDA</v>
          </cell>
          <cell r="G42">
            <v>0.40600000000000003</v>
          </cell>
          <cell r="J42">
            <v>0.25700000000000001</v>
          </cell>
        </row>
        <row r="45">
          <cell r="E45" t="str">
            <v></v>
          </cell>
        </row>
        <row r="46">
          <cell r="E46" t="str">
            <v></v>
          </cell>
        </row>
        <row r="47">
          <cell r="E47" t="str">
            <v></v>
          </cell>
        </row>
        <row r="48">
          <cell r="E48" t="str">
            <v></v>
          </cell>
        </row>
        <row r="55">
          <cell r="E55" t="str">
            <v></v>
          </cell>
          <cell r="F55" t="str">
            <v></v>
          </cell>
        </row>
        <row r="56">
          <cell r="E56" t="str">
            <v></v>
          </cell>
          <cell r="F56" t="str">
            <v></v>
          </cell>
        </row>
      </sheetData>
      <sheetData sheetId="2"/>
      <sheetData sheetId="3" refreshError="1"/>
      <sheetData sheetId="4"/>
      <sheetData sheetId="5" refreshError="1">
        <row r="1">
          <cell r="B1" t="str">
            <v>Rolta India Ltd.</v>
          </cell>
        </row>
        <row r="2">
          <cell r="B2" t="str">
            <v xml:space="preserve">relative to </v>
          </cell>
        </row>
        <row r="3">
          <cell r="B3" t="str">
            <v>Information Technology</v>
          </cell>
        </row>
        <row r="5">
          <cell r="D5" t="str">
            <v>Rolta India Ltd.</v>
          </cell>
          <cell r="J5" t="str">
            <v>Peer
median</v>
          </cell>
        </row>
        <row r="6">
          <cell r="D6" t="str">
            <v>Percentile range (vs. peers)</v>
          </cell>
        </row>
        <row r="7">
          <cell r="C7" t="str">
            <v xml:space="preserve">  0      20      40      60      80   100%</v>
          </cell>
        </row>
        <row r="8">
          <cell r="B8" t="str">
            <v>Valuation</v>
          </cell>
        </row>
        <row r="9">
          <cell r="B9" t="str">
            <v>P/E (FY1)</v>
          </cell>
          <cell r="G9" t="str">
            <v>13.5x</v>
          </cell>
          <cell r="J9" t="str">
            <v>10.2x</v>
          </cell>
        </row>
        <row r="10">
          <cell r="B10" t="str">
            <v>P/E (FY2)</v>
          </cell>
          <cell r="E10" t="str">
            <v>13.5x</v>
          </cell>
          <cell r="J10" t="str">
            <v>10.2x</v>
          </cell>
        </row>
        <row r="11">
          <cell r="B11" t="str">
            <v>EV/Ebitda</v>
          </cell>
          <cell r="F11" t="str">
            <v>13.5x</v>
          </cell>
          <cell r="J11" t="str">
            <v>10.2x</v>
          </cell>
        </row>
        <row r="12">
          <cell r="B12" t="str">
            <v>Profitability</v>
          </cell>
        </row>
        <row r="13">
          <cell r="B13" t="str">
            <v>ROA</v>
          </cell>
          <cell r="F13">
            <v>0.40600000000000003</v>
          </cell>
          <cell r="J13">
            <v>0.25700000000000001</v>
          </cell>
        </row>
        <row r="14">
          <cell r="B14" t="str">
            <v>ROE</v>
          </cell>
          <cell r="E14">
            <v>0.40600000000000003</v>
          </cell>
          <cell r="J14">
            <v>0.25700000000000001</v>
          </cell>
        </row>
        <row r="15">
          <cell r="B15" t="str">
            <v>Net inc. margin</v>
          </cell>
          <cell r="H15">
            <v>0.40600000000000003</v>
          </cell>
          <cell r="J15">
            <v>0.25700000000000001</v>
          </cell>
        </row>
        <row r="16">
          <cell r="B16" t="str">
            <v>Leverage</v>
          </cell>
        </row>
        <row r="17">
          <cell r="B17" t="str">
            <v>Debt/Assets</v>
          </cell>
          <cell r="E17">
            <v>0.40600000000000003</v>
          </cell>
          <cell r="J17">
            <v>0.25700000000000001</v>
          </cell>
        </row>
        <row r="18">
          <cell r="B18" t="str">
            <v>Debt/Equity</v>
          </cell>
          <cell r="G18">
            <v>0.40600000000000003</v>
          </cell>
          <cell r="J18">
            <v>0.25700000000000001</v>
          </cell>
        </row>
        <row r="19">
          <cell r="B19" t="str">
            <v>Total Debt/EBIDA</v>
          </cell>
          <cell r="D19">
            <v>0.40600000000000003</v>
          </cell>
          <cell r="J19">
            <v>0.25700000000000001</v>
          </cell>
        </row>
        <row r="20">
          <cell r="B20" t="str">
            <v>Growth</v>
          </cell>
        </row>
        <row r="21">
          <cell r="B21" t="str">
            <v>EPS 1yr fwd</v>
          </cell>
          <cell r="D21" t="str">
            <v>13.5x</v>
          </cell>
          <cell r="J21" t="str">
            <v>10.2x</v>
          </cell>
        </row>
        <row r="22">
          <cell r="B22" t="str">
            <v>EPS 2yrs fwd</v>
          </cell>
          <cell r="G22" t="str">
            <v>13.5x</v>
          </cell>
          <cell r="J22" t="str">
            <v>10.2x</v>
          </cell>
        </row>
        <row r="23">
          <cell r="B23" t="str">
            <v>EV/Ebitda</v>
          </cell>
          <cell r="G23" t="str">
            <v>13.5x</v>
          </cell>
          <cell r="J23" t="str">
            <v>10.2x</v>
          </cell>
        </row>
        <row r="24">
          <cell r="B24" t="str">
            <v>Cash</v>
          </cell>
        </row>
        <row r="25">
          <cell r="B25" t="str">
            <v>FCF/Market Cap</v>
          </cell>
          <cell r="E25">
            <v>0.40600000000000003</v>
          </cell>
          <cell r="J25">
            <v>0.25700000000000001</v>
          </cell>
        </row>
        <row r="26">
          <cell r="B26" t="str">
            <v>FCF/Sales</v>
          </cell>
          <cell r="G26">
            <v>0.40600000000000003</v>
          </cell>
          <cell r="J26">
            <v>0.25700000000000001</v>
          </cell>
        </row>
        <row r="27">
          <cell r="B27" t="str">
            <v>Net inc. margin</v>
          </cell>
          <cell r="D27">
            <v>0.40600000000000003</v>
          </cell>
          <cell r="J27">
            <v>0.25700000000000001</v>
          </cell>
        </row>
        <row r="28">
          <cell r="B28" t="str">
            <v>Liquidity</v>
          </cell>
        </row>
        <row r="29">
          <cell r="B29" t="str">
            <v>Cash ratio</v>
          </cell>
          <cell r="G29">
            <v>0.40600000000000003</v>
          </cell>
          <cell r="J29">
            <v>0.25700000000000001</v>
          </cell>
        </row>
        <row r="30">
          <cell r="B30" t="str">
            <v>Quick Ratio</v>
          </cell>
          <cell r="E30">
            <v>0.40600000000000003</v>
          </cell>
          <cell r="J30">
            <v>0.25700000000000001</v>
          </cell>
        </row>
        <row r="31">
          <cell r="B31" t="str">
            <v>Total Debt/EBIDA</v>
          </cell>
          <cell r="G31">
            <v>0.40600000000000003</v>
          </cell>
          <cell r="J31">
            <v>0.25700000000000001</v>
          </cell>
        </row>
        <row r="32">
          <cell r="B32" t="str">
            <v>Liquidity</v>
          </cell>
        </row>
        <row r="33">
          <cell r="B33" t="str">
            <v>Cash ratio</v>
          </cell>
          <cell r="G33">
            <v>0.40600000000000003</v>
          </cell>
          <cell r="J33">
            <v>0.25700000000000001</v>
          </cell>
        </row>
        <row r="34">
          <cell r="B34" t="str">
            <v>Quick Ratio</v>
          </cell>
          <cell r="E34">
            <v>0.40600000000000003</v>
          </cell>
          <cell r="J34">
            <v>0.25700000000000001</v>
          </cell>
        </row>
        <row r="35">
          <cell r="B35" t="str">
            <v>Total Debt/EBIDA</v>
          </cell>
          <cell r="G35">
            <v>0.40600000000000003</v>
          </cell>
          <cell r="J35">
            <v>0.25700000000000001</v>
          </cell>
        </row>
        <row r="36">
          <cell r="B36" t="str">
            <v>Cash</v>
          </cell>
        </row>
        <row r="37">
          <cell r="B37" t="str">
            <v>FCF/Market Cap</v>
          </cell>
          <cell r="E37">
            <v>0.40600000000000003</v>
          </cell>
          <cell r="J37">
            <v>0.25700000000000001</v>
          </cell>
        </row>
        <row r="38">
          <cell r="B38" t="str">
            <v>FCF/Sales</v>
          </cell>
          <cell r="G38">
            <v>0.40600000000000003</v>
          </cell>
          <cell r="J38">
            <v>0.25700000000000001</v>
          </cell>
        </row>
        <row r="39">
          <cell r="B39" t="str">
            <v>Net inc. margin</v>
          </cell>
          <cell r="D39">
            <v>0.40600000000000003</v>
          </cell>
          <cell r="J39">
            <v>0.25700000000000001</v>
          </cell>
        </row>
        <row r="40">
          <cell r="B40" t="str">
            <v>Growth</v>
          </cell>
        </row>
        <row r="41">
          <cell r="B41" t="str">
            <v>EPS 1yr fwd</v>
          </cell>
          <cell r="D41" t="str">
            <v>13.5x</v>
          </cell>
          <cell r="J41" t="str">
            <v>10.2x</v>
          </cell>
        </row>
        <row r="42">
          <cell r="B42" t="str">
            <v>EPS 2yrs fwd</v>
          </cell>
          <cell r="G42" t="str">
            <v>13.5x</v>
          </cell>
          <cell r="J42" t="str">
            <v>10.2x</v>
          </cell>
        </row>
        <row r="43">
          <cell r="B43" t="str">
            <v>EV/Ebitda</v>
          </cell>
          <cell r="G43" t="str">
            <v>13.5x</v>
          </cell>
          <cell r="J43" t="str">
            <v>10.2x</v>
          </cell>
        </row>
        <row r="46">
          <cell r="E46" t="str">
            <v></v>
          </cell>
        </row>
        <row r="47">
          <cell r="E47" t="str">
            <v></v>
          </cell>
        </row>
        <row r="48">
          <cell r="E48" t="str">
            <v></v>
          </cell>
        </row>
        <row r="49">
          <cell r="E49" t="str">
            <v></v>
          </cell>
        </row>
        <row r="56">
          <cell r="E56" t="str">
            <v></v>
          </cell>
          <cell r="F56" t="str">
            <v></v>
          </cell>
        </row>
        <row r="57">
          <cell r="E57" t="str">
            <v></v>
          </cell>
          <cell r="F57" t="str">
            <v></v>
          </cell>
        </row>
      </sheetData>
      <sheetData sheetId="6" refreshError="1">
        <row r="1">
          <cell r="B1" t="str">
            <v>Rolta India Ltd.</v>
          </cell>
        </row>
        <row r="2">
          <cell r="B2" t="str">
            <v xml:space="preserve">relative to </v>
          </cell>
        </row>
        <row r="3">
          <cell r="B3" t="str">
            <v>Information Technology</v>
          </cell>
        </row>
        <row r="5">
          <cell r="D5" t="str">
            <v>Rolta India Ltd.</v>
          </cell>
          <cell r="J5" t="str">
            <v>Peer
median</v>
          </cell>
        </row>
        <row r="6">
          <cell r="D6" t="str">
            <v>Percentile range (vs. peers)</v>
          </cell>
        </row>
        <row r="7">
          <cell r="C7" t="str">
            <v xml:space="preserve">  0      20      40      60      80   100%</v>
          </cell>
        </row>
        <row r="8">
          <cell r="B8" t="str">
            <v>Valuation</v>
          </cell>
        </row>
        <row r="9">
          <cell r="B9" t="str">
            <v>P/E (FY1)</v>
          </cell>
          <cell r="G9" t="str">
            <v>13.5x</v>
          </cell>
          <cell r="J9" t="str">
            <v>10.2x</v>
          </cell>
        </row>
        <row r="10">
          <cell r="B10" t="str">
            <v>P/E (FY2)</v>
          </cell>
          <cell r="E10" t="str">
            <v>13.5x</v>
          </cell>
          <cell r="J10" t="str">
            <v>10.2x</v>
          </cell>
        </row>
        <row r="11">
          <cell r="B11" t="str">
            <v>EV/Ebitda</v>
          </cell>
          <cell r="F11" t="str">
            <v>13.5x</v>
          </cell>
          <cell r="J11" t="str">
            <v>10.2x</v>
          </cell>
        </row>
        <row r="12">
          <cell r="B12" t="str">
            <v>Profitability</v>
          </cell>
        </row>
        <row r="13">
          <cell r="B13" t="str">
            <v>ROA</v>
          </cell>
          <cell r="F13">
            <v>0.40600000000000003</v>
          </cell>
          <cell r="J13">
            <v>0.25700000000000001</v>
          </cell>
        </row>
        <row r="14">
          <cell r="B14" t="str">
            <v>ROE</v>
          </cell>
          <cell r="E14">
            <v>0.40600000000000003</v>
          </cell>
          <cell r="J14">
            <v>0.25700000000000001</v>
          </cell>
        </row>
        <row r="15">
          <cell r="B15" t="str">
            <v>Net inc. margin</v>
          </cell>
          <cell r="H15">
            <v>0.40600000000000003</v>
          </cell>
          <cell r="J15">
            <v>0.25700000000000001</v>
          </cell>
        </row>
        <row r="16">
          <cell r="B16" t="str">
            <v>Leverage</v>
          </cell>
        </row>
        <row r="17">
          <cell r="B17" t="str">
            <v>Debt/Assets</v>
          </cell>
          <cell r="E17">
            <v>0.40600000000000003</v>
          </cell>
          <cell r="J17">
            <v>0.25700000000000001</v>
          </cell>
        </row>
        <row r="18">
          <cell r="B18" t="str">
            <v>Debt/Equity</v>
          </cell>
          <cell r="G18">
            <v>0.40600000000000003</v>
          </cell>
          <cell r="J18">
            <v>0.25700000000000001</v>
          </cell>
        </row>
        <row r="19">
          <cell r="B19" t="str">
            <v>Total Debt/EBIDA</v>
          </cell>
          <cell r="D19">
            <v>0.40600000000000003</v>
          </cell>
          <cell r="J19">
            <v>0.25700000000000001</v>
          </cell>
        </row>
        <row r="20">
          <cell r="B20" t="str">
            <v>Growth</v>
          </cell>
        </row>
        <row r="21">
          <cell r="B21" t="str">
            <v>EPS 1yr fwd</v>
          </cell>
          <cell r="D21" t="str">
            <v>13.5x</v>
          </cell>
          <cell r="J21" t="str">
            <v>10.2x</v>
          </cell>
        </row>
        <row r="22">
          <cell r="B22" t="str">
            <v>EPS 2yrs fwd</v>
          </cell>
          <cell r="G22" t="str">
            <v>13.5x</v>
          </cell>
          <cell r="J22" t="str">
            <v>10.2x</v>
          </cell>
        </row>
        <row r="23">
          <cell r="B23" t="str">
            <v>EV/Ebitda</v>
          </cell>
          <cell r="G23" t="str">
            <v>13.5x</v>
          </cell>
          <cell r="J23" t="str">
            <v>10.2x</v>
          </cell>
        </row>
        <row r="24">
          <cell r="B24" t="str">
            <v>Cash</v>
          </cell>
        </row>
        <row r="25">
          <cell r="B25" t="str">
            <v>FCF/Market Cap</v>
          </cell>
          <cell r="E25">
            <v>0.40600000000000003</v>
          </cell>
          <cell r="J25">
            <v>0.25700000000000001</v>
          </cell>
        </row>
        <row r="26">
          <cell r="B26" t="str">
            <v>FCF/Sales</v>
          </cell>
          <cell r="G26">
            <v>0.40600000000000003</v>
          </cell>
          <cell r="J26">
            <v>0.25700000000000001</v>
          </cell>
        </row>
        <row r="27">
          <cell r="B27" t="str">
            <v>Net inc. margin</v>
          </cell>
          <cell r="D27">
            <v>0.40600000000000003</v>
          </cell>
          <cell r="J27">
            <v>0.25700000000000001</v>
          </cell>
        </row>
        <row r="28">
          <cell r="B28" t="str">
            <v>Liquidity</v>
          </cell>
        </row>
        <row r="29">
          <cell r="B29" t="str">
            <v>Cash ratio</v>
          </cell>
          <cell r="G29">
            <v>0.40600000000000003</v>
          </cell>
          <cell r="J29">
            <v>0.25700000000000001</v>
          </cell>
        </row>
        <row r="30">
          <cell r="B30" t="str">
            <v>Quick Ratio</v>
          </cell>
          <cell r="E30">
            <v>0.40600000000000003</v>
          </cell>
          <cell r="J30">
            <v>0.25700000000000001</v>
          </cell>
        </row>
        <row r="31">
          <cell r="B31" t="str">
            <v>Total Debt/EBIDA</v>
          </cell>
          <cell r="G31">
            <v>0.40600000000000003</v>
          </cell>
          <cell r="J31">
            <v>0.25700000000000001</v>
          </cell>
        </row>
        <row r="34">
          <cell r="E34" t="str">
            <v></v>
          </cell>
        </row>
        <row r="35">
          <cell r="E35" t="str">
            <v></v>
          </cell>
        </row>
        <row r="36">
          <cell r="E36" t="str">
            <v></v>
          </cell>
        </row>
        <row r="37">
          <cell r="E37" t="str">
            <v></v>
          </cell>
        </row>
        <row r="44">
          <cell r="E44" t="str">
            <v></v>
          </cell>
          <cell r="F44" t="str">
            <v></v>
          </cell>
        </row>
        <row r="45">
          <cell r="E45" t="str">
            <v></v>
          </cell>
          <cell r="F45" t="str">
            <v></v>
          </cell>
        </row>
      </sheetData>
      <sheetData sheetId="7" refreshError="1">
        <row r="1">
          <cell r="B1" t="str">
            <v>Rolta India Ltd.</v>
          </cell>
        </row>
        <row r="2">
          <cell r="B2" t="str">
            <v xml:space="preserve">relative to </v>
          </cell>
        </row>
        <row r="3">
          <cell r="B3" t="str">
            <v>Information Technology</v>
          </cell>
        </row>
        <row r="5">
          <cell r="D5" t="str">
            <v>Rolta India Ltd.</v>
          </cell>
          <cell r="J5" t="str">
            <v>Peer
median</v>
          </cell>
        </row>
        <row r="6">
          <cell r="D6" t="str">
            <v>Percentile range (vs. peers)</v>
          </cell>
        </row>
        <row r="7">
          <cell r="C7" t="str">
            <v xml:space="preserve">  0      20      40      60      80   100%</v>
          </cell>
        </row>
        <row r="8">
          <cell r="B8" t="str">
            <v>Valuation</v>
          </cell>
        </row>
        <row r="9">
          <cell r="B9" t="str">
            <v>P/E (FY1)</v>
          </cell>
          <cell r="G9" t="str">
            <v>13.5x</v>
          </cell>
          <cell r="J9" t="str">
            <v>10.2x</v>
          </cell>
        </row>
        <row r="10">
          <cell r="B10" t="str">
            <v>P/E (FY2)</v>
          </cell>
          <cell r="E10" t="str">
            <v>13.5x</v>
          </cell>
          <cell r="J10" t="str">
            <v>10.2x</v>
          </cell>
        </row>
        <row r="11">
          <cell r="B11" t="str">
            <v>EV/Ebitda</v>
          </cell>
          <cell r="F11" t="str">
            <v>13.5x</v>
          </cell>
          <cell r="J11" t="str">
            <v>10.2x</v>
          </cell>
        </row>
        <row r="12">
          <cell r="B12" t="str">
            <v>P/E (FY2)</v>
          </cell>
          <cell r="E12" t="str">
            <v>13.5x</v>
          </cell>
          <cell r="J12" t="str">
            <v>10.2x</v>
          </cell>
        </row>
        <row r="13">
          <cell r="B13" t="str">
            <v>EV/Ebitda</v>
          </cell>
          <cell r="F13" t="str">
            <v>13.5x</v>
          </cell>
          <cell r="J13" t="str">
            <v>10.2x</v>
          </cell>
        </row>
        <row r="14">
          <cell r="B14" t="str">
            <v>Profitability</v>
          </cell>
        </row>
        <row r="15">
          <cell r="B15" t="str">
            <v>ROA</v>
          </cell>
          <cell r="F15">
            <v>0.40600000000000003</v>
          </cell>
          <cell r="J15">
            <v>0.25700000000000001</v>
          </cell>
        </row>
        <row r="16">
          <cell r="B16" t="str">
            <v>ROE</v>
          </cell>
          <cell r="E16">
            <v>0.40600000000000003</v>
          </cell>
          <cell r="J16">
            <v>0.25700000000000001</v>
          </cell>
        </row>
        <row r="17">
          <cell r="B17" t="str">
            <v>Net inc. margin</v>
          </cell>
          <cell r="H17">
            <v>0.40600000000000003</v>
          </cell>
          <cell r="J17">
            <v>0.25700000000000001</v>
          </cell>
        </row>
        <row r="18">
          <cell r="B18" t="str">
            <v>ROE</v>
          </cell>
          <cell r="E18">
            <v>0.40600000000000003</v>
          </cell>
          <cell r="J18">
            <v>0.25700000000000001</v>
          </cell>
        </row>
        <row r="19">
          <cell r="B19" t="str">
            <v>Net inc. margin</v>
          </cell>
          <cell r="H19">
            <v>0.40600000000000003</v>
          </cell>
          <cell r="J19">
            <v>0.25700000000000001</v>
          </cell>
        </row>
        <row r="20">
          <cell r="B20" t="str">
            <v>Leverage</v>
          </cell>
        </row>
        <row r="21">
          <cell r="B21" t="str">
            <v>Debt/Assets</v>
          </cell>
          <cell r="E21">
            <v>0.40600000000000003</v>
          </cell>
          <cell r="J21">
            <v>0.25700000000000001</v>
          </cell>
        </row>
        <row r="22">
          <cell r="B22" t="str">
            <v>Debt/Equity</v>
          </cell>
          <cell r="G22">
            <v>0.40600000000000003</v>
          </cell>
          <cell r="J22">
            <v>0.25700000000000001</v>
          </cell>
        </row>
        <row r="23">
          <cell r="B23" t="str">
            <v>Total Debt/EBIDA</v>
          </cell>
          <cell r="D23">
            <v>0.40600000000000003</v>
          </cell>
          <cell r="J23">
            <v>0.25700000000000001</v>
          </cell>
        </row>
        <row r="24">
          <cell r="B24" t="str">
            <v>Debt/Equity</v>
          </cell>
          <cell r="G24">
            <v>0.40600000000000003</v>
          </cell>
          <cell r="J24">
            <v>0.25700000000000001</v>
          </cell>
        </row>
        <row r="25">
          <cell r="B25" t="str">
            <v>Total Debt/EBIDA</v>
          </cell>
          <cell r="D25">
            <v>0.40600000000000003</v>
          </cell>
          <cell r="J25">
            <v>0.25700000000000001</v>
          </cell>
        </row>
        <row r="26">
          <cell r="B26" t="str">
            <v>Growth</v>
          </cell>
        </row>
        <row r="27">
          <cell r="B27" t="str">
            <v>EPS 1yr fwd</v>
          </cell>
          <cell r="D27" t="str">
            <v>13.5x</v>
          </cell>
          <cell r="J27" t="str">
            <v>10.2x</v>
          </cell>
        </row>
        <row r="28">
          <cell r="B28" t="str">
            <v>EPS 2yrs fwd</v>
          </cell>
          <cell r="G28" t="str">
            <v>13.5x</v>
          </cell>
          <cell r="J28" t="str">
            <v>10.2x</v>
          </cell>
        </row>
        <row r="29">
          <cell r="B29" t="str">
            <v>EV/Ebitda</v>
          </cell>
          <cell r="G29" t="str">
            <v>13.5x</v>
          </cell>
          <cell r="J29" t="str">
            <v>10.2x</v>
          </cell>
        </row>
        <row r="30">
          <cell r="B30" t="str">
            <v>EPS 2yrs fwd</v>
          </cell>
          <cell r="G30" t="str">
            <v>13.5x</v>
          </cell>
          <cell r="J30" t="str">
            <v>10.2x</v>
          </cell>
        </row>
        <row r="31">
          <cell r="B31" t="str">
            <v>EV/Ebitda</v>
          </cell>
          <cell r="G31" t="str">
            <v>13.5x</v>
          </cell>
          <cell r="J31" t="str">
            <v>10.2x</v>
          </cell>
        </row>
        <row r="32">
          <cell r="B32" t="str">
            <v>Cash</v>
          </cell>
        </row>
        <row r="33">
          <cell r="B33" t="str">
            <v>FCF/Market Cap</v>
          </cell>
          <cell r="E33">
            <v>0.40600000000000003</v>
          </cell>
          <cell r="J33">
            <v>0.25700000000000001</v>
          </cell>
        </row>
        <row r="34">
          <cell r="B34" t="str">
            <v>FCF/Sales</v>
          </cell>
          <cell r="G34">
            <v>0.40600000000000003</v>
          </cell>
          <cell r="J34">
            <v>0.25700000000000001</v>
          </cell>
        </row>
        <row r="35">
          <cell r="B35" t="str">
            <v>Net inc. margin</v>
          </cell>
          <cell r="D35">
            <v>0.40600000000000003</v>
          </cell>
          <cell r="J35">
            <v>0.25700000000000001</v>
          </cell>
        </row>
        <row r="36">
          <cell r="B36" t="str">
            <v>FCF/Sales</v>
          </cell>
          <cell r="G36">
            <v>0.40600000000000003</v>
          </cell>
          <cell r="J36">
            <v>0.25700000000000001</v>
          </cell>
        </row>
        <row r="37">
          <cell r="B37" t="str">
            <v>Net inc. margin</v>
          </cell>
          <cell r="D37">
            <v>0.40600000000000003</v>
          </cell>
          <cell r="J37">
            <v>0.25700000000000001</v>
          </cell>
        </row>
        <row r="38">
          <cell r="B38" t="str">
            <v>Liquidity</v>
          </cell>
        </row>
        <row r="39">
          <cell r="B39" t="str">
            <v>Cash ratio</v>
          </cell>
          <cell r="G39">
            <v>0.40600000000000003</v>
          </cell>
          <cell r="J39">
            <v>0.25700000000000001</v>
          </cell>
        </row>
        <row r="40">
          <cell r="B40" t="str">
            <v>Quick Ratio</v>
          </cell>
          <cell r="E40">
            <v>0.40600000000000003</v>
          </cell>
          <cell r="J40">
            <v>0.25700000000000001</v>
          </cell>
        </row>
        <row r="41">
          <cell r="B41" t="str">
            <v>Total Debt/EBIDA</v>
          </cell>
          <cell r="G41">
            <v>0.40600000000000003</v>
          </cell>
          <cell r="J41">
            <v>0.25700000000000001</v>
          </cell>
        </row>
        <row r="42">
          <cell r="B42" t="str">
            <v>Quick Ratio</v>
          </cell>
          <cell r="E42">
            <v>0.40600000000000003</v>
          </cell>
          <cell r="J42">
            <v>0.25700000000000001</v>
          </cell>
        </row>
        <row r="43">
          <cell r="B43" t="str">
            <v>Total Debt/EBIDA</v>
          </cell>
          <cell r="G43">
            <v>0.40600000000000003</v>
          </cell>
          <cell r="J43">
            <v>0.25700000000000001</v>
          </cell>
        </row>
        <row r="46">
          <cell r="E46" t="str">
            <v></v>
          </cell>
        </row>
        <row r="47">
          <cell r="E47" t="str">
            <v></v>
          </cell>
        </row>
        <row r="48">
          <cell r="E48" t="str">
            <v></v>
          </cell>
        </row>
        <row r="49">
          <cell r="E49" t="str">
            <v></v>
          </cell>
        </row>
        <row r="56">
          <cell r="E56" t="str">
            <v></v>
          </cell>
          <cell r="F56" t="str">
            <v></v>
          </cell>
        </row>
        <row r="57">
          <cell r="E57" t="str">
            <v></v>
          </cell>
          <cell r="F57" t="str">
            <v></v>
          </cell>
        </row>
      </sheetData>
      <sheetData sheetId="8" refreshError="1">
        <row r="1">
          <cell r="B1" t="str">
            <v>Rolta India Ltd.</v>
          </cell>
        </row>
        <row r="2">
          <cell r="B2" t="str">
            <v xml:space="preserve">relative to </v>
          </cell>
        </row>
        <row r="3">
          <cell r="B3" t="str">
            <v>Information Technology</v>
          </cell>
        </row>
        <row r="5">
          <cell r="D5" t="str">
            <v>Rolta India Ltd.</v>
          </cell>
        </row>
        <row r="6">
          <cell r="D6" t="str">
            <v>Percentile range (vs. peers)</v>
          </cell>
          <cell r="J6" t="str">
            <v>Peer
median</v>
          </cell>
        </row>
        <row r="7">
          <cell r="B7" t="str">
            <v>Valuation</v>
          </cell>
          <cell r="C7" t="str">
            <v xml:space="preserve">  0          20         40         60         80     100%</v>
          </cell>
        </row>
        <row r="8">
          <cell r="B8" t="str">
            <v>P/E LTM</v>
          </cell>
          <cell r="G8">
            <v>21.621870000000001</v>
          </cell>
          <cell r="J8">
            <v>13.394874999999999</v>
          </cell>
        </row>
        <row r="9">
          <cell r="B9" t="str">
            <v>P/E (FY1)</v>
          </cell>
          <cell r="H9">
            <v>20.694458166823328</v>
          </cell>
          <cell r="J9">
            <v>14.085775039027197</v>
          </cell>
        </row>
        <row r="10">
          <cell r="B10" t="str">
            <v>P/E (FY2)</v>
          </cell>
          <cell r="H10">
            <v>15.599014634957593</v>
          </cell>
          <cell r="J10">
            <v>11.178371391641534</v>
          </cell>
        </row>
        <row r="11">
          <cell r="B11" t="str">
            <v>P/Book</v>
          </cell>
          <cell r="G11">
            <v>3.5718800000000002</v>
          </cell>
          <cell r="J11">
            <v>2.86226</v>
          </cell>
        </row>
        <row r="12">
          <cell r="B12" t="str">
            <v>P/CF</v>
          </cell>
          <cell r="G12">
            <v>13.40723</v>
          </cell>
          <cell r="J12">
            <v>11.400309999999999</v>
          </cell>
        </row>
        <row r="13">
          <cell r="B13" t="str">
            <v>P/Sales</v>
          </cell>
          <cell r="H13">
            <v>5.2475399999999999</v>
          </cell>
          <cell r="J13">
            <v>1.9415499999999999</v>
          </cell>
        </row>
        <row r="14">
          <cell r="B14" t="str">
            <v>EV/Ebitda</v>
          </cell>
          <cell r="G14">
            <v>16.154547701816412</v>
          </cell>
          <cell r="J14">
            <v>10.658766575267769</v>
          </cell>
        </row>
        <row r="15">
          <cell r="B15" t="str">
            <v>EV/Sales</v>
          </cell>
          <cell r="H15">
            <v>5.0269488234878006</v>
          </cell>
          <cell r="J15">
            <v>1.5981384026862981</v>
          </cell>
        </row>
        <row r="16">
          <cell r="B16" t="str">
            <v>Performance</v>
          </cell>
          <cell r="C16" t="str">
            <v xml:space="preserve">  0          20         40         60         80     100%</v>
          </cell>
        </row>
        <row r="17">
          <cell r="B17" t="str">
            <v>Pchange 1mo</v>
          </cell>
          <cell r="E17">
            <v>-8.7999999999999995E-2</v>
          </cell>
          <cell r="J17">
            <v>-2.0876820000000001E-2</v>
          </cell>
        </row>
        <row r="18">
          <cell r="B18" t="str">
            <v>Pchange 3 mo</v>
          </cell>
          <cell r="G18">
            <v>-8.0000000000000002E-3</v>
          </cell>
          <cell r="J18">
            <v>-9.2043639999999996E-2</v>
          </cell>
        </row>
        <row r="19">
          <cell r="B19" t="str">
            <v>Pchange 6 mo</v>
          </cell>
          <cell r="G19">
            <v>-0.122</v>
          </cell>
          <cell r="J19">
            <v>-0.18910795</v>
          </cell>
        </row>
        <row r="20">
          <cell r="B20" t="str">
            <v>Pchange 12mo</v>
          </cell>
          <cell r="H20">
            <v>0.34799999999999998</v>
          </cell>
          <cell r="J20">
            <v>-0.1974312</v>
          </cell>
        </row>
        <row r="21">
          <cell r="B21" t="str">
            <v>Efficiency</v>
          </cell>
          <cell r="C21" t="str">
            <v xml:space="preserve">  0          20         40         60         80     100%</v>
          </cell>
        </row>
        <row r="22">
          <cell r="B22" t="str">
            <v>Cash Turn</v>
          </cell>
          <cell r="D22">
            <v>0.7</v>
          </cell>
          <cell r="J22">
            <v>6.6652543078164674</v>
          </cell>
        </row>
        <row r="23">
          <cell r="B23" t="str">
            <v>Fix Asset Turn</v>
          </cell>
          <cell r="D23">
            <v>0.7</v>
          </cell>
          <cell r="J23">
            <v>3.7082649999999999</v>
          </cell>
        </row>
        <row r="24">
          <cell r="B24" t="str">
            <v>Inventory Turn</v>
          </cell>
          <cell r="H24">
            <v>34.5</v>
          </cell>
          <cell r="J24">
            <v>8.0652722137025954</v>
          </cell>
        </row>
        <row r="25">
          <cell r="B25" t="str">
            <v>Total Asset Turn</v>
          </cell>
          <cell r="D25">
            <v>0.4</v>
          </cell>
          <cell r="J25">
            <v>0.86623757679812219</v>
          </cell>
        </row>
        <row r="26">
          <cell r="B26" t="str">
            <v>Work Cap Turn</v>
          </cell>
          <cell r="D26">
            <v>0.7</v>
          </cell>
          <cell r="J26">
            <v>3.0825914282517566</v>
          </cell>
        </row>
        <row r="27">
          <cell r="B27" t="str">
            <v>LTD/Work Cap</v>
          </cell>
          <cell r="H27">
            <v>0.6</v>
          </cell>
          <cell r="J27">
            <v>4.0988471674371432E-3</v>
          </cell>
        </row>
        <row r="28">
          <cell r="B28" t="str">
            <v>Cash Flow</v>
          </cell>
          <cell r="C28" t="str">
            <v xml:space="preserve">  0          20         40         60         80     100%</v>
          </cell>
        </row>
        <row r="29">
          <cell r="B29" t="str">
            <v>FCF/Market Cap</v>
          </cell>
          <cell r="E29">
            <v>5.5E-2</v>
          </cell>
          <cell r="J29">
            <v>7.0318451574141738E-2</v>
          </cell>
        </row>
        <row r="30">
          <cell r="B30" t="str">
            <v>FCF/Sales</v>
          </cell>
          <cell r="H30">
            <v>0.39</v>
          </cell>
          <cell r="J30">
            <v>0.16181539999999997</v>
          </cell>
        </row>
        <row r="31">
          <cell r="B31" t="str">
            <v>Liquidity</v>
          </cell>
          <cell r="C31" t="str">
            <v xml:space="preserve">  0          20         40         60         80     100%</v>
          </cell>
        </row>
        <row r="32">
          <cell r="B32" t="str">
            <v>Cash ratio</v>
          </cell>
          <cell r="H32">
            <v>4.5560377741247695</v>
          </cell>
          <cell r="J32">
            <v>0.43202785721958231</v>
          </cell>
        </row>
        <row r="33">
          <cell r="B33" t="str">
            <v>Quick ratio</v>
          </cell>
          <cell r="H33">
            <v>7.8753619683448957</v>
          </cell>
          <cell r="J33">
            <v>1.9167270835799803</v>
          </cell>
        </row>
        <row r="34">
          <cell r="B34" t="str">
            <v>Current ratio</v>
          </cell>
          <cell r="H34">
            <v>8.0225490376185196</v>
          </cell>
          <cell r="J34">
            <v>2.2298031944381362</v>
          </cell>
        </row>
        <row r="37">
          <cell r="E37" t="str">
            <v></v>
          </cell>
        </row>
        <row r="38">
          <cell r="E38" t="str">
            <v></v>
          </cell>
        </row>
        <row r="39">
          <cell r="E39" t="str">
            <v></v>
          </cell>
        </row>
        <row r="40">
          <cell r="E40" t="str">
            <v></v>
          </cell>
        </row>
        <row r="47">
          <cell r="E47" t="str">
            <v></v>
          </cell>
          <cell r="F47" t="str">
            <v></v>
          </cell>
        </row>
        <row r="48">
          <cell r="E48" t="str">
            <v></v>
          </cell>
          <cell r="F48" t="str">
            <v></v>
          </cell>
        </row>
      </sheetData>
      <sheetData sheetId="9" refreshError="1">
        <row r="5">
          <cell r="D5" t="str">
            <v>Rolta India Ltd.</v>
          </cell>
        </row>
        <row r="6">
          <cell r="D6" t="str">
            <v>Percentile range (vs. peers)</v>
          </cell>
          <cell r="J6" t="str">
            <v>Peer
median</v>
          </cell>
        </row>
        <row r="7">
          <cell r="B7" t="str">
            <v>Growth</v>
          </cell>
          <cell r="C7" t="str">
            <v xml:space="preserve">  0          20         40         60         80     100%</v>
          </cell>
        </row>
        <row r="8">
          <cell r="B8" t="str">
            <v>EPS  1yr fwd</v>
          </cell>
          <cell r="C8" t="str">
            <v xml:space="preserve"> </v>
          </cell>
          <cell r="G8">
            <v>0.34994434133837671</v>
          </cell>
          <cell r="J8">
            <v>0.24507583426829038</v>
          </cell>
        </row>
        <row r="9">
          <cell r="B9" t="str">
            <v>EPS  2yr fwd</v>
          </cell>
          <cell r="G9">
            <v>0.79090585867912133</v>
          </cell>
          <cell r="J9">
            <v>0.54165173182937332</v>
          </cell>
        </row>
        <row r="10">
          <cell r="B10" t="str">
            <v>EPS  1yr hist</v>
          </cell>
          <cell r="E10">
            <v>0.1436142</v>
          </cell>
          <cell r="J10">
            <v>0.39057600000000003</v>
          </cell>
        </row>
        <row r="11">
          <cell r="B11" t="str">
            <v>EPS  3yr hist</v>
          </cell>
          <cell r="F11">
            <v>0.29139809999999999</v>
          </cell>
          <cell r="J11">
            <v>0.30270160000000002</v>
          </cell>
        </row>
        <row r="12">
          <cell r="B12" t="str">
            <v>EPS  5yr hist</v>
          </cell>
          <cell r="E12">
            <v>4.9647199999999996E-2</v>
          </cell>
          <cell r="J12">
            <v>0.18435220000000002</v>
          </cell>
        </row>
        <row r="13">
          <cell r="B13" t="str">
            <v>BVPS  1yr hist</v>
          </cell>
          <cell r="E13">
            <v>0.10893827289611213</v>
          </cell>
          <cell r="J13">
            <v>0.22911630269172178</v>
          </cell>
        </row>
        <row r="14">
          <cell r="B14" t="str">
            <v>DPS  1yr hist</v>
          </cell>
          <cell r="G14">
            <v>0.25</v>
          </cell>
          <cell r="J14">
            <v>0</v>
          </cell>
        </row>
        <row r="15">
          <cell r="B15" t="str">
            <v>EBIT  1yr hist</v>
          </cell>
          <cell r="E15">
            <v>0.24485651208492287</v>
          </cell>
          <cell r="J15">
            <v>0.56850427638032031</v>
          </cell>
        </row>
        <row r="16">
          <cell r="B16" t="str">
            <v>Sales  1yr hist</v>
          </cell>
          <cell r="F16">
            <v>0.32998586132285745</v>
          </cell>
          <cell r="J16">
            <v>0.37984755351738131</v>
          </cell>
        </row>
        <row r="17">
          <cell r="B17" t="str">
            <v>Quality</v>
          </cell>
          <cell r="C17" t="str">
            <v xml:space="preserve">  0          20         40         60         80     100%</v>
          </cell>
        </row>
        <row r="18">
          <cell r="B18" t="str">
            <v>ROA</v>
          </cell>
          <cell r="F18">
            <v>0.1184658</v>
          </cell>
          <cell r="J18">
            <v>0.1272691</v>
          </cell>
        </row>
        <row r="19">
          <cell r="B19" t="str">
            <v>ROE</v>
          </cell>
          <cell r="F19">
            <v>0.17368439999999999</v>
          </cell>
          <cell r="J19">
            <v>0.21419870000000002</v>
          </cell>
        </row>
        <row r="20">
          <cell r="B20" t="str">
            <v>EBIT margin</v>
          </cell>
          <cell r="H20">
            <v>0.27416333162437756</v>
          </cell>
          <cell r="J20">
            <v>0.15357519284540136</v>
          </cell>
        </row>
        <row r="21">
          <cell r="B21" t="str">
            <v>Net inc. margin</v>
          </cell>
          <cell r="H21">
            <v>0.2426798</v>
          </cell>
          <cell r="J21">
            <v>0.11734069999999999</v>
          </cell>
        </row>
        <row r="22">
          <cell r="B22" t="str">
            <v>Payout ratio</v>
          </cell>
          <cell r="H22">
            <v>0.21082499999999998</v>
          </cell>
          <cell r="J22">
            <v>6.6231399999999996E-2</v>
          </cell>
        </row>
        <row r="23">
          <cell r="B23" t="str">
            <v>Gross mrgn</v>
          </cell>
          <cell r="G23">
            <v>0.23997453357402426</v>
          </cell>
          <cell r="J23">
            <v>0.14569958835584462</v>
          </cell>
        </row>
        <row r="24">
          <cell r="B24" t="str">
            <v>ROI</v>
          </cell>
          <cell r="E24">
            <v>0.1325161</v>
          </cell>
          <cell r="J24">
            <v>0.16856649999999998</v>
          </cell>
        </row>
        <row r="25">
          <cell r="B25" t="str">
            <v>Financial Leverage</v>
          </cell>
          <cell r="C25" t="str">
            <v xml:space="preserve">  0          20         40         60         80     100%</v>
          </cell>
        </row>
        <row r="26">
          <cell r="B26" t="str">
            <v>Debt/Assets</v>
          </cell>
          <cell r="G26">
            <v>0.33543653674062973</v>
          </cell>
          <cell r="J26">
            <v>0.1160265764825805</v>
          </cell>
        </row>
        <row r="27">
          <cell r="B27" t="str">
            <v>Debt/Equity</v>
          </cell>
          <cell r="G27">
            <v>0.5901767</v>
          </cell>
          <cell r="J27">
            <v>0.18525710000000001</v>
          </cell>
        </row>
        <row r="28">
          <cell r="B28" t="str">
            <v>Net Debt/Equity</v>
          </cell>
          <cell r="G28">
            <v>-2.0327706515882699E-2</v>
          </cell>
          <cell r="J28">
            <v>-0.16130908468463256</v>
          </cell>
        </row>
        <row r="29">
          <cell r="B29" t="str">
            <v>Capex Discipline</v>
          </cell>
          <cell r="C29" t="str">
            <v xml:space="preserve">  0          20         40         60         80     100%</v>
          </cell>
        </row>
        <row r="30">
          <cell r="B30" t="str">
            <v>Capex/Deprec</v>
          </cell>
          <cell r="E30">
            <v>2.4672570593759451</v>
          </cell>
          <cell r="J30">
            <v>3.6387113093166663</v>
          </cell>
        </row>
        <row r="31">
          <cell r="B31" t="str">
            <v>Capex/Sales</v>
          </cell>
          <cell r="H31">
            <v>0.35316068940857437</v>
          </cell>
          <cell r="J31">
            <v>9.413321561872777E-2</v>
          </cell>
        </row>
        <row r="32">
          <cell r="B32" t="str">
            <v>FCF/EPS</v>
          </cell>
          <cell r="G32">
            <v>1.6195981779699669</v>
          </cell>
          <cell r="J32">
            <v>1.3280138922417146</v>
          </cell>
        </row>
        <row r="33">
          <cell r="B33" t="str">
            <v>Depr 1yr chg</v>
          </cell>
          <cell r="H33">
            <v>0.36377146770894186</v>
          </cell>
          <cell r="J33">
            <v>0.16342412451361876</v>
          </cell>
        </row>
        <row r="34">
          <cell r="B34" t="str">
            <v>Shrs out 1yr chg</v>
          </cell>
          <cell r="G34">
            <v>2.5058357762257621E-3</v>
          </cell>
          <cell r="J34">
            <v>1.5121596156952855E-3</v>
          </cell>
        </row>
        <row r="35">
          <cell r="B35" t="str">
            <v>Capex 1yr chg</v>
          </cell>
          <cell r="G35">
            <v>0.53235599999999983</v>
          </cell>
          <cell r="J35">
            <v>-8.311700000000033E-3</v>
          </cell>
        </row>
        <row r="38">
          <cell r="E38" t="str">
            <v></v>
          </cell>
        </row>
        <row r="39">
          <cell r="E39" t="str">
            <v></v>
          </cell>
        </row>
        <row r="40">
          <cell r="E40" t="str">
            <v></v>
          </cell>
        </row>
        <row r="41">
          <cell r="E41" t="str">
            <v></v>
          </cell>
        </row>
        <row r="48">
          <cell r="E48" t="str">
            <v></v>
          </cell>
          <cell r="F48" t="str">
            <v></v>
          </cell>
        </row>
        <row r="49">
          <cell r="E49" t="str">
            <v></v>
          </cell>
          <cell r="F49" t="str">
            <v></v>
          </cell>
        </row>
      </sheetData>
      <sheetData sheetId="10" refreshError="1"/>
      <sheetData sheetId="11"/>
      <sheetData sheetId="12" refreshError="1"/>
      <sheetData sheetId="13" refreshError="1"/>
      <sheetData sheetId="14" refreshError="1"/>
      <sheetData sheetId="15"/>
      <sheetData sheetId="16" refreshError="1"/>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 1 and 5"/>
      <sheetName val="exh 3"/>
      <sheetName val="exh 4"/>
      <sheetName val="exh 11"/>
      <sheetName val="exh 10"/>
      <sheetName val="exh 12"/>
      <sheetName val="exh 14"/>
      <sheetName val="supply chain services"/>
      <sheetName val="exh 15"/>
      <sheetName val="exh 9"/>
      <sheetName val="ImpliedValueGap"/>
      <sheetName val="Recommendations"/>
      <sheetName val="PeerGroupBenchmark_ALT"/>
    </sheetNames>
    <sheetDataSet>
      <sheetData sheetId="0" refreshError="1">
        <row r="3">
          <cell r="C3" t="str">
            <v>SVU pro forma</v>
          </cell>
          <cell r="D3" t="str">
            <v>KR</v>
          </cell>
          <cell r="E3" t="str">
            <v>SWY</v>
          </cell>
          <cell r="H3" t="str">
            <v>F1Q07</v>
          </cell>
          <cell r="I3" t="str">
            <v>F2Q07</v>
          </cell>
          <cell r="J3" t="str">
            <v>F3Q07</v>
          </cell>
        </row>
        <row r="4">
          <cell r="B4" t="str">
            <v>F1Q07</v>
          </cell>
          <cell r="C4">
            <v>0</v>
          </cell>
          <cell r="D4">
            <v>5.6000000000000001E-2</v>
          </cell>
          <cell r="E4">
            <v>4.2000000000000003E-2</v>
          </cell>
          <cell r="G4" t="str">
            <v>SVU pro forma</v>
          </cell>
          <cell r="H4">
            <v>0</v>
          </cell>
          <cell r="I4">
            <v>0</v>
          </cell>
          <cell r="J4">
            <v>6.0000000000000001E-3</v>
          </cell>
        </row>
        <row r="5">
          <cell r="B5" t="str">
            <v>F2Q07</v>
          </cell>
          <cell r="C5">
            <v>0</v>
          </cell>
          <cell r="D5">
            <v>0.06</v>
          </cell>
          <cell r="E5">
            <v>3.6999999999999998E-2</v>
          </cell>
          <cell r="G5" t="str">
            <v>KR</v>
          </cell>
          <cell r="H5">
            <v>5.6000000000000001E-2</v>
          </cell>
          <cell r="I5">
            <v>0.06</v>
          </cell>
          <cell r="J5">
            <v>5.2999999999999999E-2</v>
          </cell>
        </row>
        <row r="6">
          <cell r="B6" t="str">
            <v>F3Q07</v>
          </cell>
          <cell r="C6">
            <v>6.0000000000000001E-3</v>
          </cell>
          <cell r="D6">
            <v>5.2999999999999999E-2</v>
          </cell>
          <cell r="E6">
            <v>0.03</v>
          </cell>
          <cell r="G6" t="str">
            <v>SWY</v>
          </cell>
          <cell r="H6">
            <v>4.2000000000000003E-2</v>
          </cell>
          <cell r="I6">
            <v>3.6999999999999998E-2</v>
          </cell>
          <cell r="J6">
            <v>0.03</v>
          </cell>
        </row>
      </sheetData>
      <sheetData sheetId="1" refreshError="1">
        <row r="3">
          <cell r="C3" t="str">
            <v>F2008 EPS Guidance</v>
          </cell>
          <cell r="E3" t="str">
            <v>Consensus: $2.76</v>
          </cell>
        </row>
        <row r="4">
          <cell r="E4" t="str">
            <v>Our estimate: $2.65</v>
          </cell>
        </row>
        <row r="6">
          <cell r="C6" t="str">
            <v>Synergy progress</v>
          </cell>
          <cell r="E6" t="str">
            <v>Minimal so far</v>
          </cell>
        </row>
        <row r="7">
          <cell r="E7" t="str">
            <v>Near-term synergy progress</v>
          </cell>
        </row>
        <row r="8">
          <cell r="F8" t="str">
            <v>may be slower than expected</v>
          </cell>
        </row>
        <row r="10">
          <cell r="C10" t="str">
            <v>Same-store Sales Trends</v>
          </cell>
          <cell r="E10" t="str">
            <v>Showing sequential improvements</v>
          </cell>
        </row>
        <row r="11">
          <cell r="E11" t="str">
            <v>Turning positive, but still well below</v>
          </cell>
        </row>
        <row r="12">
          <cell r="F12" t="str">
            <v>Kroger and Safeway at 3-5%</v>
          </cell>
        </row>
      </sheetData>
      <sheetData sheetId="2"/>
      <sheetData sheetId="3" refreshError="1">
        <row r="3">
          <cell r="D3" t="str">
            <v>Within 5 miles</v>
          </cell>
          <cell r="E3" t="str">
            <v>Within 10 miles</v>
          </cell>
          <cell r="F3" t="str">
            <v>total within 10 miles</v>
          </cell>
        </row>
        <row r="4">
          <cell r="C4" t="str">
            <v>Ahold</v>
          </cell>
          <cell r="D4">
            <v>0.121</v>
          </cell>
          <cell r="E4">
            <v>6.9000000000000006E-2</v>
          </cell>
          <cell r="F4">
            <v>0.19</v>
          </cell>
          <cell r="I4">
            <v>1.2099999999999999E-3</v>
          </cell>
          <cell r="J4">
            <v>6.9000000000000008E-4</v>
          </cell>
          <cell r="K4">
            <v>1.9E-3</v>
          </cell>
        </row>
        <row r="5">
          <cell r="C5" t="str">
            <v>Safeway</v>
          </cell>
          <cell r="D5">
            <v>0.191</v>
          </cell>
          <cell r="E5">
            <v>0.06</v>
          </cell>
          <cell r="F5">
            <v>0.251</v>
          </cell>
          <cell r="I5">
            <v>1.91E-3</v>
          </cell>
          <cell r="J5">
            <v>5.9999999999999995E-4</v>
          </cell>
          <cell r="K5">
            <v>2.5100000000000001E-3</v>
          </cell>
        </row>
        <row r="6">
          <cell r="C6" t="str">
            <v>Supervalu</v>
          </cell>
          <cell r="D6">
            <v>0.27</v>
          </cell>
          <cell r="E6">
            <v>0.09</v>
          </cell>
          <cell r="F6">
            <v>0.36</v>
          </cell>
          <cell r="I6">
            <v>2.7000000000000001E-3</v>
          </cell>
          <cell r="J6">
            <v>8.9999999999999998E-4</v>
          </cell>
          <cell r="K6">
            <v>3.5999999999999999E-3</v>
          </cell>
        </row>
        <row r="7">
          <cell r="C7" t="str">
            <v>Kroger</v>
          </cell>
          <cell r="D7">
            <v>0.40899999999999997</v>
          </cell>
          <cell r="E7">
            <v>8.3999999999999991E-2</v>
          </cell>
          <cell r="F7">
            <v>0.49299999999999999</v>
          </cell>
          <cell r="I7">
            <v>4.0899999999999999E-3</v>
          </cell>
          <cell r="J7">
            <v>8.3999999999999993E-4</v>
          </cell>
          <cell r="K7">
            <v>4.9300000000000004E-3</v>
          </cell>
        </row>
        <row r="8">
          <cell r="C8" t="str">
            <v>Delhaize</v>
          </cell>
          <cell r="D8">
            <v>0.49200000000000005</v>
          </cell>
          <cell r="E8">
            <v>0.19799999999999998</v>
          </cell>
          <cell r="F8">
            <v>0.69</v>
          </cell>
          <cell r="I8">
            <v>4.9200000000000008E-3</v>
          </cell>
          <cell r="J8">
            <v>1.98E-3</v>
          </cell>
          <cell r="K8">
            <v>6.8999999999999999E-3</v>
          </cell>
        </row>
      </sheetData>
      <sheetData sheetId="4" refreshError="1">
        <row r="4">
          <cell r="B4" t="str">
            <v>Market</v>
          </cell>
          <cell r="C4" t="str">
            <v>Mkt Rank</v>
          </cell>
          <cell r="D4" t="str">
            <v>Mkt Share</v>
          </cell>
          <cell r="E4" t="str">
            <v>SVU Rank in Mkt</v>
          </cell>
          <cell r="F4" t="str">
            <v>Banner</v>
          </cell>
        </row>
        <row r="5">
          <cell r="B5" t="str">
            <v>Los Angeles</v>
          </cell>
          <cell r="C5">
            <v>1</v>
          </cell>
          <cell r="D5">
            <v>0.13100000000000001</v>
          </cell>
          <cell r="E5">
            <v>3</v>
          </cell>
          <cell r="F5" t="str">
            <v>Albertson's, Bristol Farms</v>
          </cell>
        </row>
        <row r="7">
          <cell r="B7" t="str">
            <v>Chicago</v>
          </cell>
          <cell r="C7">
            <v>3</v>
          </cell>
          <cell r="D7">
            <v>0.4</v>
          </cell>
          <cell r="E7">
            <v>1</v>
          </cell>
          <cell r="F7" t="str">
            <v>Jewel</v>
          </cell>
        </row>
        <row r="9">
          <cell r="B9" t="str">
            <v>Philadelphia</v>
          </cell>
          <cell r="C9">
            <v>5</v>
          </cell>
          <cell r="D9">
            <v>0.20499999999999999</v>
          </cell>
          <cell r="E9">
            <v>1</v>
          </cell>
          <cell r="F9" t="str">
            <v>Acme</v>
          </cell>
        </row>
        <row r="11">
          <cell r="B11" t="str">
            <v>Boston</v>
          </cell>
          <cell r="C11">
            <v>9</v>
          </cell>
          <cell r="D11">
            <v>0.21</v>
          </cell>
          <cell r="E11">
            <v>2</v>
          </cell>
          <cell r="F11" t="str">
            <v>Shaw's, Star Market</v>
          </cell>
        </row>
        <row r="13">
          <cell r="B13" t="str">
            <v>Seattle</v>
          </cell>
          <cell r="C13">
            <v>20</v>
          </cell>
          <cell r="D13">
            <v>0.106</v>
          </cell>
          <cell r="E13">
            <v>3</v>
          </cell>
          <cell r="F13" t="str">
            <v>Albertson's</v>
          </cell>
        </row>
        <row r="15">
          <cell r="B15" t="str">
            <v>Las Vegas</v>
          </cell>
          <cell r="C15">
            <v>32</v>
          </cell>
          <cell r="D15">
            <v>0.24199999999999999</v>
          </cell>
          <cell r="E15">
            <v>1</v>
          </cell>
          <cell r="F15" t="str">
            <v>Albertson's</v>
          </cell>
        </row>
        <row r="17">
          <cell r="B17" t="str">
            <v>Other Southern California</v>
          </cell>
        </row>
        <row r="18">
          <cell r="B18" t="str">
            <v xml:space="preserve">    Riverside-San Bern.</v>
          </cell>
          <cell r="C18">
            <v>12</v>
          </cell>
          <cell r="D18">
            <v>0.151</v>
          </cell>
          <cell r="E18">
            <v>2</v>
          </cell>
          <cell r="F18" t="str">
            <v>Albertson's</v>
          </cell>
        </row>
        <row r="19">
          <cell r="B19" t="str">
            <v xml:space="preserve">    Orange</v>
          </cell>
          <cell r="C19">
            <v>14</v>
          </cell>
          <cell r="D19">
            <v>0.20899999999999999</v>
          </cell>
          <cell r="E19">
            <v>1</v>
          </cell>
          <cell r="F19" t="str">
            <v>Albertson's</v>
          </cell>
        </row>
        <row r="20">
          <cell r="B20" t="str">
            <v xml:space="preserve">    San Diego</v>
          </cell>
          <cell r="C20">
            <v>15</v>
          </cell>
          <cell r="D20">
            <v>0.217</v>
          </cell>
          <cell r="E20">
            <v>2</v>
          </cell>
          <cell r="F20" t="str">
            <v>Albertson's</v>
          </cell>
        </row>
        <row r="21">
          <cell r="B21" t="str">
            <v xml:space="preserve">    Oxnard-Ventura</v>
          </cell>
          <cell r="C21">
            <v>73</v>
          </cell>
          <cell r="D21">
            <v>0.182</v>
          </cell>
          <cell r="E21">
            <v>3</v>
          </cell>
          <cell r="F21" t="str">
            <v>Albertson's</v>
          </cell>
        </row>
        <row r="22">
          <cell r="B22" t="str">
            <v xml:space="preserve">    Bakersfield</v>
          </cell>
          <cell r="C22">
            <v>82</v>
          </cell>
          <cell r="D22">
            <v>0.28299999999999997</v>
          </cell>
          <cell r="E22">
            <v>1</v>
          </cell>
          <cell r="F22" t="str">
            <v>Albertson's</v>
          </cell>
        </row>
        <row r="23">
          <cell r="B23" t="str">
            <v xml:space="preserve">    Santa Barbera</v>
          </cell>
          <cell r="C23">
            <v>127</v>
          </cell>
          <cell r="D23">
            <v>0.23100000000000001</v>
          </cell>
          <cell r="E23">
            <v>2</v>
          </cell>
          <cell r="F23" t="str">
            <v>Albertson's</v>
          </cell>
        </row>
      </sheetData>
      <sheetData sheetId="5" refreshError="1">
        <row r="3">
          <cell r="C3" t="str">
            <v>Supervalu</v>
          </cell>
          <cell r="D3" t="str">
            <v>Kroger</v>
          </cell>
          <cell r="E3" t="str">
            <v>Safeway</v>
          </cell>
          <cell r="F3" t="str">
            <v>Wal-Mart</v>
          </cell>
          <cell r="G3" t="str">
            <v>Concentration in Top 5 Banners' Hands (regardless of ownership)</v>
          </cell>
        </row>
        <row r="4">
          <cell r="B4" t="str">
            <v>Los Angeles</v>
          </cell>
          <cell r="C4">
            <v>0.13100000000000001</v>
          </cell>
          <cell r="D4">
            <v>0.248</v>
          </cell>
          <cell r="E4">
            <v>0.14000000000000001</v>
          </cell>
          <cell r="F4">
            <v>4.0000000000000001E-3</v>
          </cell>
          <cell r="G4">
            <v>0.58699999999999997</v>
          </cell>
        </row>
        <row r="6">
          <cell r="B6" t="str">
            <v>Other Southern Cal</v>
          </cell>
        </row>
        <row r="7">
          <cell r="B7" t="str">
            <v xml:space="preserve">    Riverside-San Bern</v>
          </cell>
          <cell r="C7">
            <v>0.151</v>
          </cell>
          <cell r="D7">
            <v>0.17199999999999999</v>
          </cell>
          <cell r="E7">
            <v>0.09</v>
          </cell>
          <cell r="F7">
            <v>1.4E-2</v>
          </cell>
          <cell r="G7">
            <v>0.73499999999999999</v>
          </cell>
        </row>
        <row r="8">
          <cell r="B8" t="str">
            <v xml:space="preserve">    Orange</v>
          </cell>
          <cell r="C8">
            <v>0.20899999999999999</v>
          </cell>
          <cell r="D8">
            <v>0.17199999999999999</v>
          </cell>
          <cell r="E8">
            <v>0.127</v>
          </cell>
          <cell r="F8">
            <v>0</v>
          </cell>
          <cell r="G8">
            <v>0.74299999999999999</v>
          </cell>
        </row>
        <row r="9">
          <cell r="B9" t="str">
            <v xml:space="preserve">    San Diego</v>
          </cell>
          <cell r="C9">
            <v>0.217</v>
          </cell>
          <cell r="D9">
            <v>0.155</v>
          </cell>
          <cell r="E9">
            <v>0.23</v>
          </cell>
          <cell r="F9">
            <v>0</v>
          </cell>
          <cell r="G9">
            <v>0.753</v>
          </cell>
        </row>
        <row r="10">
          <cell r="B10" t="str">
            <v xml:space="preserve">    Oxnard-Ventura</v>
          </cell>
          <cell r="C10">
            <v>0.182</v>
          </cell>
          <cell r="D10">
            <v>0.159</v>
          </cell>
          <cell r="E10">
            <v>0.34200000000000003</v>
          </cell>
          <cell r="F10">
            <v>0</v>
          </cell>
          <cell r="G10">
            <v>0.80800000000000005</v>
          </cell>
        </row>
        <row r="11">
          <cell r="B11" t="str">
            <v xml:space="preserve">    Bakersfield</v>
          </cell>
          <cell r="C11">
            <v>0.28299999999999997</v>
          </cell>
          <cell r="D11">
            <v>5.2999999999999999E-2</v>
          </cell>
          <cell r="E11">
            <v>0.14599999999999999</v>
          </cell>
          <cell r="F11">
            <v>2.9000000000000001E-2</v>
          </cell>
          <cell r="G11">
            <v>0.67500000000000004</v>
          </cell>
        </row>
        <row r="12">
          <cell r="B12" t="str">
            <v xml:space="preserve">    Santa Barbera</v>
          </cell>
          <cell r="C12">
            <v>0.23100000000000001</v>
          </cell>
          <cell r="D12">
            <v>0.155</v>
          </cell>
          <cell r="E12">
            <v>0.26500000000000001</v>
          </cell>
          <cell r="F12">
            <v>0</v>
          </cell>
          <cell r="G12">
            <v>0.80100000000000005</v>
          </cell>
        </row>
        <row r="14">
          <cell r="B14" t="str">
            <v>Phoenix</v>
          </cell>
          <cell r="C14">
            <v>0.109</v>
          </cell>
          <cell r="D14">
            <v>0.27500000000000002</v>
          </cell>
          <cell r="E14">
            <v>0.14000000000000001</v>
          </cell>
          <cell r="F14">
            <v>0.105</v>
          </cell>
          <cell r="G14">
            <v>0.77300000000000002</v>
          </cell>
        </row>
        <row r="16">
          <cell r="B16" t="str">
            <v>Las Vegas</v>
          </cell>
          <cell r="C16">
            <v>0.24199999999999999</v>
          </cell>
          <cell r="D16">
            <v>7.1999999999999995E-2</v>
          </cell>
          <cell r="E16">
            <v>0.11600000000000001</v>
          </cell>
          <cell r="F16">
            <v>0.10199999999999999</v>
          </cell>
          <cell r="G16">
            <v>0.72899999999999998</v>
          </cell>
        </row>
      </sheetData>
      <sheetData sheetId="6" refreshError="1">
        <row r="7">
          <cell r="E7" t="str">
            <v>Net Debt/EBITDA</v>
          </cell>
          <cell r="F7" t="str">
            <v>Debt with oper leases / EBITDAR</v>
          </cell>
        </row>
        <row r="8">
          <cell r="D8" t="str">
            <v>KR</v>
          </cell>
          <cell r="E8">
            <v>1.74</v>
          </cell>
          <cell r="F8">
            <v>2.59</v>
          </cell>
        </row>
        <row r="9">
          <cell r="D9" t="str">
            <v>SWY</v>
          </cell>
          <cell r="E9">
            <v>1.84</v>
          </cell>
          <cell r="F9">
            <v>2.56</v>
          </cell>
        </row>
        <row r="10">
          <cell r="D10" t="str">
            <v>SVU</v>
          </cell>
          <cell r="E10">
            <v>3.42</v>
          </cell>
          <cell r="F10">
            <v>3.69</v>
          </cell>
        </row>
      </sheetData>
      <sheetData sheetId="7"/>
      <sheetData sheetId="8" refreshError="1">
        <row r="8">
          <cell r="B8" t="str">
            <v>FCF after dividends</v>
          </cell>
          <cell r="C8" t="str">
            <v>Dividends</v>
          </cell>
          <cell r="D8" t="str">
            <v>Net Total Debt/EBITDA</v>
          </cell>
        </row>
        <row r="9">
          <cell r="A9" t="str">
            <v>F2006</v>
          </cell>
          <cell r="B9">
            <v>141.25399999999937</v>
          </cell>
          <cell r="C9">
            <v>85.8</v>
          </cell>
          <cell r="D9">
            <v>2</v>
          </cell>
        </row>
        <row r="10">
          <cell r="A10" t="str">
            <v>F2007E</v>
          </cell>
          <cell r="B10">
            <v>-152.13260132839105</v>
          </cell>
          <cell r="C10">
            <v>-79</v>
          </cell>
          <cell r="D10">
            <v>4.4000000000000004</v>
          </cell>
        </row>
        <row r="11">
          <cell r="A11" t="str">
            <v>F2008E</v>
          </cell>
          <cell r="B11">
            <v>32.743579440695072</v>
          </cell>
          <cell r="C11">
            <v>139.6</v>
          </cell>
          <cell r="D11">
            <v>3.5</v>
          </cell>
        </row>
        <row r="12">
          <cell r="A12" t="str">
            <v>F2009E</v>
          </cell>
          <cell r="B12">
            <v>340.91371843440862</v>
          </cell>
          <cell r="C12">
            <v>139.9</v>
          </cell>
          <cell r="D12">
            <v>3.1</v>
          </cell>
        </row>
        <row r="13">
          <cell r="A13" t="str">
            <v>F2010E</v>
          </cell>
          <cell r="B13">
            <v>413.34620691072956</v>
          </cell>
          <cell r="C13">
            <v>139.9</v>
          </cell>
          <cell r="D13">
            <v>2.8</v>
          </cell>
        </row>
        <row r="14">
          <cell r="A14" t="str">
            <v>F2011E</v>
          </cell>
          <cell r="B14">
            <v>457.25611118328885</v>
          </cell>
          <cell r="C14">
            <v>139.9</v>
          </cell>
          <cell r="D14">
            <v>2.5</v>
          </cell>
        </row>
        <row r="30">
          <cell r="K30">
            <v>2005</v>
          </cell>
          <cell r="L30" t="str">
            <v>2006E</v>
          </cell>
          <cell r="M30" t="str">
            <v>2007E</v>
          </cell>
          <cell r="N30" t="str">
            <v>2008E</v>
          </cell>
          <cell r="O30" t="str">
            <v>2009E</v>
          </cell>
          <cell r="P30" t="str">
            <v>2010E</v>
          </cell>
        </row>
        <row r="31">
          <cell r="G31" t="str">
            <v>FCF Summary</v>
          </cell>
          <cell r="K31" t="str">
            <v>F2006</v>
          </cell>
          <cell r="L31" t="str">
            <v>F2007E</v>
          </cell>
          <cell r="M31" t="str">
            <v>F2008E</v>
          </cell>
          <cell r="N31" t="str">
            <v>F2009E</v>
          </cell>
          <cell r="O31" t="str">
            <v>F2010E</v>
          </cell>
          <cell r="P31" t="str">
            <v>F2011E</v>
          </cell>
        </row>
        <row r="32">
          <cell r="G32" t="str">
            <v>Net Income</v>
          </cell>
          <cell r="K32">
            <v>206.16899999999941</v>
          </cell>
          <cell r="L32">
            <v>461.8673986716089</v>
          </cell>
          <cell r="M32">
            <v>563.64829525163464</v>
          </cell>
          <cell r="N32">
            <v>652.38143326811371</v>
          </cell>
          <cell r="O32">
            <v>736.62089669568172</v>
          </cell>
          <cell r="P32">
            <v>780.28293166068966</v>
          </cell>
        </row>
        <row r="33">
          <cell r="G33" t="str">
            <v xml:space="preserve">  + Deprec. and Amort.</v>
          </cell>
          <cell r="K33">
            <v>310.678</v>
          </cell>
          <cell r="L33">
            <v>874</v>
          </cell>
          <cell r="M33">
            <v>1057.4080763632012</v>
          </cell>
          <cell r="N33">
            <v>1096.7224416136239</v>
          </cell>
          <cell r="O33">
            <v>1136.4175292904586</v>
          </cell>
          <cell r="P33">
            <v>1176.9168459281923</v>
          </cell>
        </row>
        <row r="34">
          <cell r="G34" t="str">
            <v xml:space="preserve">  + Wrkg Cap Chg </v>
          </cell>
          <cell r="K34">
            <v>18.088000000000001</v>
          </cell>
          <cell r="L34">
            <v>-459</v>
          </cell>
          <cell r="M34">
            <v>-242.86587581572599</v>
          </cell>
          <cell r="N34">
            <v>-35.163958460749654</v>
          </cell>
          <cell r="O34">
            <v>-53.791008991583794</v>
          </cell>
          <cell r="P34">
            <v>-55.811245663657019</v>
          </cell>
        </row>
        <row r="35">
          <cell r="G35" t="str">
            <v xml:space="preserve">  -  Capital Expenditures</v>
          </cell>
          <cell r="K35">
            <v>-307.90600000000001</v>
          </cell>
          <cell r="L35">
            <v>-950</v>
          </cell>
          <cell r="M35">
            <v>-1205.8569163584148</v>
          </cell>
          <cell r="N35">
            <v>-1233.1061979865794</v>
          </cell>
          <cell r="O35">
            <v>-1265.9812100838269</v>
          </cell>
          <cell r="P35">
            <v>-1304.2124207419361</v>
          </cell>
        </row>
        <row r="36">
          <cell r="G36" t="str">
            <v>= Total FCF before Div.</v>
          </cell>
          <cell r="K36">
            <v>227.02899999999937</v>
          </cell>
          <cell r="L36">
            <v>-73.132601328391047</v>
          </cell>
          <cell r="M36">
            <v>172.33357944069508</v>
          </cell>
          <cell r="N36">
            <v>480.83371843440864</v>
          </cell>
          <cell r="O36">
            <v>553.26620691072958</v>
          </cell>
          <cell r="P36">
            <v>597.17611118328887</v>
          </cell>
        </row>
        <row r="37">
          <cell r="G37" t="str">
            <v xml:space="preserve">  -  Dividends</v>
          </cell>
          <cell r="K37">
            <v>-85.775000000000006</v>
          </cell>
          <cell r="L37">
            <v>-79</v>
          </cell>
          <cell r="M37">
            <v>-139.59</v>
          </cell>
          <cell r="N37">
            <v>-139.91999999999999</v>
          </cell>
          <cell r="O37">
            <v>-139.91999999999999</v>
          </cell>
          <cell r="P37">
            <v>-139.91999999999999</v>
          </cell>
        </row>
        <row r="38">
          <cell r="G38" t="str">
            <v xml:space="preserve"> = Total FCF after Div.</v>
          </cell>
          <cell r="K38">
            <v>141.25399999999937</v>
          </cell>
          <cell r="L38">
            <v>-152.13260132839105</v>
          </cell>
          <cell r="M38">
            <v>32.743579440695072</v>
          </cell>
          <cell r="N38">
            <v>340.91371843440862</v>
          </cell>
          <cell r="O38">
            <v>413.34620691072956</v>
          </cell>
          <cell r="P38">
            <v>457.25611118328885</v>
          </cell>
        </row>
        <row r="40">
          <cell r="G40" t="str">
            <v>Debt Reduction</v>
          </cell>
          <cell r="M40">
            <v>-257.86295312979018</v>
          </cell>
          <cell r="N40">
            <v>-422.73033881336232</v>
          </cell>
          <cell r="O40">
            <v>-391.80935057921852</v>
          </cell>
          <cell r="P40">
            <v>-438.48388002231968</v>
          </cell>
        </row>
        <row r="42">
          <cell r="G42" t="str">
            <v>Net Total Debt/EBITDA</v>
          </cell>
          <cell r="K42">
            <v>2.0348870261022549</v>
          </cell>
          <cell r="L42">
            <v>4.4332260293321797</v>
          </cell>
          <cell r="M42">
            <v>3.45</v>
          </cell>
          <cell r="N42">
            <v>3.12</v>
          </cell>
          <cell r="O42">
            <v>2.84</v>
          </cell>
          <cell r="P42">
            <v>2.6</v>
          </cell>
        </row>
        <row r="43">
          <cell r="G43" t="str">
            <v>Debt/Total Cap</v>
          </cell>
          <cell r="K43">
            <v>0.36684525197932388</v>
          </cell>
          <cell r="L43">
            <v>0.64918976831391451</v>
          </cell>
          <cell r="M43">
            <v>0.62496787843170543</v>
          </cell>
          <cell r="N43">
            <v>0.59344637024380842</v>
          </cell>
          <cell r="O43">
            <v>0.56009738908061157</v>
          </cell>
          <cell r="P43">
            <v>0.52473375993907234</v>
          </cell>
        </row>
      </sheetData>
      <sheetData sheetId="9" refreshError="1">
        <row r="4">
          <cell r="A4" t="str">
            <v>2006e</v>
          </cell>
          <cell r="C4" t="str">
            <v>2006e Supermarket-Related Revenues (US$ Mn)</v>
          </cell>
        </row>
        <row r="5">
          <cell r="A5" t="str">
            <v>Rank</v>
          </cell>
        </row>
        <row r="6">
          <cell r="A6">
            <v>5</v>
          </cell>
          <cell r="B6" t="str">
            <v>Costco</v>
          </cell>
          <cell r="C6">
            <v>33687.498240000008</v>
          </cell>
        </row>
        <row r="7">
          <cell r="A7">
            <v>4</v>
          </cell>
          <cell r="B7" t="str">
            <v>Safeway</v>
          </cell>
          <cell r="C7">
            <v>40185</v>
          </cell>
        </row>
        <row r="8">
          <cell r="A8">
            <v>3</v>
          </cell>
          <cell r="B8" t="str">
            <v>Supervalu (pro forma)</v>
          </cell>
          <cell r="C8">
            <v>44000</v>
          </cell>
        </row>
        <row r="9">
          <cell r="A9">
            <v>2</v>
          </cell>
          <cell r="B9" t="str">
            <v>Kroger</v>
          </cell>
          <cell r="C9">
            <v>66111.199999999997</v>
          </cell>
        </row>
        <row r="10">
          <cell r="A10">
            <v>1</v>
          </cell>
          <cell r="B10" t="str">
            <v>Wal-Mart (excl. Sam's)</v>
          </cell>
          <cell r="C10">
            <v>116146.25099999997</v>
          </cell>
        </row>
      </sheetData>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E Template"/>
      <sheetName val="OLD charts &gt;&gt;&gt;"/>
      <sheetName val="MW-Cache"/>
      <sheetName val="ProfMap"/>
      <sheetName val="ROE"/>
      <sheetName val="NOPAT"/>
      <sheetName val="RNOA waterfall"/>
    </sheetNames>
    <sheetDataSet>
      <sheetData sheetId="0"/>
      <sheetData sheetId="1"/>
      <sheetData sheetId="2"/>
      <sheetData sheetId="3"/>
      <sheetData sheetId="4" refreshError="1">
        <row r="1">
          <cell r="U1" t="str">
            <v>SmartCharts</v>
          </cell>
        </row>
        <row r="4">
          <cell r="I4" t="str">
            <v>0011.HK</v>
          </cell>
        </row>
        <row r="5">
          <cell r="C5" t="str">
            <v>Define value axis here:</v>
          </cell>
        </row>
        <row r="6">
          <cell r="C6" t="str">
            <v>returns</v>
          </cell>
          <cell r="I6">
            <v>5</v>
          </cell>
        </row>
        <row r="8">
          <cell r="C8" t="str">
            <v>Define highlighted areas here:</v>
          </cell>
        </row>
        <row r="9">
          <cell r="C9" t="str">
            <v>MarketView forecast</v>
          </cell>
          <cell r="I9">
            <v>2008</v>
          </cell>
        </row>
        <row r="11">
          <cell r="C11" t="str">
            <v>Input your data here:</v>
          </cell>
          <cell r="H11" t="str">
            <v>Highlight?</v>
          </cell>
        </row>
        <row r="12">
          <cell r="C12" t="str">
            <v>Year</v>
          </cell>
          <cell r="D12" t="str">
            <v>ROE</v>
          </cell>
          <cell r="AH12" t="str">
            <v>No.</v>
          </cell>
          <cell r="AI12" t="str">
            <v>HighlightYes</v>
          </cell>
          <cell r="AJ12" t="str">
            <v>HighlightNo</v>
          </cell>
          <cell r="AL12" t="str">
            <v>ArrowLine</v>
          </cell>
        </row>
        <row r="13">
          <cell r="C13">
            <v>2005</v>
          </cell>
          <cell r="D13">
            <v>0.304107679107679</v>
          </cell>
          <cell r="I13" t="b">
            <v>0</v>
          </cell>
          <cell r="AH13">
            <v>1</v>
          </cell>
          <cell r="AI13">
            <v>0</v>
          </cell>
          <cell r="AJ13">
            <v>0.304107679107679</v>
          </cell>
          <cell r="AL13">
            <v>0.304107679107679</v>
          </cell>
        </row>
        <row r="14">
          <cell r="C14" t="str">
            <v>2006</v>
          </cell>
          <cell r="D14">
            <v>0.30915814885202098</v>
          </cell>
          <cell r="I14" t="b">
            <v>0</v>
          </cell>
          <cell r="AH14">
            <v>2</v>
          </cell>
          <cell r="AI14">
            <v>0</v>
          </cell>
          <cell r="AJ14">
            <v>0.30915814885202098</v>
          </cell>
          <cell r="AL14">
            <v>0.30915814885202098</v>
          </cell>
        </row>
        <row r="15">
          <cell r="C15" t="str">
            <v>2007</v>
          </cell>
          <cell r="D15">
            <v>0.38703054350835098</v>
          </cell>
          <cell r="I15" t="b">
            <v>0</v>
          </cell>
          <cell r="AH15">
            <v>3</v>
          </cell>
          <cell r="AI15">
            <v>0</v>
          </cell>
          <cell r="AJ15">
            <v>0.38703054350835098</v>
          </cell>
          <cell r="AL15">
            <v>0.38703054350835098</v>
          </cell>
        </row>
        <row r="16">
          <cell r="C16" t="str">
            <v>2008e</v>
          </cell>
          <cell r="D16">
            <v>0.36205081530073302</v>
          </cell>
          <cell r="I16" t="b">
            <v>1</v>
          </cell>
          <cell r="AH16">
            <v>4</v>
          </cell>
          <cell r="AI16">
            <v>0.36205081530073302</v>
          </cell>
          <cell r="AJ16">
            <v>0</v>
          </cell>
          <cell r="AL16">
            <v>0.36205081530073302</v>
          </cell>
        </row>
        <row r="17">
          <cell r="C17" t="str">
            <v>2009e</v>
          </cell>
          <cell r="D17">
            <v>0.34670610213403902</v>
          </cell>
          <cell r="I17" t="b">
            <v>1</v>
          </cell>
          <cell r="AH17">
            <v>5</v>
          </cell>
          <cell r="AI17">
            <v>0.34670610213403902</v>
          </cell>
          <cell r="AJ17">
            <v>0</v>
          </cell>
          <cell r="AL17">
            <v>0.34670610213403902</v>
          </cell>
        </row>
        <row r="18">
          <cell r="C18"/>
          <cell r="D18"/>
          <cell r="I18" t="b">
            <v>1</v>
          </cell>
          <cell r="AH18">
            <v>6</v>
          </cell>
          <cell r="AI18"/>
          <cell r="AJ18">
            <v>0</v>
          </cell>
          <cell r="AL18"/>
        </row>
        <row r="19">
          <cell r="C19"/>
          <cell r="D19"/>
          <cell r="I19" t="b">
            <v>1</v>
          </cell>
          <cell r="AH19">
            <v>7</v>
          </cell>
          <cell r="AI19"/>
          <cell r="AJ19">
            <v>0</v>
          </cell>
          <cell r="AL19"/>
        </row>
        <row r="20">
          <cell r="C20"/>
          <cell r="D20"/>
          <cell r="I20" t="b">
            <v>1</v>
          </cell>
          <cell r="AH20">
            <v>8</v>
          </cell>
          <cell r="AI20"/>
          <cell r="AJ20">
            <v>0</v>
          </cell>
          <cell r="AL20"/>
        </row>
        <row r="21">
          <cell r="C21"/>
          <cell r="D21"/>
          <cell r="I21" t="b">
            <v>1</v>
          </cell>
          <cell r="AH21">
            <v>9</v>
          </cell>
          <cell r="AI21"/>
          <cell r="AJ21">
            <v>0</v>
          </cell>
          <cell r="AL21"/>
        </row>
        <row r="22">
          <cell r="C22"/>
          <cell r="D22"/>
          <cell r="I22" t="b">
            <v>0</v>
          </cell>
          <cell r="AH22">
            <v>10</v>
          </cell>
          <cell r="AI22">
            <v>0</v>
          </cell>
          <cell r="AJ22"/>
          <cell r="AL22"/>
        </row>
        <row r="23">
          <cell r="C23"/>
          <cell r="D23"/>
          <cell r="I23" t="b">
            <v>0</v>
          </cell>
          <cell r="AH23">
            <v>11</v>
          </cell>
          <cell r="AI23">
            <v>0</v>
          </cell>
          <cell r="AJ23"/>
          <cell r="AL23"/>
        </row>
        <row r="24">
          <cell r="C24"/>
          <cell r="D24"/>
          <cell r="I24" t="b">
            <v>0</v>
          </cell>
          <cell r="AH24">
            <v>12</v>
          </cell>
          <cell r="AI24">
            <v>0</v>
          </cell>
          <cell r="AJ24"/>
          <cell r="AL24"/>
        </row>
        <row r="25">
          <cell r="C25"/>
          <cell r="D25"/>
          <cell r="I25" t="b">
            <v>0</v>
          </cell>
          <cell r="AH25">
            <v>13</v>
          </cell>
          <cell r="AI25">
            <v>0</v>
          </cell>
          <cell r="AJ25"/>
          <cell r="AL25"/>
        </row>
        <row r="26">
          <cell r="C26"/>
          <cell r="D26"/>
          <cell r="I26" t="b">
            <v>0</v>
          </cell>
          <cell r="AH26">
            <v>14</v>
          </cell>
          <cell r="AI26">
            <v>0</v>
          </cell>
          <cell r="AJ26"/>
          <cell r="AL26"/>
        </row>
        <row r="27">
          <cell r="C27"/>
          <cell r="D27"/>
          <cell r="I27" t="b">
            <v>0</v>
          </cell>
          <cell r="AH27">
            <v>15</v>
          </cell>
          <cell r="AI27">
            <v>0</v>
          </cell>
          <cell r="AJ27"/>
          <cell r="AL27"/>
        </row>
        <row r="28">
          <cell r="I28" t="b">
            <v>0</v>
          </cell>
          <cell r="AH28">
            <v>16</v>
          </cell>
          <cell r="AI28">
            <v>0</v>
          </cell>
          <cell r="AJ28">
            <v>0</v>
          </cell>
          <cell r="AL28">
            <v>0</v>
          </cell>
        </row>
        <row r="29">
          <cell r="I29" t="b">
            <v>0</v>
          </cell>
          <cell r="AH29">
            <v>17</v>
          </cell>
          <cell r="AI29">
            <v>0</v>
          </cell>
          <cell r="AJ29">
            <v>0</v>
          </cell>
          <cell r="AL29">
            <v>0</v>
          </cell>
        </row>
        <row r="30">
          <cell r="I30" t="b">
            <v>0</v>
          </cell>
          <cell r="AH30">
            <v>18</v>
          </cell>
          <cell r="AI30">
            <v>0</v>
          </cell>
          <cell r="AJ30">
            <v>0</v>
          </cell>
          <cell r="AL30">
            <v>0</v>
          </cell>
        </row>
        <row r="31">
          <cell r="I31" t="b">
            <v>0</v>
          </cell>
          <cell r="AH31">
            <v>19</v>
          </cell>
          <cell r="AI31">
            <v>0</v>
          </cell>
          <cell r="AJ31">
            <v>0</v>
          </cell>
          <cell r="AL31">
            <v>0</v>
          </cell>
        </row>
        <row r="32">
          <cell r="I32" t="b">
            <v>0</v>
          </cell>
          <cell r="AH32">
            <v>20</v>
          </cell>
          <cell r="AI32">
            <v>0</v>
          </cell>
          <cell r="AJ32">
            <v>0</v>
          </cell>
          <cell r="AL32">
            <v>0</v>
          </cell>
        </row>
        <row r="38">
          <cell r="I38" t="str">
            <v>Do not change the width of the exhibit or font sizes (they are optimized for export to Word).</v>
          </cell>
        </row>
        <row r="40">
          <cell r="I40" t="str">
            <v>Do not delete any rows or columns (some gray cells are used for calculations).</v>
          </cell>
        </row>
      </sheetData>
      <sheetData sheetId="5" refreshError="1">
        <row r="1">
          <cell r="U1" t="str">
            <v>SmartCharts</v>
          </cell>
        </row>
        <row r="5">
          <cell r="C5" t="str">
            <v>Define value axis here:</v>
          </cell>
          <cell r="J5" t="str">
            <v>0011.HK</v>
          </cell>
        </row>
        <row r="6">
          <cell r="C6" t="str">
            <v>profit margins</v>
          </cell>
          <cell r="I6">
            <v>5</v>
          </cell>
        </row>
        <row r="8">
          <cell r="C8" t="str">
            <v>Define highlighted areas here:</v>
          </cell>
        </row>
        <row r="9">
          <cell r="C9" t="str">
            <v>MarketView forecast</v>
          </cell>
          <cell r="I9">
            <v>2008</v>
          </cell>
        </row>
        <row r="11">
          <cell r="C11" t="str">
            <v>Input your data here:</v>
          </cell>
          <cell r="H11" t="str">
            <v>Highlight?</v>
          </cell>
        </row>
        <row r="12">
          <cell r="C12" t="str">
            <v>Year</v>
          </cell>
          <cell r="D12" t="str">
            <v>NOPAT</v>
          </cell>
          <cell r="E12" t="str">
            <v>Operating Asset Turnover</v>
          </cell>
          <cell r="F12" t="str">
            <v>Return from Leverage</v>
          </cell>
          <cell r="AH12" t="str">
            <v>No.</v>
          </cell>
          <cell r="AI12" t="str">
            <v>HighlightYes</v>
          </cell>
          <cell r="AJ12" t="str">
            <v>HighlightNo</v>
          </cell>
          <cell r="AL12" t="str">
            <v>ArrowLine</v>
          </cell>
        </row>
        <row r="13">
          <cell r="C13">
            <v>2005</v>
          </cell>
          <cell r="D13">
            <v>0.62299577403517503</v>
          </cell>
          <cell r="E13">
            <v>-0.42587936373501301</v>
          </cell>
          <cell r="F13">
            <v>0.56315056981022804</v>
          </cell>
          <cell r="I13" t="b">
            <v>0</v>
          </cell>
          <cell r="AH13">
            <v>1</v>
          </cell>
          <cell r="AI13">
            <v>0</v>
          </cell>
          <cell r="AJ13">
            <v>0.62299577403517503</v>
          </cell>
          <cell r="AL13">
            <v>0.62299577403517503</v>
          </cell>
        </row>
        <row r="14">
          <cell r="C14" t="str">
            <v>2006</v>
          </cell>
          <cell r="D14">
            <v>0.62838558413719203</v>
          </cell>
          <cell r="E14">
            <v>-0.61486753657572202</v>
          </cell>
          <cell r="F14">
            <v>0.69431215696303195</v>
          </cell>
          <cell r="I14" t="b">
            <v>0</v>
          </cell>
          <cell r="AH14">
            <v>2</v>
          </cell>
          <cell r="AI14">
            <v>0</v>
          </cell>
          <cell r="AJ14">
            <v>0.62838558413719203</v>
          </cell>
          <cell r="AL14">
            <v>0.62838558413719203</v>
          </cell>
        </row>
        <row r="15">
          <cell r="C15" t="str">
            <v>2007</v>
          </cell>
          <cell r="D15">
            <v>0.65150566487775796</v>
          </cell>
          <cell r="E15">
            <v>-0.44635094132051001</v>
          </cell>
          <cell r="F15">
            <v>0.67608437829147905</v>
          </cell>
          <cell r="I15" t="b">
            <v>0</v>
          </cell>
          <cell r="AH15">
            <v>3</v>
          </cell>
          <cell r="AI15">
            <v>0</v>
          </cell>
          <cell r="AJ15">
            <v>0.65150566487775796</v>
          </cell>
          <cell r="AL15">
            <v>0.65150566487775796</v>
          </cell>
        </row>
        <row r="16">
          <cell r="C16" t="str">
            <v>2008e</v>
          </cell>
          <cell r="D16">
            <v>0.66275539318791798</v>
          </cell>
          <cell r="E16">
            <v>-0.42091626861097797</v>
          </cell>
          <cell r="F16">
            <v>0.62783431651939903</v>
          </cell>
          <cell r="I16" t="b">
            <v>1</v>
          </cell>
          <cell r="AH16">
            <v>4</v>
          </cell>
          <cell r="AI16">
            <v>0.66275539318791798</v>
          </cell>
          <cell r="AJ16">
            <v>0</v>
          </cell>
          <cell r="AL16">
            <v>0.66275539318791798</v>
          </cell>
        </row>
        <row r="17">
          <cell r="C17" t="str">
            <v>2009e</v>
          </cell>
          <cell r="D17">
            <v>0.67173347087365598</v>
          </cell>
          <cell r="E17">
            <v>-0.29503545666346698</v>
          </cell>
          <cell r="F17">
            <v>0.53729788709463899</v>
          </cell>
          <cell r="I17" t="b">
            <v>1</v>
          </cell>
          <cell r="AH17">
            <v>5</v>
          </cell>
          <cell r="AI17">
            <v>0.67173347087365598</v>
          </cell>
          <cell r="AJ17">
            <v>0</v>
          </cell>
          <cell r="AL17">
            <v>0.67173347087365598</v>
          </cell>
        </row>
        <row r="18">
          <cell r="C18"/>
          <cell r="D18"/>
          <cell r="E18"/>
          <cell r="F18"/>
          <cell r="I18" t="b">
            <v>1</v>
          </cell>
          <cell r="AH18">
            <v>6</v>
          </cell>
          <cell r="AI18"/>
          <cell r="AJ18">
            <v>0</v>
          </cell>
          <cell r="AL18"/>
        </row>
        <row r="19">
          <cell r="C19"/>
          <cell r="D19"/>
          <cell r="E19"/>
          <cell r="F19"/>
          <cell r="I19" t="b">
            <v>1</v>
          </cell>
          <cell r="AH19">
            <v>7</v>
          </cell>
          <cell r="AI19"/>
          <cell r="AJ19">
            <v>0</v>
          </cell>
          <cell r="AL19"/>
        </row>
        <row r="20">
          <cell r="C20"/>
          <cell r="D20"/>
          <cell r="E20"/>
          <cell r="F20"/>
          <cell r="I20" t="b">
            <v>1</v>
          </cell>
          <cell r="AH20">
            <v>8</v>
          </cell>
          <cell r="AI20"/>
          <cell r="AJ20">
            <v>0</v>
          </cell>
          <cell r="AL20"/>
        </row>
        <row r="21">
          <cell r="C21"/>
          <cell r="D21"/>
          <cell r="E21"/>
          <cell r="F21"/>
          <cell r="I21" t="b">
            <v>1</v>
          </cell>
          <cell r="AH21">
            <v>9</v>
          </cell>
          <cell r="AI21"/>
          <cell r="AJ21">
            <v>0</v>
          </cell>
          <cell r="AL21"/>
        </row>
        <row r="22">
          <cell r="C22"/>
          <cell r="D22"/>
          <cell r="E22"/>
          <cell r="F22"/>
          <cell r="I22" t="b">
            <v>0</v>
          </cell>
          <cell r="AH22">
            <v>10</v>
          </cell>
          <cell r="AI22">
            <v>0</v>
          </cell>
          <cell r="AJ22"/>
          <cell r="AL22"/>
        </row>
        <row r="23">
          <cell r="C23"/>
          <cell r="D23"/>
          <cell r="E23"/>
          <cell r="F23"/>
          <cell r="I23" t="b">
            <v>0</v>
          </cell>
          <cell r="AH23">
            <v>11</v>
          </cell>
          <cell r="AI23">
            <v>0</v>
          </cell>
          <cell r="AJ23"/>
          <cell r="AL23"/>
        </row>
        <row r="24">
          <cell r="C24"/>
          <cell r="D24"/>
          <cell r="E24"/>
          <cell r="F24"/>
          <cell r="I24" t="b">
            <v>0</v>
          </cell>
          <cell r="AH24">
            <v>12</v>
          </cell>
          <cell r="AI24">
            <v>0</v>
          </cell>
          <cell r="AJ24"/>
          <cell r="AL24"/>
        </row>
        <row r="25">
          <cell r="C25"/>
          <cell r="D25"/>
          <cell r="E25"/>
          <cell r="F25"/>
          <cell r="I25" t="b">
            <v>0</v>
          </cell>
          <cell r="AH25">
            <v>13</v>
          </cell>
          <cell r="AI25">
            <v>0</v>
          </cell>
          <cell r="AJ25"/>
          <cell r="AL25"/>
        </row>
        <row r="26">
          <cell r="C26"/>
          <cell r="D26"/>
          <cell r="E26"/>
          <cell r="F26"/>
          <cell r="I26" t="b">
            <v>0</v>
          </cell>
          <cell r="AH26">
            <v>14</v>
          </cell>
          <cell r="AI26">
            <v>0</v>
          </cell>
          <cell r="AJ26"/>
          <cell r="AL26"/>
        </row>
        <row r="27">
          <cell r="C27"/>
          <cell r="D27"/>
          <cell r="E27"/>
          <cell r="F27"/>
          <cell r="I27" t="b">
            <v>0</v>
          </cell>
          <cell r="AH27">
            <v>15</v>
          </cell>
          <cell r="AI27">
            <v>0</v>
          </cell>
          <cell r="AJ27"/>
          <cell r="AL27"/>
        </row>
        <row r="28">
          <cell r="I28" t="b">
            <v>0</v>
          </cell>
          <cell r="AH28">
            <v>16</v>
          </cell>
          <cell r="AI28">
            <v>0</v>
          </cell>
          <cell r="AJ28">
            <v>0</v>
          </cell>
          <cell r="AL28">
            <v>0</v>
          </cell>
        </row>
        <row r="29">
          <cell r="I29" t="b">
            <v>0</v>
          </cell>
          <cell r="AH29">
            <v>17</v>
          </cell>
          <cell r="AI29">
            <v>0</v>
          </cell>
          <cell r="AJ29">
            <v>0</v>
          </cell>
          <cell r="AL29">
            <v>0</v>
          </cell>
        </row>
        <row r="30">
          <cell r="I30" t="b">
            <v>0</v>
          </cell>
          <cell r="AH30">
            <v>18</v>
          </cell>
          <cell r="AI30">
            <v>0</v>
          </cell>
          <cell r="AJ30">
            <v>0</v>
          </cell>
          <cell r="AL30">
            <v>0</v>
          </cell>
        </row>
        <row r="31">
          <cell r="I31" t="b">
            <v>0</v>
          </cell>
          <cell r="AH31">
            <v>19</v>
          </cell>
          <cell r="AI31">
            <v>0</v>
          </cell>
          <cell r="AJ31">
            <v>0</v>
          </cell>
          <cell r="AL31">
            <v>0</v>
          </cell>
        </row>
        <row r="32">
          <cell r="I32" t="b">
            <v>0</v>
          </cell>
          <cell r="AH32">
            <v>20</v>
          </cell>
          <cell r="AI32">
            <v>0</v>
          </cell>
          <cell r="AJ32">
            <v>0</v>
          </cell>
          <cell r="AL32">
            <v>0</v>
          </cell>
        </row>
      </sheetData>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ensus Snapshot table_old"/>
      <sheetName val="Relative Valuation table_OLD"/>
      <sheetName val="#REF"/>
      <sheetName val="NOPAT"/>
      <sheetName val="ROE"/>
    </sheetNames>
    <sheetDataSet>
      <sheetData sheetId="0"/>
      <sheetData sheetId="1" refreshError="1">
        <row r="1">
          <cell r="C1">
            <v>8</v>
          </cell>
          <cell r="D1">
            <v>10</v>
          </cell>
          <cell r="F1">
            <v>10</v>
          </cell>
          <cell r="H1">
            <v>10</v>
          </cell>
          <cell r="I1">
            <v>13</v>
          </cell>
          <cell r="J1">
            <v>10</v>
          </cell>
          <cell r="L1">
            <v>10</v>
          </cell>
          <cell r="Q1" t="str">
            <v>{CMicroBar}</v>
          </cell>
        </row>
        <row r="4">
          <cell r="C4" t="str">
            <v xml:space="preserve"> P/E (FY1)</v>
          </cell>
          <cell r="E4" t="str">
            <v xml:space="preserve"> P/Book</v>
          </cell>
          <cell r="G4" t="str">
            <v xml:space="preserve"> EV/Ebitda</v>
          </cell>
          <cell r="I4" t="str">
            <v xml:space="preserve"> EPS growth
 (2-yr fwd)</v>
          </cell>
          <cell r="K4" t="str">
            <v xml:space="preserve"> Upside to
 Price Target</v>
          </cell>
          <cell r="N4" t="str">
            <v xml:space="preserve">
Ratings</v>
          </cell>
        </row>
        <row r="6">
          <cell r="D6" t="str">
            <v></v>
          </cell>
          <cell r="F6" t="str">
            <v></v>
          </cell>
          <cell r="H6" t="str">
            <v></v>
          </cell>
          <cell r="J6" t="str">
            <v></v>
          </cell>
          <cell r="L6" t="str">
            <v>串懶</v>
          </cell>
          <cell r="N6" t="str">
            <v>Buy</v>
          </cell>
          <cell r="O6" t="str">
            <v>Hold</v>
          </cell>
          <cell r="P6" t="str">
            <v>Sell</v>
          </cell>
        </row>
        <row r="8">
          <cell r="B8" t="str">
            <v xml:space="preserve">Infosys Technologies </v>
          </cell>
          <cell r="C8">
            <v>23.165303750274681</v>
          </cell>
          <cell r="D8" t="str">
            <v></v>
          </cell>
          <cell r="E8">
            <v>5.92997</v>
          </cell>
          <cell r="F8" t="str">
            <v></v>
          </cell>
          <cell r="G8">
            <v>16.697620329855269</v>
          </cell>
          <cell r="H8" t="str">
            <v></v>
          </cell>
          <cell r="I8">
            <v>0.44916684604475132</v>
          </cell>
          <cell r="J8" t="str">
            <v></v>
          </cell>
          <cell r="K8">
            <v>-2.9398993640009172E-2</v>
          </cell>
          <cell r="L8" t="str">
            <v></v>
          </cell>
          <cell r="N8">
            <v>21</v>
          </cell>
          <cell r="O8">
            <v>13</v>
          </cell>
          <cell r="P8"/>
          <cell r="Q8" t="str">
            <v></v>
          </cell>
        </row>
        <row r="9">
          <cell r="B9" t="str">
            <v xml:space="preserve">Rolta India </v>
          </cell>
          <cell r="C9">
            <v>20.694458166823328</v>
          </cell>
          <cell r="D9" t="str">
            <v></v>
          </cell>
          <cell r="E9">
            <v>3.5718800000000002</v>
          </cell>
          <cell r="F9" t="str">
            <v></v>
          </cell>
          <cell r="G9">
            <v>16.154547701816412</v>
          </cell>
          <cell r="H9" t="str">
            <v></v>
          </cell>
          <cell r="I9">
            <v>0.79090585867912133</v>
          </cell>
          <cell r="J9" t="str">
            <v></v>
          </cell>
          <cell r="K9">
            <v>0.32728771640560594</v>
          </cell>
          <cell r="L9" t="str">
            <v></v>
          </cell>
          <cell r="N9">
            <v>4</v>
          </cell>
          <cell r="O9"/>
          <cell r="P9"/>
          <cell r="Q9" t="str">
            <v></v>
          </cell>
        </row>
        <row r="10">
          <cell r="B10" t="str">
            <v xml:space="preserve">Vakrangee Softwares </v>
          </cell>
          <cell r="C10">
            <v>20.301251956181531</v>
          </cell>
          <cell r="D10" t="str">
            <v></v>
          </cell>
          <cell r="E10">
            <v>1.46147</v>
          </cell>
          <cell r="F10" t="str">
            <v></v>
          </cell>
          <cell r="G10">
            <v>9.5269519425732483</v>
          </cell>
          <cell r="H10" t="str">
            <v></v>
          </cell>
          <cell r="I10">
            <v>1.333836098541981</v>
          </cell>
          <cell r="J10" t="str">
            <v></v>
          </cell>
          <cell r="K10">
            <v>0.70221091762864407</v>
          </cell>
          <cell r="L10" t="str">
            <v></v>
          </cell>
          <cell r="N10">
            <v>2</v>
          </cell>
          <cell r="O10"/>
          <cell r="P10"/>
          <cell r="Q10" t="str">
            <v></v>
          </cell>
        </row>
        <row r="11">
          <cell r="B11" t="str">
            <v xml:space="preserve">Satyam Computer Services </v>
          </cell>
          <cell r="C11">
            <v>19.718643799889353</v>
          </cell>
          <cell r="D11" t="str">
            <v></v>
          </cell>
          <cell r="E11">
            <v>5.4957700000000003</v>
          </cell>
          <cell r="F11" t="str">
            <v></v>
          </cell>
          <cell r="G11">
            <v>17.078127744277268</v>
          </cell>
          <cell r="H11" t="str">
            <v></v>
          </cell>
          <cell r="I11">
            <v>0.53100814894033643</v>
          </cell>
          <cell r="J11" t="str">
            <v></v>
          </cell>
          <cell r="K11">
            <v>-2.1479713603818614E-2</v>
          </cell>
          <cell r="L11" t="str">
            <v></v>
          </cell>
          <cell r="N11">
            <v>18</v>
          </cell>
          <cell r="O11">
            <v>7</v>
          </cell>
          <cell r="P11"/>
          <cell r="Q11" t="str">
            <v></v>
          </cell>
        </row>
        <row r="12">
          <cell r="B12" t="str">
            <v xml:space="preserve">Tata Consultancy Services </v>
          </cell>
          <cell r="C12">
            <v>18.737467646561658</v>
          </cell>
          <cell r="D12" t="str">
            <v></v>
          </cell>
          <cell r="E12">
            <v>13.614140000000001</v>
          </cell>
          <cell r="F12" t="str">
            <v></v>
          </cell>
          <cell r="G12">
            <v>17.602119655051197</v>
          </cell>
          <cell r="H12" t="str">
            <v></v>
          </cell>
          <cell r="I12">
            <v>0.38530689443930721</v>
          </cell>
          <cell r="J12" t="str">
            <v></v>
          </cell>
          <cell r="K12">
            <v>5.2222492105902359E-2</v>
          </cell>
          <cell r="L12" t="str">
            <v></v>
          </cell>
          <cell r="N12">
            <v>16</v>
          </cell>
          <cell r="O12">
            <v>10</v>
          </cell>
          <cell r="P12"/>
          <cell r="Q12" t="str">
            <v></v>
          </cell>
        </row>
        <row r="13">
          <cell r="B13" t="str">
            <v xml:space="preserve">Mphasis </v>
          </cell>
          <cell r="C13">
            <v>18.603477724334482</v>
          </cell>
          <cell r="D13" t="str">
            <v></v>
          </cell>
          <cell r="E13">
            <v>4.5919100000000004</v>
          </cell>
          <cell r="F13" t="str">
            <v></v>
          </cell>
          <cell r="G13" t="str">
            <v>NA</v>
          </cell>
          <cell r="H13" t="str">
            <v></v>
          </cell>
          <cell r="I13">
            <v>0.84296926496494584</v>
          </cell>
          <cell r="J13" t="str">
            <v></v>
          </cell>
          <cell r="K13">
            <v>0.1143818334735071</v>
          </cell>
          <cell r="L13" t="str">
            <v></v>
          </cell>
          <cell r="N13">
            <v>8</v>
          </cell>
          <cell r="O13">
            <v>5</v>
          </cell>
          <cell r="P13">
            <v>1</v>
          </cell>
          <cell r="Q13" t="str">
            <v></v>
          </cell>
        </row>
        <row r="14">
          <cell r="B14" t="str">
            <v xml:space="preserve">Wipro </v>
          </cell>
          <cell r="C14">
            <v>18.503024055060422</v>
          </cell>
          <cell r="D14" t="str">
            <v></v>
          </cell>
          <cell r="E14">
            <v>8.4862000000000002</v>
          </cell>
          <cell r="F14" t="str">
            <v></v>
          </cell>
          <cell r="G14">
            <v>19.653327362535961</v>
          </cell>
          <cell r="H14" t="str">
            <v></v>
          </cell>
          <cell r="I14">
            <v>0.419577732468563</v>
          </cell>
          <cell r="J14" t="str">
            <v></v>
          </cell>
          <cell r="K14">
            <v>-1.5748031496062992E-2</v>
          </cell>
          <cell r="L14" t="str">
            <v></v>
          </cell>
          <cell r="N14">
            <v>12</v>
          </cell>
          <cell r="O14">
            <v>11</v>
          </cell>
          <cell r="P14">
            <v>2</v>
          </cell>
          <cell r="Q14" t="str">
            <v></v>
          </cell>
        </row>
        <row r="15">
          <cell r="B15" t="str">
            <v xml:space="preserve">Mindtree </v>
          </cell>
          <cell r="C15">
            <v>17.848498130011894</v>
          </cell>
          <cell r="D15" t="str">
            <v></v>
          </cell>
          <cell r="E15">
            <v>7.19984</v>
          </cell>
          <cell r="F15" t="str">
            <v></v>
          </cell>
          <cell r="G15">
            <v>14.698193597463257</v>
          </cell>
          <cell r="H15" t="str">
            <v></v>
          </cell>
          <cell r="I15">
            <v>9.8563448275862164E-2</v>
          </cell>
          <cell r="J15" t="str">
            <v></v>
          </cell>
          <cell r="K15">
            <v>1.0371003955949889E-2</v>
          </cell>
          <cell r="L15" t="str">
            <v></v>
          </cell>
          <cell r="N15">
            <v>1</v>
          </cell>
          <cell r="O15">
            <v>4</v>
          </cell>
          <cell r="P15">
            <v>2</v>
          </cell>
          <cell r="Q15" t="str">
            <v></v>
          </cell>
        </row>
        <row r="16">
          <cell r="B16" t="str">
            <v xml:space="preserve">GTL </v>
          </cell>
          <cell r="C16">
            <v>17.231316725978647</v>
          </cell>
          <cell r="D16" t="str">
            <v></v>
          </cell>
          <cell r="E16">
            <v>1.1864600000000001</v>
          </cell>
          <cell r="F16" t="str">
            <v></v>
          </cell>
          <cell r="G16">
            <v>11.655135676588008</v>
          </cell>
          <cell r="H16" t="str">
            <v></v>
          </cell>
          <cell r="I16">
            <v>2.8995284599323448</v>
          </cell>
          <cell r="J16" t="str">
            <v></v>
          </cell>
          <cell r="K16">
            <v>1.175</v>
          </cell>
          <cell r="L16" t="str">
            <v></v>
          </cell>
          <cell r="N16">
            <v>1</v>
          </cell>
          <cell r="O16"/>
          <cell r="P16"/>
          <cell r="Q16" t="str">
            <v></v>
          </cell>
        </row>
        <row r="17">
          <cell r="B17" t="str">
            <v xml:space="preserve">Tanla Solutions </v>
          </cell>
          <cell r="C17">
            <v>16.367534456355283</v>
          </cell>
          <cell r="D17" t="str">
            <v></v>
          </cell>
          <cell r="E17">
            <v>3.17971</v>
          </cell>
          <cell r="F17" t="str">
            <v></v>
          </cell>
          <cell r="G17">
            <v>21.602059422204459</v>
          </cell>
          <cell r="H17" t="str">
            <v></v>
          </cell>
          <cell r="I17">
            <v>1.4369973190348526</v>
          </cell>
          <cell r="J17" t="str">
            <v></v>
          </cell>
          <cell r="K17">
            <v>0.53099730458221028</v>
          </cell>
          <cell r="L17" t="str">
            <v></v>
          </cell>
          <cell r="N17">
            <v>3</v>
          </cell>
          <cell r="O17"/>
          <cell r="P17"/>
          <cell r="Q17" t="str">
            <v></v>
          </cell>
        </row>
        <row r="18">
          <cell r="B18" t="str">
            <v xml:space="preserve">HCL Technologies </v>
          </cell>
          <cell r="C18">
            <v>15.459382224372732</v>
          </cell>
          <cell r="D18" t="str">
            <v></v>
          </cell>
          <cell r="E18">
            <v>4.0106999999999999</v>
          </cell>
          <cell r="F18" t="str">
            <v></v>
          </cell>
          <cell r="G18">
            <v>19.440219078390026</v>
          </cell>
          <cell r="H18" t="str">
            <v></v>
          </cell>
          <cell r="I18">
            <v>5.6880861844350816E-2</v>
          </cell>
          <cell r="J18" t="str">
            <v></v>
          </cell>
          <cell r="K18">
            <v>-3.4835410674336952E-2</v>
          </cell>
          <cell r="L18" t="str">
            <v></v>
          </cell>
          <cell r="N18">
            <v>8</v>
          </cell>
          <cell r="O18">
            <v>7</v>
          </cell>
          <cell r="P18"/>
          <cell r="Q18" t="str">
            <v></v>
          </cell>
        </row>
        <row r="19">
          <cell r="B19" t="str">
            <v xml:space="preserve">KLG Systel </v>
          </cell>
          <cell r="C19">
            <v>14.288883411387726</v>
          </cell>
          <cell r="D19" t="str">
            <v></v>
          </cell>
          <cell r="E19">
            <v>2.9124500000000002</v>
          </cell>
          <cell r="F19" t="str">
            <v></v>
          </cell>
          <cell r="G19">
            <v>17.296609791008098</v>
          </cell>
          <cell r="H19" t="str">
            <v></v>
          </cell>
          <cell r="I19">
            <v>0.90131578947368407</v>
          </cell>
          <cell r="J19" t="str">
            <v></v>
          </cell>
          <cell r="K19" t="str">
            <v>NA</v>
          </cell>
          <cell r="L19" t="str">
            <v></v>
          </cell>
          <cell r="N19">
            <v>1</v>
          </cell>
          <cell r="O19"/>
          <cell r="P19"/>
          <cell r="Q19" t="str">
            <v></v>
          </cell>
        </row>
        <row r="20">
          <cell r="B20" t="str">
            <v xml:space="preserve">Nucleus Software Exports </v>
          </cell>
          <cell r="C20">
            <v>13.882666666666667</v>
          </cell>
          <cell r="D20" t="str">
            <v></v>
          </cell>
          <cell r="E20">
            <v>9.3110999999999997</v>
          </cell>
          <cell r="F20" t="str">
            <v></v>
          </cell>
          <cell r="G20">
            <v>12.824442830371405</v>
          </cell>
          <cell r="H20" t="str">
            <v></v>
          </cell>
          <cell r="I20">
            <v>4.7441656623205875E-2</v>
          </cell>
          <cell r="J20" t="str">
            <v></v>
          </cell>
          <cell r="K20" t="str">
            <v>NA</v>
          </cell>
          <cell r="L20" t="str">
            <v></v>
          </cell>
          <cell r="N20">
            <v>2</v>
          </cell>
          <cell r="O20"/>
          <cell r="P20"/>
          <cell r="Q20" t="str">
            <v></v>
          </cell>
        </row>
        <row r="21">
          <cell r="B21" t="str">
            <v xml:space="preserve">Tech Mahindra </v>
          </cell>
          <cell r="C21">
            <v>13.812760765034616</v>
          </cell>
          <cell r="D21" t="str">
            <v></v>
          </cell>
          <cell r="E21">
            <v>18.844529999999999</v>
          </cell>
          <cell r="F21" t="str">
            <v></v>
          </cell>
          <cell r="G21">
            <v>13.450951219941436</v>
          </cell>
          <cell r="H21" t="str">
            <v></v>
          </cell>
          <cell r="I21">
            <v>0.58809925979642186</v>
          </cell>
          <cell r="J21" t="str">
            <v></v>
          </cell>
          <cell r="K21">
            <v>7.7456647398843934E-2</v>
          </cell>
          <cell r="L21" t="str">
            <v></v>
          </cell>
          <cell r="N21">
            <v>1</v>
          </cell>
          <cell r="O21">
            <v>6</v>
          </cell>
          <cell r="P21">
            <v>2</v>
          </cell>
          <cell r="Q21" t="str">
            <v></v>
          </cell>
        </row>
        <row r="22">
          <cell r="B22" t="str">
            <v xml:space="preserve">Polaris Software Laboratory </v>
          </cell>
          <cell r="C22">
            <v>12.618838282867314</v>
          </cell>
          <cell r="D22" t="str">
            <v></v>
          </cell>
          <cell r="E22">
            <v>2.9498799999999998</v>
          </cell>
          <cell r="F22" t="str">
            <v></v>
          </cell>
          <cell r="G22">
            <v>5.5999741994251204</v>
          </cell>
          <cell r="H22" t="str">
            <v></v>
          </cell>
          <cell r="I22">
            <v>-0.12422553463471286</v>
          </cell>
          <cell r="J22" t="str">
            <v></v>
          </cell>
          <cell r="K22">
            <v>-0.14853358561967836</v>
          </cell>
          <cell r="L22" t="str">
            <v></v>
          </cell>
          <cell r="N22">
            <v>1</v>
          </cell>
          <cell r="O22"/>
          <cell r="P22">
            <v>2</v>
          </cell>
          <cell r="Q22" t="str">
            <v></v>
          </cell>
        </row>
        <row r="23">
          <cell r="B23" t="str">
            <v xml:space="preserve">3I Infotech </v>
          </cell>
          <cell r="C23">
            <v>12.503755125606487</v>
          </cell>
          <cell r="D23" t="str">
            <v></v>
          </cell>
          <cell r="E23">
            <v>3.4301499999999998</v>
          </cell>
          <cell r="F23" t="str">
            <v></v>
          </cell>
          <cell r="G23">
            <v>14.896769610153628</v>
          </cell>
          <cell r="H23" t="str">
            <v></v>
          </cell>
          <cell r="I23">
            <v>0.76978386717628511</v>
          </cell>
          <cell r="J23" t="str">
            <v></v>
          </cell>
          <cell r="K23">
            <v>0.42259414225941422</v>
          </cell>
          <cell r="L23" t="str">
            <v></v>
          </cell>
          <cell r="N23">
            <v>6</v>
          </cell>
          <cell r="O23"/>
          <cell r="P23"/>
          <cell r="Q23" t="str">
            <v></v>
          </cell>
        </row>
        <row r="24">
          <cell r="B24" t="str">
            <v xml:space="preserve">Tata Elxsi (India) </v>
          </cell>
          <cell r="C24">
            <v>11.864705882352942</v>
          </cell>
          <cell r="D24" t="str">
            <v></v>
          </cell>
          <cell r="E24">
            <v>9.6974499999999999</v>
          </cell>
          <cell r="F24" t="str">
            <v></v>
          </cell>
          <cell r="G24">
            <v>8.8415433659000549</v>
          </cell>
          <cell r="H24" t="str">
            <v></v>
          </cell>
          <cell r="I24"/>
          <cell r="J24" t="str">
            <v></v>
          </cell>
          <cell r="K24" t="str">
            <v>NA</v>
          </cell>
          <cell r="L24" t="str">
            <v></v>
          </cell>
          <cell r="N24"/>
          <cell r="O24"/>
          <cell r="P24"/>
          <cell r="Q24" t="str">
            <v></v>
          </cell>
        </row>
        <row r="25">
          <cell r="B25" t="str">
            <v xml:space="preserve">HCL Infosystems </v>
          </cell>
          <cell r="C25">
            <v>9.6874321462188036</v>
          </cell>
          <cell r="D25" t="str">
            <v></v>
          </cell>
          <cell r="E25">
            <v>3.7365200000000001</v>
          </cell>
          <cell r="F25" t="str">
            <v></v>
          </cell>
          <cell r="G25">
            <v>6.7567410975847926</v>
          </cell>
          <cell r="H25" t="str">
            <v></v>
          </cell>
          <cell r="I25">
            <v>0.19007635509268694</v>
          </cell>
          <cell r="J25" t="str">
            <v></v>
          </cell>
          <cell r="K25">
            <v>0.38345864661654133</v>
          </cell>
          <cell r="L25" t="str">
            <v></v>
          </cell>
          <cell r="N25">
            <v>1</v>
          </cell>
          <cell r="O25"/>
          <cell r="P25"/>
          <cell r="Q25" t="str">
            <v></v>
          </cell>
        </row>
        <row r="26">
          <cell r="B26" t="str">
            <v xml:space="preserve">Mastek </v>
          </cell>
          <cell r="C26">
            <v>9.5661768158129501</v>
          </cell>
          <cell r="D26" t="str">
            <v></v>
          </cell>
          <cell r="E26">
            <v>2.3425400000000001</v>
          </cell>
          <cell r="F26" t="str">
            <v></v>
          </cell>
          <cell r="G26">
            <v>7.0488494478281964</v>
          </cell>
          <cell r="H26" t="str">
            <v></v>
          </cell>
          <cell r="I26">
            <v>0.31713018710809826</v>
          </cell>
          <cell r="J26" t="str">
            <v></v>
          </cell>
          <cell r="K26">
            <v>2.9871266091738503E-2</v>
          </cell>
          <cell r="L26" t="str">
            <v></v>
          </cell>
          <cell r="N26">
            <v>1</v>
          </cell>
          <cell r="O26"/>
          <cell r="P26">
            <v>1</v>
          </cell>
          <cell r="Q26" t="str">
            <v></v>
          </cell>
        </row>
        <row r="27">
          <cell r="B27" t="str">
            <v xml:space="preserve">Spanco Telesystems &amp; Solutions </v>
          </cell>
          <cell r="C27">
            <v>4.7904941434474635</v>
          </cell>
          <cell r="D27" t="str">
            <v></v>
          </cell>
          <cell r="E27">
            <v>1.5045599999999999</v>
          </cell>
          <cell r="F27" t="str">
            <v></v>
          </cell>
          <cell r="G27">
            <v>5.5710768818103258</v>
          </cell>
          <cell r="H27" t="str">
            <v></v>
          </cell>
          <cell r="I27">
            <v>0.96948557633904464</v>
          </cell>
          <cell r="J27" t="str">
            <v></v>
          </cell>
          <cell r="K27" t="str">
            <v>NA</v>
          </cell>
          <cell r="L27" t="str">
            <v></v>
          </cell>
          <cell r="N27"/>
          <cell r="O27"/>
          <cell r="P27"/>
          <cell r="Q27" t="str">
            <v></v>
          </cell>
        </row>
        <row r="28">
          <cell r="B28" t="str">
            <v xml:space="preserve">Prithvi Information Solutions </v>
          </cell>
          <cell r="C28">
            <v>2.7297297297297298</v>
          </cell>
          <cell r="D28" t="str">
            <v></v>
          </cell>
          <cell r="E28">
            <v>1.2845500000000001</v>
          </cell>
          <cell r="F28" t="str">
            <v></v>
          </cell>
          <cell r="G28">
            <v>3.5454691520084012</v>
          </cell>
          <cell r="H28" t="str">
            <v></v>
          </cell>
          <cell r="I28">
            <v>0.95210946408209818</v>
          </cell>
          <cell r="J28" t="str">
            <v></v>
          </cell>
          <cell r="K28">
            <v>1.7300995024875621</v>
          </cell>
          <cell r="L28" t="str">
            <v></v>
          </cell>
          <cell r="N28"/>
          <cell r="O28"/>
          <cell r="P28"/>
          <cell r="Q28" t="str">
            <v></v>
          </cell>
        </row>
        <row r="29">
          <cell r="B29" t="str">
            <v xml:space="preserve">FiNAncial Technologies (India) </v>
          </cell>
          <cell r="D29" t="str">
            <v></v>
          </cell>
          <cell r="E29">
            <v>25.72418</v>
          </cell>
          <cell r="F29" t="str">
            <v></v>
          </cell>
          <cell r="G29">
            <v>46.536364834406065</v>
          </cell>
          <cell r="H29" t="str">
            <v></v>
          </cell>
          <cell r="I29"/>
          <cell r="J29" t="str">
            <v></v>
          </cell>
          <cell r="K29" t="str">
            <v>NA</v>
          </cell>
          <cell r="L29" t="str">
            <v></v>
          </cell>
          <cell r="N29"/>
          <cell r="O29"/>
          <cell r="P29"/>
          <cell r="Q29" t="str">
            <v></v>
          </cell>
        </row>
        <row r="30">
          <cell r="B30" t="str">
            <v xml:space="preserve">GTL Infrastructure </v>
          </cell>
          <cell r="D30" t="str">
            <v></v>
          </cell>
          <cell r="E30">
            <v>3.6036899999999998</v>
          </cell>
          <cell r="F30" t="str">
            <v></v>
          </cell>
          <cell r="G30">
            <v>91.648456727018555</v>
          </cell>
          <cell r="H30" t="str">
            <v></v>
          </cell>
          <cell r="I30">
            <v>0.5</v>
          </cell>
          <cell r="J30" t="str">
            <v></v>
          </cell>
          <cell r="K30">
            <v>0.35942327497425325</v>
          </cell>
          <cell r="L30" t="str">
            <v></v>
          </cell>
          <cell r="N30">
            <v>1</v>
          </cell>
          <cell r="O30"/>
          <cell r="P30"/>
          <cell r="Q30" t="str">
            <v></v>
          </cell>
        </row>
        <row r="31">
          <cell r="B31" t="str">
            <v xml:space="preserve">Hinduja Ventures </v>
          </cell>
          <cell r="D31" t="str">
            <v></v>
          </cell>
          <cell r="E31">
            <v>4.6322599999999996</v>
          </cell>
          <cell r="F31" t="str">
            <v></v>
          </cell>
          <cell r="G31">
            <v>0.50858046224124609</v>
          </cell>
          <cell r="H31" t="str">
            <v></v>
          </cell>
          <cell r="I31"/>
          <cell r="J31" t="str">
            <v></v>
          </cell>
          <cell r="K31" t="str">
            <v>NA</v>
          </cell>
          <cell r="L31" t="str">
            <v></v>
          </cell>
          <cell r="N31"/>
          <cell r="O31"/>
          <cell r="P31"/>
          <cell r="Q31" t="str">
            <v></v>
          </cell>
        </row>
        <row r="32">
          <cell r="B32" t="str">
            <v xml:space="preserve">Core Projects &amp; Technologies </v>
          </cell>
          <cell r="D32" t="str">
            <v></v>
          </cell>
          <cell r="E32">
            <v>8.1354799999999994</v>
          </cell>
          <cell r="F32" t="str">
            <v></v>
          </cell>
          <cell r="G32">
            <v>37.672830380277055</v>
          </cell>
          <cell r="H32" t="str">
            <v></v>
          </cell>
          <cell r="I32"/>
          <cell r="J32" t="str">
            <v></v>
          </cell>
          <cell r="K32" t="str">
            <v>NA</v>
          </cell>
          <cell r="L32" t="str">
            <v></v>
          </cell>
          <cell r="N32"/>
          <cell r="O32"/>
          <cell r="P32"/>
          <cell r="Q32" t="str">
            <v></v>
          </cell>
        </row>
        <row r="33">
          <cell r="B33" t="str">
            <v xml:space="preserve">Aftek </v>
          </cell>
          <cell r="D33" t="str">
            <v></v>
          </cell>
          <cell r="E33">
            <v>1.3754599999999999</v>
          </cell>
          <cell r="F33" t="str">
            <v></v>
          </cell>
          <cell r="G33">
            <v>1.589551028872529</v>
          </cell>
          <cell r="H33" t="str">
            <v></v>
          </cell>
          <cell r="I33"/>
          <cell r="J33" t="str">
            <v></v>
          </cell>
          <cell r="K33" t="str">
            <v>NA</v>
          </cell>
          <cell r="L33" t="str">
            <v></v>
          </cell>
          <cell r="N33"/>
          <cell r="O33"/>
          <cell r="P33"/>
          <cell r="Q33" t="str">
            <v></v>
          </cell>
        </row>
        <row r="34">
          <cell r="B34" t="str">
            <v xml:space="preserve">I.C.S.A. (India) </v>
          </cell>
          <cell r="D34" t="str">
            <v></v>
          </cell>
          <cell r="E34">
            <v>6.55213</v>
          </cell>
          <cell r="F34" t="str">
            <v></v>
          </cell>
          <cell r="G34">
            <v>17.375668041441394</v>
          </cell>
          <cell r="H34" t="str">
            <v></v>
          </cell>
          <cell r="I34"/>
          <cell r="J34" t="str">
            <v></v>
          </cell>
          <cell r="K34">
            <v>0.34087833681879692</v>
          </cell>
          <cell r="L34" t="str">
            <v></v>
          </cell>
          <cell r="N34">
            <v>1</v>
          </cell>
          <cell r="O34"/>
          <cell r="P34"/>
          <cell r="Q34" t="str">
            <v></v>
          </cell>
        </row>
        <row r="35">
          <cell r="B35" t="str">
            <v xml:space="preserve">Vindhya Telelinks </v>
          </cell>
          <cell r="D35" t="str">
            <v></v>
          </cell>
          <cell r="E35">
            <v>0.51188</v>
          </cell>
          <cell r="F35" t="str">
            <v></v>
          </cell>
          <cell r="G35">
            <v>8.3445728765316378</v>
          </cell>
          <cell r="H35" t="str">
            <v></v>
          </cell>
          <cell r="I35"/>
          <cell r="J35" t="str">
            <v></v>
          </cell>
          <cell r="K35" t="str">
            <v>NA</v>
          </cell>
          <cell r="L35" t="str">
            <v></v>
          </cell>
          <cell r="Q35" t="str">
            <v></v>
          </cell>
        </row>
        <row r="36">
          <cell r="B36" t="str">
            <v xml:space="preserve">CMC </v>
          </cell>
          <cell r="D36" t="str">
            <v></v>
          </cell>
          <cell r="E36">
            <v>7.6935200000000004</v>
          </cell>
          <cell r="F36" t="str">
            <v></v>
          </cell>
          <cell r="G36">
            <v>10.860213886009559</v>
          </cell>
          <cell r="H36" t="str">
            <v></v>
          </cell>
          <cell r="I36"/>
          <cell r="J36" t="str">
            <v></v>
          </cell>
          <cell r="K36" t="str">
            <v>NA</v>
          </cell>
          <cell r="L36" t="str">
            <v></v>
          </cell>
          <cell r="N36"/>
          <cell r="O36"/>
          <cell r="P36"/>
          <cell r="Q36" t="str">
            <v></v>
          </cell>
        </row>
        <row r="37">
          <cell r="B37" t="str">
            <v xml:space="preserve">Mascon Global </v>
          </cell>
          <cell r="D37" t="str">
            <v></v>
          </cell>
          <cell r="E37">
            <v>0.48300999999999999</v>
          </cell>
          <cell r="F37" t="str">
            <v></v>
          </cell>
          <cell r="G37">
            <v>13.109146135295031</v>
          </cell>
          <cell r="H37" t="str">
            <v></v>
          </cell>
          <cell r="I37"/>
          <cell r="J37" t="str">
            <v></v>
          </cell>
          <cell r="K37" t="str">
            <v>NA</v>
          </cell>
          <cell r="L37" t="str">
            <v></v>
          </cell>
          <cell r="N37"/>
          <cell r="O37"/>
          <cell r="P37"/>
          <cell r="Q37" t="str">
            <v></v>
          </cell>
        </row>
      </sheetData>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Valuation"/>
      <sheetName val="Key Assumptions &amp; Outputs"/>
      <sheetName val="Divisional Modelling"/>
      <sheetName val="P&amp;L"/>
      <sheetName val="BS"/>
      <sheetName val="CF"/>
      <sheetName val="Monthly Sales"/>
      <sheetName val="Metrics"/>
      <sheetName val="Presentation"/>
      <sheetName val="Chartbook"/>
      <sheetName val="Lease Adjustment Sheet"/>
      <sheetName val="mwareDates"/>
      <sheetName val="mwareSettings"/>
    </sheetNames>
    <sheetDataSet>
      <sheetData sheetId="0" refreshError="1"/>
      <sheetData sheetId="1">
        <row r="4">
          <cell r="B4" t="str">
            <v>Summary</v>
          </cell>
        </row>
        <row r="5">
          <cell r="B5" t="str">
            <v>Method</v>
          </cell>
        </row>
        <row r="6">
          <cell r="B6" t="str">
            <v>DCF</v>
          </cell>
          <cell r="C6">
            <v>489.31881545152328</v>
          </cell>
        </row>
        <row r="7">
          <cell r="B7" t="str">
            <v>Residual Income</v>
          </cell>
          <cell r="C7">
            <v>473.93445832211142</v>
          </cell>
        </row>
        <row r="8">
          <cell r="B8" t="str">
            <v>Average</v>
          </cell>
          <cell r="C8">
            <v>481.62663688681732</v>
          </cell>
        </row>
        <row r="11">
          <cell r="B11" t="str">
            <v>Multiples</v>
          </cell>
        </row>
        <row r="12">
          <cell r="B12" t="str">
            <v>EV Calculation</v>
          </cell>
        </row>
        <row r="13">
          <cell r="B13" t="str">
            <v>Share Price (SKr)</v>
          </cell>
          <cell r="C13">
            <v>480</v>
          </cell>
        </row>
        <row r="14">
          <cell r="B14" t="str">
            <v>Number of Shares Outstanding (m)</v>
          </cell>
          <cell r="C14">
            <v>827.53599999999994</v>
          </cell>
        </row>
        <row r="15">
          <cell r="B15" t="str">
            <v>Market Capitalisation (SKr m)</v>
          </cell>
          <cell r="C15">
            <v>397217.27999999997</v>
          </cell>
        </row>
        <row r="16">
          <cell r="B16" t="str">
            <v>Net Cash/(Debt) (2005/06)</v>
          </cell>
          <cell r="C16">
            <v>18548.060327423082</v>
          </cell>
        </row>
        <row r="17">
          <cell r="B17" t="str">
            <v>Net Pension Surplus/(Deficit) (2005/06)</v>
          </cell>
          <cell r="C17">
            <v>-130</v>
          </cell>
        </row>
        <row r="19">
          <cell r="B19" t="str">
            <v>Less MV of Minorities</v>
          </cell>
          <cell r="C19">
            <v>0</v>
          </cell>
        </row>
        <row r="20">
          <cell r="B20" t="str">
            <v>Enterprise value</v>
          </cell>
          <cell r="C20">
            <v>378799.21967257687</v>
          </cell>
        </row>
        <row r="23">
          <cell r="B23" t="str">
            <v>Calendarised P&amp;L Lines</v>
          </cell>
        </row>
        <row r="24">
          <cell r="C24">
            <v>2006</v>
          </cell>
          <cell r="D24">
            <v>2007</v>
          </cell>
          <cell r="E24">
            <v>2008</v>
          </cell>
          <cell r="F24">
            <v>2009</v>
          </cell>
          <cell r="G24">
            <v>2010</v>
          </cell>
        </row>
        <row r="25">
          <cell r="B25" t="str">
            <v>Sales</v>
          </cell>
          <cell r="C25">
            <v>69134.303430874992</v>
          </cell>
          <cell r="D25">
            <v>78220.522920033633</v>
          </cell>
          <cell r="E25">
            <v>90401.850382031349</v>
          </cell>
          <cell r="F25">
            <v>103464.44363592769</v>
          </cell>
          <cell r="G25">
            <v>117204.19343542783</v>
          </cell>
        </row>
        <row r="26">
          <cell r="B26" t="str">
            <v>EBITDA</v>
          </cell>
          <cell r="C26">
            <v>17205.951086566514</v>
          </cell>
          <cell r="D26">
            <v>20641.748725942914</v>
          </cell>
          <cell r="E26">
            <v>24389.519851552421</v>
          </cell>
          <cell r="F26">
            <v>28122.911259172477</v>
          </cell>
          <cell r="G26">
            <v>31714.423910146437</v>
          </cell>
        </row>
        <row r="27">
          <cell r="B27" t="str">
            <v>EBIT</v>
          </cell>
          <cell r="C27">
            <v>15564.553221755918</v>
          </cell>
          <cell r="D27">
            <v>18784.836611933883</v>
          </cell>
          <cell r="E27">
            <v>22239.610214423723</v>
          </cell>
          <cell r="F27">
            <v>25641.628010171815</v>
          </cell>
          <cell r="G27">
            <v>28883.885522504152</v>
          </cell>
        </row>
        <row r="28">
          <cell r="B28" t="str">
            <v>Dividend per share</v>
          </cell>
          <cell r="C28">
            <v>11.665613585057004</v>
          </cell>
          <cell r="D28">
            <v>13.677141896817641</v>
          </cell>
          <cell r="E28">
            <v>16.161745899856552</v>
          </cell>
          <cell r="F28">
            <v>18.57326285006161</v>
          </cell>
          <cell r="G28">
            <v>20.876671044731733</v>
          </cell>
        </row>
        <row r="29">
          <cell r="B29" t="str">
            <v xml:space="preserve">EPS SKr (fully diluted, pre g/will and excepts) </v>
          </cell>
          <cell r="C29">
            <v>13.280452089648415</v>
          </cell>
          <cell r="D29">
            <v>16.090755172726638</v>
          </cell>
          <cell r="E29">
            <v>19.013818705713589</v>
          </cell>
          <cell r="F29">
            <v>21.850897470660716</v>
          </cell>
          <cell r="G29">
            <v>24.560789464390275</v>
          </cell>
        </row>
        <row r="30">
          <cell r="B30" t="str">
            <v>Free cash flow</v>
          </cell>
          <cell r="C30">
            <v>10196.713044291861</v>
          </cell>
          <cell r="D30">
            <v>11496.142528066284</v>
          </cell>
          <cell r="E30">
            <v>13894.640456145933</v>
          </cell>
          <cell r="F30">
            <v>15931.212317542428</v>
          </cell>
          <cell r="G30">
            <v>17931.571439915446</v>
          </cell>
        </row>
        <row r="31">
          <cell r="B31" t="str">
            <v>Valuation Multiples</v>
          </cell>
          <cell r="C31">
            <v>2006</v>
          </cell>
          <cell r="D31">
            <v>2007</v>
          </cell>
          <cell r="E31">
            <v>2008</v>
          </cell>
          <cell r="F31">
            <v>2009</v>
          </cell>
          <cell r="G31">
            <v>2010</v>
          </cell>
        </row>
        <row r="32">
          <cell r="B32" t="str">
            <v>EV/Sales</v>
          </cell>
          <cell r="C32">
            <v>5.4791789440870717</v>
          </cell>
          <cell r="D32">
            <v>4.842708863757287</v>
          </cell>
          <cell r="E32">
            <v>4.1901710868947939</v>
          </cell>
          <cell r="F32">
            <v>3.6611535940356625</v>
          </cell>
          <cell r="G32">
            <v>3.2319596131282751</v>
          </cell>
        </row>
        <row r="33">
          <cell r="B33" t="str">
            <v>EV/EBITDA</v>
          </cell>
          <cell r="C33">
            <v>22.015593196026405</v>
          </cell>
          <cell r="D33">
            <v>18.351120571315516</v>
          </cell>
          <cell r="E33">
            <v>15.531229067982897</v>
          </cell>
          <cell r="F33">
            <v>13.469417023780885</v>
          </cell>
          <cell r="G33">
            <v>11.944067492627136</v>
          </cell>
        </row>
        <row r="34">
          <cell r="B34" t="str">
            <v>EV/EBIT</v>
          </cell>
          <cell r="C34">
            <v>24.337301191729459</v>
          </cell>
          <cell r="D34">
            <v>20.165159138617593</v>
          </cell>
          <cell r="E34">
            <v>17.032637533678663</v>
          </cell>
          <cell r="F34">
            <v>14.77282251822351</v>
          </cell>
          <cell r="G34">
            <v>13.114552035509385</v>
          </cell>
        </row>
        <row r="35">
          <cell r="B35" t="str">
            <v>Dividend Yield</v>
          </cell>
          <cell r="C35">
            <v>2.4303361635535425E-2</v>
          </cell>
          <cell r="D35">
            <v>2.8494045618370087E-2</v>
          </cell>
          <cell r="E35">
            <v>3.3670303958034484E-2</v>
          </cell>
          <cell r="F35">
            <v>3.8694297604295019E-2</v>
          </cell>
          <cell r="G35">
            <v>4.3493064676524446E-2</v>
          </cell>
        </row>
        <row r="36">
          <cell r="B36" t="str">
            <v>PE</v>
          </cell>
          <cell r="C36">
            <v>36.143347889048215</v>
          </cell>
          <cell r="D36">
            <v>29.830793822131234</v>
          </cell>
          <cell r="E36">
            <v>25.244797346035575</v>
          </cell>
          <cell r="F36">
            <v>21.96706110787888</v>
          </cell>
          <cell r="G36">
            <v>19.543345733895613</v>
          </cell>
        </row>
        <row r="37">
          <cell r="B37" t="str">
            <v>Free cash flow yield</v>
          </cell>
          <cell r="C37">
            <v>2.5670366214410063E-2</v>
          </cell>
          <cell r="D37">
            <v>2.894169792428538E-2</v>
          </cell>
          <cell r="E37">
            <v>3.497994965411861E-2</v>
          </cell>
          <cell r="F37">
            <v>4.010704750191741E-2</v>
          </cell>
          <cell r="G37">
            <v>4.5142979278030015E-2</v>
          </cell>
        </row>
        <row r="39">
          <cell r="B39" t="str">
            <v xml:space="preserve">Residual Income </v>
          </cell>
        </row>
        <row r="40">
          <cell r="C40" t="str">
            <v>Year 1</v>
          </cell>
          <cell r="D40" t="str">
            <v>Year 2</v>
          </cell>
          <cell r="E40" t="str">
            <v>Year 3</v>
          </cell>
          <cell r="F40" t="str">
            <v>Year 4</v>
          </cell>
          <cell r="G40" t="str">
            <v>Year 5</v>
          </cell>
          <cell r="H40" t="str">
            <v>Year 6</v>
          </cell>
          <cell r="I40" t="str">
            <v>Year 7</v>
          </cell>
          <cell r="J40" t="str">
            <v>Year 8</v>
          </cell>
          <cell r="K40" t="str">
            <v>Year 9</v>
          </cell>
          <cell r="L40" t="str">
            <v>Year 10</v>
          </cell>
          <cell r="M40" t="str">
            <v>TV</v>
          </cell>
        </row>
        <row r="41">
          <cell r="C41" t="str">
            <v>2007e</v>
          </cell>
          <cell r="D41">
            <v>2008</v>
          </cell>
          <cell r="E41">
            <v>2009</v>
          </cell>
          <cell r="F41">
            <v>2010</v>
          </cell>
          <cell r="G41">
            <v>2011</v>
          </cell>
          <cell r="H41">
            <v>2012</v>
          </cell>
          <cell r="I41">
            <v>2013</v>
          </cell>
          <cell r="J41">
            <v>2014</v>
          </cell>
          <cell r="K41">
            <v>2015</v>
          </cell>
          <cell r="L41">
            <v>2016</v>
          </cell>
        </row>
        <row r="42">
          <cell r="B42" t="str">
            <v>Revenue</v>
          </cell>
          <cell r="C42">
            <v>77211.641170499934</v>
          </cell>
          <cell r="D42">
            <v>89318.222164904219</v>
          </cell>
          <cell r="E42">
            <v>102321.7607704297</v>
          </cell>
          <cell r="F42">
            <v>116033.95515640576</v>
          </cell>
          <cell r="G42">
            <v>130076.81450467079</v>
          </cell>
          <cell r="H42">
            <v>145363.40994500849</v>
          </cell>
          <cell r="I42">
            <v>161937.13606337141</v>
          </cell>
          <cell r="J42">
            <v>179833.10909046556</v>
          </cell>
          <cell r="K42">
            <v>199076.67284229212</v>
          </cell>
          <cell r="L42">
            <v>219681.89505439188</v>
          </cell>
          <cell r="M42">
            <v>241650.08455983107</v>
          </cell>
        </row>
        <row r="43">
          <cell r="B43" t="str">
            <v>Revenue Growth</v>
          </cell>
          <cell r="C43">
            <v>0.12882516331140259</v>
          </cell>
          <cell r="D43">
            <v>0.15679735349324253</v>
          </cell>
          <cell r="E43">
            <v>0.14558662600244809</v>
          </cell>
          <cell r="F43">
            <v>0.13401053972029375</v>
          </cell>
          <cell r="G43">
            <v>0.12102370663256479</v>
          </cell>
          <cell r="H43">
            <v>0.11751975552713732</v>
          </cell>
          <cell r="I43">
            <v>0.11401580442170986</v>
          </cell>
          <cell r="J43">
            <v>0.1105118533162824</v>
          </cell>
          <cell r="K43">
            <v>0.10700790221085493</v>
          </cell>
          <cell r="L43">
            <v>0.10350395110542747</v>
          </cell>
          <cell r="M43">
            <v>0.1</v>
          </cell>
        </row>
        <row r="44">
          <cell r="B44" t="str">
            <v>EBIT Margin (as % of Sales)</v>
          </cell>
          <cell r="C44">
            <v>0.23955764157669501</v>
          </cell>
          <cell r="D44">
            <v>0.24580666228321182</v>
          </cell>
          <cell r="E44">
            <v>0.24794498840109896</v>
          </cell>
          <cell r="F44">
            <v>0.24671821642231606</v>
          </cell>
          <cell r="G44">
            <v>0.24371777033440231</v>
          </cell>
          <cell r="H44">
            <v>0.24476480861200192</v>
          </cell>
          <cell r="I44">
            <v>0.24581184688960153</v>
          </cell>
          <cell r="J44">
            <v>0.24685888516720114</v>
          </cell>
          <cell r="K44">
            <v>0.24790592344480075</v>
          </cell>
          <cell r="L44">
            <v>0.24895296172240036</v>
          </cell>
          <cell r="M44">
            <v>0.25</v>
          </cell>
        </row>
        <row r="45">
          <cell r="B45" t="str">
            <v>EBIT - reported</v>
          </cell>
          <cell r="C45">
            <v>18496.638661071011</v>
          </cell>
          <cell r="D45">
            <v>21955.014071425496</v>
          </cell>
          <cell r="E45">
            <v>25370.167787404214</v>
          </cell>
          <cell r="F45">
            <v>28627.690460615435</v>
          </cell>
          <cell r="G45">
            <v>31702.031203280007</v>
          </cell>
          <cell r="H45">
            <v>35579.84721437798</v>
          </cell>
          <cell r="I45">
            <v>39806.066495750019</v>
          </cell>
          <cell r="J45">
            <v>44393.400826223995</v>
          </cell>
          <cell r="K45">
            <v>49352.286417286916</v>
          </cell>
          <cell r="L45">
            <v>54690.458410580395</v>
          </cell>
          <cell r="M45">
            <v>60412.521139957767</v>
          </cell>
        </row>
        <row r="46">
          <cell r="B46" t="str">
            <v>Lease adjustments</v>
          </cell>
          <cell r="C46">
            <v>1907.2396119358573</v>
          </cell>
          <cell r="D46">
            <v>2097.9635731294429</v>
          </cell>
          <cell r="E46">
            <v>2307.7599304423875</v>
          </cell>
          <cell r="F46">
            <v>2353.6283522568829</v>
          </cell>
          <cell r="G46">
            <v>2404.4615892269667</v>
          </cell>
          <cell r="H46">
            <v>2783.2117909363906</v>
          </cell>
          <cell r="I46">
            <v>3211.8703937934465</v>
          </cell>
          <cell r="J46">
            <v>3695.2949593749959</v>
          </cell>
          <cell r="K46">
            <v>4238.5325194030611</v>
          </cell>
          <cell r="L46">
            <v>4846.7786828262424</v>
          </cell>
          <cell r="M46">
            <v>5525.3276984219174</v>
          </cell>
        </row>
        <row r="47">
          <cell r="B47" t="str">
            <v>Adjusted EBIT (with capitalised leases)</v>
          </cell>
          <cell r="C47">
            <v>20403.878273006867</v>
          </cell>
          <cell r="D47">
            <v>24052.97764455494</v>
          </cell>
          <cell r="E47">
            <v>27677.9277178466</v>
          </cell>
          <cell r="F47">
            <v>30981.31881287232</v>
          </cell>
          <cell r="G47">
            <v>34106.492792506971</v>
          </cell>
          <cell r="H47">
            <v>38363.059005314368</v>
          </cell>
          <cell r="I47">
            <v>43017.936889543467</v>
          </cell>
          <cell r="J47">
            <v>48088.695785598989</v>
          </cell>
          <cell r="K47">
            <v>53590.818936689975</v>
          </cell>
          <cell r="L47">
            <v>59537.237093406635</v>
          </cell>
          <cell r="M47">
            <v>65937.848838379679</v>
          </cell>
        </row>
        <row r="48">
          <cell r="B48" t="str">
            <v>Tax Rate</v>
          </cell>
          <cell r="C48">
            <v>0.317</v>
          </cell>
          <cell r="D48">
            <v>0.317</v>
          </cell>
          <cell r="E48">
            <v>0.317</v>
          </cell>
          <cell r="F48">
            <v>0.317</v>
          </cell>
          <cell r="G48">
            <v>0.317</v>
          </cell>
          <cell r="H48">
            <v>0.31416666666666665</v>
          </cell>
          <cell r="I48">
            <v>0.3113333333333333</v>
          </cell>
          <cell r="J48">
            <v>0.30849999999999994</v>
          </cell>
          <cell r="K48">
            <v>0.30566666666666659</v>
          </cell>
          <cell r="L48">
            <v>0.30283333333333323</v>
          </cell>
          <cell r="M48">
            <v>0.3</v>
          </cell>
        </row>
        <row r="49">
          <cell r="B49" t="str">
            <v>Tax on Adjusted EBITA</v>
          </cell>
          <cell r="C49">
            <v>-6468.0294125431765</v>
          </cell>
          <cell r="D49">
            <v>-7624.7939133239161</v>
          </cell>
          <cell r="E49">
            <v>-8773.9030865573732</v>
          </cell>
          <cell r="F49">
            <v>-9821.0780636805248</v>
          </cell>
          <cell r="G49">
            <v>-10811.758215224711</v>
          </cell>
          <cell r="H49">
            <v>-12052.394370836264</v>
          </cell>
          <cell r="I49">
            <v>-13392.91768494453</v>
          </cell>
          <cell r="J49">
            <v>-14835.362649857285</v>
          </cell>
          <cell r="K49">
            <v>-16380.926988314897</v>
          </cell>
          <cell r="L49">
            <v>-18029.859966453303</v>
          </cell>
          <cell r="M49">
            <v>-19781.354651513902</v>
          </cell>
        </row>
        <row r="50">
          <cell r="B50" t="str">
            <v>Net Operating Profit After Tax (NOPAT) Adj</v>
          </cell>
          <cell r="C50">
            <v>13935.848860463691</v>
          </cell>
          <cell r="D50">
            <v>16428.183731231024</v>
          </cell>
          <cell r="E50">
            <v>18904.024631289227</v>
          </cell>
          <cell r="F50">
            <v>21160.240749191795</v>
          </cell>
          <cell r="G50">
            <v>23294.734577282259</v>
          </cell>
          <cell r="H50">
            <v>26310.664634478104</v>
          </cell>
          <cell r="I50">
            <v>29625.019204598939</v>
          </cell>
          <cell r="J50">
            <v>33253.333135741705</v>
          </cell>
          <cell r="K50">
            <v>37209.89194837508</v>
          </cell>
          <cell r="L50">
            <v>41507.377126953332</v>
          </cell>
          <cell r="M50">
            <v>46156.494186865777</v>
          </cell>
        </row>
        <row r="51">
          <cell r="B51" t="str">
            <v xml:space="preserve">Net Operating Assets B/F </v>
          </cell>
          <cell r="C51">
            <v>12865</v>
          </cell>
          <cell r="D51">
            <v>14908.983633403641</v>
          </cell>
          <cell r="E51">
            <v>16981.677598195438</v>
          </cell>
          <cell r="F51">
            <v>19407.776622445945</v>
          </cell>
          <cell r="G51">
            <v>22135.553655079701</v>
          </cell>
          <cell r="H51">
            <v>23130.736575691823</v>
          </cell>
          <cell r="I51">
            <v>24101.460935388637</v>
          </cell>
          <cell r="J51">
            <v>25040.818851401771</v>
          </cell>
          <cell r="K51">
            <v>25941.873390762154</v>
          </cell>
          <cell r="L51">
            <v>26797.740277542918</v>
          </cell>
          <cell r="M51">
            <v>27601.672485869207</v>
          </cell>
        </row>
        <row r="52">
          <cell r="B52" t="str">
            <v>Capitalised Leases</v>
          </cell>
          <cell r="C52">
            <v>30066.958066871528</v>
          </cell>
          <cell r="D52">
            <v>33241.771251936829</v>
          </cell>
          <cell r="E52">
            <v>36734.065755508651</v>
          </cell>
          <cell r="F52">
            <v>36692.53071361305</v>
          </cell>
          <cell r="G52">
            <v>36654.779599984795</v>
          </cell>
          <cell r="H52">
            <v>42428.631521475501</v>
          </cell>
          <cell r="I52">
            <v>48963.311335767867</v>
          </cell>
          <cell r="J52">
            <v>56332.870069416422</v>
          </cell>
          <cell r="K52">
            <v>64614.247123837995</v>
          </cell>
          <cell r="L52">
            <v>73886.646883811249</v>
          </cell>
          <cell r="M52">
            <v>84230.777447544839</v>
          </cell>
        </row>
        <row r="53">
          <cell r="B53" t="str">
            <v>Adjusted Net Operating Assets B/F</v>
          </cell>
          <cell r="C53">
            <v>42931.958066871528</v>
          </cell>
          <cell r="D53">
            <v>48150.754885340473</v>
          </cell>
          <cell r="E53">
            <v>53715.743353704092</v>
          </cell>
          <cell r="F53">
            <v>56100.307336058991</v>
          </cell>
          <cell r="G53">
            <v>58790.333255064499</v>
          </cell>
          <cell r="H53">
            <v>65559.368097167317</v>
          </cell>
          <cell r="I53">
            <v>73064.7722711565</v>
          </cell>
          <cell r="J53">
            <v>81373.688920818196</v>
          </cell>
          <cell r="K53">
            <v>90556.120514600145</v>
          </cell>
          <cell r="L53">
            <v>100684.38716135417</v>
          </cell>
          <cell r="M53">
            <v>111832.44993341404</v>
          </cell>
        </row>
        <row r="54">
          <cell r="B54" t="str">
            <v xml:space="preserve">  Growth</v>
          </cell>
          <cell r="D54">
            <v>0.1215597203915102</v>
          </cell>
          <cell r="E54">
            <v>0.115574272544954</v>
          </cell>
          <cell r="F54">
            <v>4.4392273726031606E-2</v>
          </cell>
          <cell r="G54">
            <v>4.7950288451922063E-2</v>
          </cell>
          <cell r="H54">
            <v>4.495857370993505E-2</v>
          </cell>
          <cell r="I54">
            <v>4.1966858967948037E-2</v>
          </cell>
          <cell r="J54">
            <v>3.8975144225961024E-2</v>
          </cell>
          <cell r="K54">
            <v>3.5983429483974011E-2</v>
          </cell>
          <cell r="L54">
            <v>3.2991714741986998E-2</v>
          </cell>
          <cell r="M54">
            <v>0.03</v>
          </cell>
        </row>
        <row r="55">
          <cell r="B55" t="str">
            <v xml:space="preserve">  Change in NOA</v>
          </cell>
          <cell r="D55">
            <v>5218.7968184689453</v>
          </cell>
          <cell r="E55">
            <v>5564.9884683636192</v>
          </cell>
          <cell r="F55">
            <v>2384.5639823548991</v>
          </cell>
          <cell r="G55">
            <v>2690.0259190055076</v>
          </cell>
          <cell r="H55">
            <v>6769.0348421028175</v>
          </cell>
          <cell r="I55">
            <v>7505.4041739891836</v>
          </cell>
          <cell r="J55">
            <v>8308.9166496616963</v>
          </cell>
          <cell r="K55">
            <v>9182.4315937819483</v>
          </cell>
          <cell r="L55">
            <v>10128.266646754026</v>
          </cell>
          <cell r="M55">
            <v>11148.062772059871</v>
          </cell>
        </row>
        <row r="56">
          <cell r="B56" t="str">
            <v>NOPAT Margin (as % of Sales)</v>
          </cell>
          <cell r="C56">
            <v>0.18048896059197</v>
          </cell>
          <cell r="D56">
            <v>0.18392869151493416</v>
          </cell>
          <cell r="E56">
            <v>0.18475077528916375</v>
          </cell>
          <cell r="F56">
            <v>0.18236248795164528</v>
          </cell>
          <cell r="G56">
            <v>0.17908444841602261</v>
          </cell>
          <cell r="H56">
            <v>0.1809992256265282</v>
          </cell>
          <cell r="I56">
            <v>0.18294147917378062</v>
          </cell>
          <cell r="J56">
            <v>0.18491218499154968</v>
          </cell>
          <cell r="K56">
            <v>0.18691236606035019</v>
          </cell>
          <cell r="L56">
            <v>0.18894309481751495</v>
          </cell>
          <cell r="M56">
            <v>0.19100549569821365</v>
          </cell>
        </row>
        <row r="57">
          <cell r="B57" t="str">
            <v>Operating Asset Turnover (OpATO)</v>
          </cell>
          <cell r="C57">
            <v>1.7984654007682064</v>
          </cell>
          <cell r="D57">
            <v>1.8549703400828137</v>
          </cell>
          <cell r="E57">
            <v>1.9048747049197052</v>
          </cell>
          <cell r="F57">
            <v>2.0683301155789544</v>
          </cell>
          <cell r="G57">
            <v>2.2125544677613358</v>
          </cell>
          <cell r="H57">
            <v>2.217278997100177</v>
          </cell>
          <cell r="I57">
            <v>2.2163503837717249</v>
          </cell>
          <cell r="J57">
            <v>2.2099662860983811</v>
          </cell>
          <cell r="K57">
            <v>2.1983789909616926</v>
          </cell>
          <cell r="L57">
            <v>2.181886400145987</v>
          </cell>
          <cell r="M57">
            <v>2.1608225940119485</v>
          </cell>
        </row>
        <row r="58">
          <cell r="B58" t="str">
            <v>Return on Net Operating Assets (RNOA)</v>
          </cell>
          <cell r="C58">
            <v>0.32460315084527436</v>
          </cell>
          <cell r="D58">
            <v>0.34118226745044433</v>
          </cell>
          <cell r="E58">
            <v>0.35192707856263256</v>
          </cell>
          <cell r="F58">
            <v>0.37718582578229221</v>
          </cell>
          <cell r="G58">
            <v>0.39623409644944529</v>
          </cell>
          <cell r="H58">
            <v>0.40132578147309711</v>
          </cell>
          <cell r="I58">
            <v>0.40546241757457574</v>
          </cell>
          <cell r="J58">
            <v>0.40864969472011187</v>
          </cell>
          <cell r="K58">
            <v>0.41090421869801519</v>
          </cell>
          <cell r="L58">
            <v>0.41225236898382955</v>
          </cell>
          <cell r="M58">
            <v>0.41272899068515206</v>
          </cell>
        </row>
        <row r="59">
          <cell r="B59" t="str">
            <v>Financial Expense - On balance sheet</v>
          </cell>
          <cell r="C59">
            <v>0</v>
          </cell>
          <cell r="D59">
            <v>0</v>
          </cell>
          <cell r="E59">
            <v>0</v>
          </cell>
          <cell r="F59">
            <v>0</v>
          </cell>
          <cell r="G59">
            <v>0</v>
          </cell>
        </row>
        <row r="60">
          <cell r="B60" t="str">
            <v>Financial Expense - Capitalised Leases</v>
          </cell>
          <cell r="C60">
            <v>-1907.2396119358571</v>
          </cell>
          <cell r="D60">
            <v>-2097.9635731294429</v>
          </cell>
          <cell r="E60">
            <v>-2307.7599304423875</v>
          </cell>
          <cell r="F60">
            <v>-2353.6283522568829</v>
          </cell>
          <cell r="G60">
            <v>-2404.4615892269667</v>
          </cell>
        </row>
        <row r="61">
          <cell r="B61" t="str">
            <v>Financial Income</v>
          </cell>
          <cell r="C61">
            <v>703.4</v>
          </cell>
          <cell r="D61">
            <v>795</v>
          </cell>
          <cell r="E61">
            <v>829.8</v>
          </cell>
          <cell r="F61">
            <v>872.3</v>
          </cell>
          <cell r="G61">
            <v>898</v>
          </cell>
        </row>
        <row r="62">
          <cell r="B62" t="str">
            <v>Net Financial Income (Expense)</v>
          </cell>
          <cell r="C62">
            <v>-1203.8396119358572</v>
          </cell>
          <cell r="D62">
            <v>-1302.9635731294429</v>
          </cell>
          <cell r="E62">
            <v>-1477.9599304423875</v>
          </cell>
          <cell r="F62">
            <v>-1481.3283522568829</v>
          </cell>
          <cell r="G62">
            <v>-1506.4615892269667</v>
          </cell>
          <cell r="H62">
            <v>-1445.5348029643426</v>
          </cell>
          <cell r="I62">
            <v>-1999.5340619320282</v>
          </cell>
          <cell r="J62">
            <v>-2576.8514649431704</v>
          </cell>
          <cell r="K62">
            <v>-3149.5441222087616</v>
          </cell>
          <cell r="L62">
            <v>-3714.9202595565521</v>
          </cell>
          <cell r="M62">
            <v>-4270.3041515461455</v>
          </cell>
        </row>
        <row r="63">
          <cell r="B63" t="str">
            <v>Financial Obligation B/F - On balance sheet</v>
          </cell>
          <cell r="C63">
            <v>0</v>
          </cell>
          <cell r="D63">
            <v>0</v>
          </cell>
          <cell r="E63">
            <v>0</v>
          </cell>
          <cell r="F63">
            <v>0</v>
          </cell>
          <cell r="G63">
            <v>0</v>
          </cell>
          <cell r="H63">
            <v>0</v>
          </cell>
          <cell r="I63">
            <v>0</v>
          </cell>
          <cell r="J63">
            <v>0</v>
          </cell>
          <cell r="K63">
            <v>0</v>
          </cell>
          <cell r="L63">
            <v>0</v>
          </cell>
          <cell r="M63">
            <v>0</v>
          </cell>
        </row>
        <row r="64">
          <cell r="B64" t="str">
            <v>Financial Obligation B/F - Capitalised Leases</v>
          </cell>
          <cell r="C64">
            <v>-28861.938046048173</v>
          </cell>
          <cell r="D64">
            <v>-31748.131850652993</v>
          </cell>
          <cell r="E64">
            <v>-34922.945035718294</v>
          </cell>
          <cell r="F64">
            <v>-38415.239539290124</v>
          </cell>
          <cell r="G64">
            <v>-38373.70449739453</v>
          </cell>
          <cell r="H64">
            <v>-44418.321048494727</v>
          </cell>
          <cell r="I64">
            <v>-51259.444495840413</v>
          </cell>
          <cell r="J64">
            <v>-58974.598486872463</v>
          </cell>
          <cell r="K64">
            <v>-67644.330494155045</v>
          </cell>
          <cell r="L64">
            <v>-77351.559189947642</v>
          </cell>
          <cell r="M64">
            <v>-88180.777476540316</v>
          </cell>
        </row>
        <row r="65">
          <cell r="B65" t="str">
            <v>Financial Obligation B/F - Total Adj</v>
          </cell>
          <cell r="C65">
            <v>-28861.938046048173</v>
          </cell>
          <cell r="D65">
            <v>-31748.131850652993</v>
          </cell>
          <cell r="E65">
            <v>-34922.945035718294</v>
          </cell>
          <cell r="F65">
            <v>-38415.239539290124</v>
          </cell>
          <cell r="G65">
            <v>-38373.70449739453</v>
          </cell>
          <cell r="H65">
            <v>-44418.321048494727</v>
          </cell>
          <cell r="I65">
            <v>-51259.444495840413</v>
          </cell>
          <cell r="J65">
            <v>-58974.598486872463</v>
          </cell>
          <cell r="K65">
            <v>-67644.330494155045</v>
          </cell>
          <cell r="L65">
            <v>-77351.559189947642</v>
          </cell>
          <cell r="M65">
            <v>-88180.777476540316</v>
          </cell>
        </row>
        <row r="66">
          <cell r="B66" t="str">
            <v>Gross Leverage</v>
          </cell>
          <cell r="C66">
            <v>0</v>
          </cell>
          <cell r="D66">
            <v>0</v>
          </cell>
          <cell r="E66">
            <v>0</v>
          </cell>
          <cell r="F66">
            <v>0</v>
          </cell>
          <cell r="G66">
            <v>0</v>
          </cell>
          <cell r="H66">
            <v>0</v>
          </cell>
          <cell r="I66">
            <v>0</v>
          </cell>
          <cell r="J66">
            <v>0</v>
          </cell>
          <cell r="K66">
            <v>0</v>
          </cell>
          <cell r="L66">
            <v>0</v>
          </cell>
          <cell r="M66">
            <v>0</v>
          </cell>
        </row>
        <row r="67">
          <cell r="B67" t="str">
            <v>Financial Assets B/F</v>
          </cell>
          <cell r="C67">
            <v>18625</v>
          </cell>
          <cell r="D67">
            <v>18548.060327423082</v>
          </cell>
          <cell r="E67">
            <v>18806.105304248824</v>
          </cell>
          <cell r="F67">
            <v>19064.192979817879</v>
          </cell>
          <cell r="G67">
            <v>19358.68996987418</v>
          </cell>
          <cell r="H67">
            <v>16958.441589989416</v>
          </cell>
          <cell r="I67">
            <v>14242.32367068337</v>
          </cell>
          <cell r="J67">
            <v>11547.620490431127</v>
          </cell>
          <cell r="K67">
            <v>8867.797736817407</v>
          </cell>
          <cell r="L67">
            <v>6179.8233308452218</v>
          </cell>
          <cell r="M67">
            <v>6179.8233308452218</v>
          </cell>
        </row>
        <row r="68">
          <cell r="B68" t="str">
            <v>Net Financial Assets (Obligations)</v>
          </cell>
          <cell r="C68">
            <v>-10236.938046048173</v>
          </cell>
          <cell r="D68">
            <v>-13200.071523229912</v>
          </cell>
          <cell r="E68">
            <v>-16116.83973146947</v>
          </cell>
          <cell r="F68">
            <v>-19351.046559472245</v>
          </cell>
          <cell r="G68">
            <v>-19015.01452752035</v>
          </cell>
          <cell r="H68">
            <v>-27459.879458505311</v>
          </cell>
          <cell r="I68">
            <v>-37017.120825157042</v>
          </cell>
          <cell r="J68">
            <v>-47426.977996441332</v>
          </cell>
          <cell r="K68">
            <v>-58776.532757337642</v>
          </cell>
          <cell r="L68">
            <v>-71171.735859102424</v>
          </cell>
          <cell r="M68">
            <v>-82000.954145695097</v>
          </cell>
        </row>
        <row r="69">
          <cell r="B69" t="str">
            <v>Net Borrowing Cost</v>
          </cell>
          <cell r="C69">
            <v>0.11759762602066177</v>
          </cell>
          <cell r="D69">
            <v>9.8708826754191875E-2</v>
          </cell>
          <cell r="E69">
            <v>9.1702837222892269E-2</v>
          </cell>
          <cell r="F69">
            <v>7.6550296528111017E-2</v>
          </cell>
          <cell r="G69">
            <v>7.9224845558054729E-2</v>
          </cell>
          <cell r="H69">
            <v>7.6020704631712274E-2</v>
          </cell>
          <cell r="I69">
            <v>7.2816563705369819E-2</v>
          </cell>
          <cell r="J69">
            <v>6.9612422779027364E-2</v>
          </cell>
          <cell r="K69">
            <v>6.6408281852684908E-2</v>
          </cell>
          <cell r="L69">
            <v>6.3204140926342453E-2</v>
          </cell>
          <cell r="M69">
            <v>0.06</v>
          </cell>
        </row>
        <row r="70">
          <cell r="B70" t="str">
            <v>Net Leverage  B/F</v>
          </cell>
          <cell r="C70">
            <v>0.18626240820826204</v>
          </cell>
          <cell r="D70">
            <v>0.22068899864141933</v>
          </cell>
          <cell r="E70">
            <v>0.2467421384340068</v>
          </cell>
          <cell r="F70">
            <v>0.27066280144679333</v>
          </cell>
          <cell r="G70">
            <v>0.25531811782282482</v>
          </cell>
          <cell r="H70">
            <v>0.35288377502780971</v>
          </cell>
          <cell r="I70">
            <v>0.45356593778337434</v>
          </cell>
          <cell r="J70">
            <v>0.55243529213468545</v>
          </cell>
          <cell r="K70">
            <v>0.64895206575837872</v>
          </cell>
          <cell r="L70">
            <v>0.74272684556074886</v>
          </cell>
          <cell r="M70">
            <v>0.80659956194371307</v>
          </cell>
        </row>
        <row r="71">
          <cell r="B71" t="str">
            <v>Net Income</v>
          </cell>
          <cell r="C71">
            <v>13113.626405511501</v>
          </cell>
          <cell r="D71">
            <v>15538.259610783614</v>
          </cell>
          <cell r="E71">
            <v>17894.577998797075</v>
          </cell>
          <cell r="F71">
            <v>20148.493484600345</v>
          </cell>
          <cell r="G71">
            <v>22265.821311840242</v>
          </cell>
          <cell r="H71">
            <v>25319.268682111724</v>
          </cell>
          <cell r="I71">
            <v>28248.00674728175</v>
          </cell>
          <cell r="J71">
            <v>31471.440347733504</v>
          </cell>
          <cell r="K71">
            <v>35023.05847952146</v>
          </cell>
          <cell r="L71">
            <v>38917.458552665819</v>
          </cell>
          <cell r="M71">
            <v>43167.281280783478</v>
          </cell>
        </row>
        <row r="72">
          <cell r="B72" t="str">
            <v>Shares Repurchased</v>
          </cell>
          <cell r="C72">
            <v>0</v>
          </cell>
          <cell r="D72">
            <v>0</v>
          </cell>
          <cell r="E72">
            <v>0</v>
          </cell>
          <cell r="F72">
            <v>0</v>
          </cell>
          <cell r="G72">
            <v>0</v>
          </cell>
          <cell r="H72">
            <v>0</v>
          </cell>
          <cell r="I72">
            <v>0</v>
          </cell>
          <cell r="J72">
            <v>0</v>
          </cell>
          <cell r="K72">
            <v>0</v>
          </cell>
          <cell r="L72">
            <v>0</v>
          </cell>
          <cell r="M72">
            <v>0</v>
          </cell>
        </row>
        <row r="73">
          <cell r="B73" t="str">
            <v>Dividends Paid</v>
          </cell>
          <cell r="C73">
            <v>-11146.582444684775</v>
          </cell>
          <cell r="D73">
            <v>-13207.520669166071</v>
          </cell>
          <cell r="E73">
            <v>-15210.391298977516</v>
          </cell>
          <cell r="F73">
            <v>-17126.219461910288</v>
          </cell>
          <cell r="G73">
            <v>-18925.948115064206</v>
          </cell>
          <cell r="H73">
            <v>-21521.378379794965</v>
          </cell>
          <cell r="I73">
            <v>-24010.805735189486</v>
          </cell>
          <cell r="J73">
            <v>-26750.724295573476</v>
          </cell>
          <cell r="K73">
            <v>-29769.599707593239</v>
          </cell>
          <cell r="L73">
            <v>-33079.839769765946</v>
          </cell>
          <cell r="M73">
            <v>-36692.189088665953</v>
          </cell>
        </row>
        <row r="74">
          <cell r="B74" t="str">
            <v>Total Return of Capital</v>
          </cell>
          <cell r="C74">
            <v>-11146.582444684775</v>
          </cell>
          <cell r="D74">
            <v>-13207.520669166071</v>
          </cell>
          <cell r="E74">
            <v>-15210.391298977516</v>
          </cell>
          <cell r="F74">
            <v>-17126.219461910288</v>
          </cell>
          <cell r="G74">
            <v>-18925.948115064206</v>
          </cell>
          <cell r="H74">
            <v>-21521.378379794965</v>
          </cell>
          <cell r="I74">
            <v>-24010.805735189486</v>
          </cell>
          <cell r="J74">
            <v>-26750.724295573476</v>
          </cell>
          <cell r="K74">
            <v>-29769.599707593239</v>
          </cell>
          <cell r="L74">
            <v>-33079.839769765946</v>
          </cell>
          <cell r="M74">
            <v>-36692.189088665953</v>
          </cell>
        </row>
        <row r="75">
          <cell r="B75" t="str">
            <v>Payout Ratio</v>
          </cell>
          <cell r="C75">
            <v>0.85</v>
          </cell>
          <cell r="D75">
            <v>0.85</v>
          </cell>
          <cell r="E75">
            <v>0.8500000000000002</v>
          </cell>
          <cell r="F75">
            <v>0.84999999999999976</v>
          </cell>
          <cell r="G75">
            <v>0.85</v>
          </cell>
          <cell r="H75">
            <v>0.85</v>
          </cell>
          <cell r="I75">
            <v>0.85</v>
          </cell>
          <cell r="J75">
            <v>0.85</v>
          </cell>
          <cell r="K75">
            <v>0.85</v>
          </cell>
          <cell r="L75">
            <v>0.85</v>
          </cell>
          <cell r="M75">
            <v>0.85</v>
          </cell>
        </row>
        <row r="76">
          <cell r="B76" t="str">
            <v>Shareholders Equity B/F</v>
          </cell>
          <cell r="C76">
            <v>54959.764262266712</v>
          </cell>
          <cell r="D76">
            <v>59813.002027698254</v>
          </cell>
          <cell r="E76">
            <v>65318.554154381098</v>
          </cell>
          <cell r="F76">
            <v>71495.035357772489</v>
          </cell>
          <cell r="G76">
            <v>74475.774338566946</v>
          </cell>
          <cell r="H76">
            <v>77815.647535342985</v>
          </cell>
          <cell r="I76">
            <v>81613.537837659736</v>
          </cell>
          <cell r="J76">
            <v>85850.738849752001</v>
          </cell>
          <cell r="K76">
            <v>90571.454901912017</v>
          </cell>
          <cell r="L76">
            <v>95824.91367384023</v>
          </cell>
          <cell r="M76">
            <v>101662.53245674013</v>
          </cell>
        </row>
        <row r="77">
          <cell r="B77" t="str">
            <v>Shareholders Equity C/F</v>
          </cell>
          <cell r="C77">
            <v>59813.002027698254</v>
          </cell>
          <cell r="D77">
            <v>65318.554154381098</v>
          </cell>
          <cell r="E77">
            <v>71495.035357772489</v>
          </cell>
          <cell r="F77">
            <v>74475.774338566946</v>
          </cell>
          <cell r="G77">
            <v>77815.647535342985</v>
          </cell>
          <cell r="H77">
            <v>81613.537837659736</v>
          </cell>
          <cell r="I77">
            <v>85850.738849752001</v>
          </cell>
          <cell r="J77">
            <v>90571.454901912017</v>
          </cell>
          <cell r="K77">
            <v>95824.91367384023</v>
          </cell>
          <cell r="L77">
            <v>101662.53245674013</v>
          </cell>
          <cell r="M77">
            <v>108137.62464885764</v>
          </cell>
        </row>
        <row r="78">
          <cell r="B78" t="str">
            <v>Return on Equity</v>
          </cell>
          <cell r="C78">
            <v>0.2285146002733939</v>
          </cell>
          <cell r="D78">
            <v>0.24835077713209033</v>
          </cell>
          <cell r="E78">
            <v>0.261590651376155</v>
          </cell>
          <cell r="F78">
            <v>0.2760619541196615</v>
          </cell>
          <cell r="G78">
            <v>0.29241070886153103</v>
          </cell>
          <cell r="H78">
            <v>0.31762401122322004</v>
          </cell>
          <cell r="I78">
            <v>0.3373615830916511</v>
          </cell>
          <cell r="J78">
            <v>0.35677416404914947</v>
          </cell>
          <cell r="K78">
            <v>0.3757912103881782</v>
          </cell>
          <cell r="L78">
            <v>0.39412589828047367</v>
          </cell>
          <cell r="M78">
            <v>0.41150856964378996</v>
          </cell>
        </row>
        <row r="79">
          <cell r="B79" t="str">
            <v>FCFO</v>
          </cell>
          <cell r="C79">
            <v>8717.0520419947461</v>
          </cell>
          <cell r="D79">
            <v>10863.195262867404</v>
          </cell>
          <cell r="E79">
            <v>16519.460648934328</v>
          </cell>
          <cell r="F79">
            <v>18470.214830186287</v>
          </cell>
          <cell r="G79">
            <v>16525.699735179442</v>
          </cell>
          <cell r="H79">
            <v>18805.26046048892</v>
          </cell>
          <cell r="I79">
            <v>21316.102554937243</v>
          </cell>
          <cell r="J79">
            <v>24070.901541959756</v>
          </cell>
          <cell r="K79">
            <v>27081.625301621054</v>
          </cell>
        </row>
        <row r="80">
          <cell r="B80" t="str">
            <v>Cash to debtholders</v>
          </cell>
          <cell r="C80">
            <v>0</v>
          </cell>
          <cell r="D80">
            <v>0</v>
          </cell>
          <cell r="E80">
            <v>0</v>
          </cell>
          <cell r="F80">
            <v>0</v>
          </cell>
          <cell r="G80">
            <v>0</v>
          </cell>
          <cell r="H80">
            <v>0</v>
          </cell>
          <cell r="I80">
            <v>0</v>
          </cell>
          <cell r="J80">
            <v>0</v>
          </cell>
          <cell r="K80">
            <v>0</v>
          </cell>
        </row>
        <row r="81">
          <cell r="B81" t="str">
            <v>Cash to equity holders</v>
          </cell>
          <cell r="C81">
            <v>-11146.582444684775</v>
          </cell>
          <cell r="D81">
            <v>-13207.520669166071</v>
          </cell>
          <cell r="E81">
            <v>-15210.391298977516</v>
          </cell>
          <cell r="F81">
            <v>-17126.219461910288</v>
          </cell>
          <cell r="G81">
            <v>-18925.948115064206</v>
          </cell>
          <cell r="H81">
            <v>-21521.378379794965</v>
          </cell>
          <cell r="I81">
            <v>-24010.805735189486</v>
          </cell>
          <cell r="J81">
            <v>-26750.724295573476</v>
          </cell>
          <cell r="K81">
            <v>-29769.599707593239</v>
          </cell>
        </row>
        <row r="82">
          <cell r="B82" t="str">
            <v>Cash to cash balance</v>
          </cell>
          <cell r="C82">
            <v>-2429.5304026900285</v>
          </cell>
          <cell r="D82">
            <v>-2344.3254062986671</v>
          </cell>
          <cell r="E82">
            <v>1309.0693499568115</v>
          </cell>
          <cell r="F82">
            <v>1343.9953682759988</v>
          </cell>
          <cell r="G82">
            <v>-2400.2483798847643</v>
          </cell>
          <cell r="H82">
            <v>-2716.1179193060452</v>
          </cell>
          <cell r="I82">
            <v>-2694.7031802522433</v>
          </cell>
          <cell r="J82">
            <v>-2679.8227536137201</v>
          </cell>
          <cell r="K82">
            <v>-2687.9744059721852</v>
          </cell>
        </row>
        <row r="83">
          <cell r="B83" t="str">
            <v>Residual Income</v>
          </cell>
          <cell r="C83">
            <v>7750.1291885635001</v>
          </cell>
          <cell r="D83">
            <v>9620.9678587585586</v>
          </cell>
          <cell r="E83">
            <v>11371.34963968486</v>
          </cell>
          <cell r="F83">
            <v>13481.243576915873</v>
          </cell>
          <cell r="G83">
            <v>15260.883712727176</v>
          </cell>
          <cell r="H83">
            <v>17907.248946765405</v>
          </cell>
          <cell r="I83">
            <v>20392.08776582803</v>
          </cell>
          <cell r="J83">
            <v>23117.385936768813</v>
          </cell>
          <cell r="K83">
            <v>26110.954360290511</v>
          </cell>
          <cell r="L83">
            <v>29382.400232890108</v>
          </cell>
          <cell r="M83">
            <v>32939.531727673741</v>
          </cell>
        </row>
        <row r="84">
          <cell r="B84" t="str">
            <v>Discount Rate</v>
          </cell>
          <cell r="C84">
            <v>0.91954022988505757</v>
          </cell>
          <cell r="D84">
            <v>0.84555423437706456</v>
          </cell>
          <cell r="E84">
            <v>0.77752113505936982</v>
          </cell>
          <cell r="F84">
            <v>0.71496196327298378</v>
          </cell>
          <cell r="G84">
            <v>0.65743628806711163</v>
          </cell>
          <cell r="H84">
            <v>0.60453911546401073</v>
          </cell>
          <cell r="I84">
            <v>0.55589803720828579</v>
          </cell>
          <cell r="J84">
            <v>0.51117060892715938</v>
          </cell>
          <cell r="K84">
            <v>0.47004193924336501</v>
          </cell>
          <cell r="L84">
            <v>0.43222247286746213</v>
          </cell>
          <cell r="M84">
            <v>0.3974459520620342</v>
          </cell>
        </row>
        <row r="85">
          <cell r="B85" t="str">
            <v>Discounted Residual Income</v>
          </cell>
          <cell r="C85">
            <v>7126.5555756905751</v>
          </cell>
          <cell r="D85">
            <v>8135.050111778939</v>
          </cell>
          <cell r="E85">
            <v>8841.4646790047282</v>
          </cell>
          <cell r="F85">
            <v>9638.5763751130744</v>
          </cell>
          <cell r="G85">
            <v>10033.058740719196</v>
          </cell>
          <cell r="H85">
            <v>10825.632438671395</v>
          </cell>
          <cell r="I85">
            <v>11335.9215636029</v>
          </cell>
          <cell r="J85">
            <v>11816.928246102265</v>
          </cell>
          <cell r="K85">
            <v>12273.243623005948</v>
          </cell>
          <cell r="L85">
            <v>12699.733687441258</v>
          </cell>
          <cell r="M85">
            <v>13091.683547982871</v>
          </cell>
        </row>
        <row r="87">
          <cell r="B87" t="str">
            <v>Beginning Shareholders Equity</v>
          </cell>
          <cell r="C87">
            <v>54959.764262266712</v>
          </cell>
        </row>
        <row r="88">
          <cell r="B88" t="str">
            <v>PV of Residual Income Stream</v>
          </cell>
          <cell r="C88">
            <v>102726.16504113028</v>
          </cell>
        </row>
        <row r="89">
          <cell r="B89" t="str">
            <v>PV of Terminal Income Stream</v>
          </cell>
          <cell r="C89">
            <v>234511.89659864974</v>
          </cell>
        </row>
        <row r="90">
          <cell r="B90" t="str">
            <v>Total Value of Equity</v>
          </cell>
          <cell r="C90">
            <v>392197.82590204675</v>
          </cell>
        </row>
        <row r="91">
          <cell r="B91" t="str">
            <v>Number of Shares</v>
          </cell>
          <cell r="C91">
            <v>827.53599999999994</v>
          </cell>
        </row>
        <row r="92">
          <cell r="B92" t="str">
            <v>Implied Value per share (SKr)</v>
          </cell>
          <cell r="C92">
            <v>473.93445832211142</v>
          </cell>
        </row>
        <row r="93">
          <cell r="B93" t="str">
            <v>Terminal Growth Rate</v>
          </cell>
          <cell r="C93">
            <v>3.0000000000000006E-2</v>
          </cell>
        </row>
        <row r="94">
          <cell r="B94" t="str">
            <v>Cost of Equity</v>
          </cell>
          <cell r="C94">
            <v>8.7499999999999994E-2</v>
          </cell>
        </row>
        <row r="96">
          <cell r="B96" t="str">
            <v>Cost of Equity</v>
          </cell>
          <cell r="C96">
            <v>8.7499999999999994E-2</v>
          </cell>
        </row>
        <row r="97">
          <cell r="B97" t="str">
            <v>LT ROE</v>
          </cell>
          <cell r="C97">
            <v>0.1</v>
          </cell>
        </row>
        <row r="98">
          <cell r="B98" t="str">
            <v>LT Return of Capital Ratio</v>
          </cell>
          <cell r="C98">
            <v>0.7</v>
          </cell>
        </row>
        <row r="99">
          <cell r="B99" t="str">
            <v>LT Growth Rate</v>
          </cell>
          <cell r="C99">
            <v>3.0000000000000006E-2</v>
          </cell>
        </row>
        <row r="102">
          <cell r="B102" t="str">
            <v>DCF</v>
          </cell>
        </row>
        <row r="103">
          <cell r="B103" t="str">
            <v>Key Assumptions</v>
          </cell>
        </row>
        <row r="104">
          <cell r="B104" t="str">
            <v>WACC</v>
          </cell>
          <cell r="C104">
            <v>8.7499999999999994E-2</v>
          </cell>
        </row>
        <row r="105">
          <cell r="B105" t="str">
            <v>Terminal Growth Rate</v>
          </cell>
          <cell r="C105">
            <v>0.03</v>
          </cell>
        </row>
        <row r="107">
          <cell r="B107" t="str">
            <v>DCF</v>
          </cell>
        </row>
        <row r="108">
          <cell r="C108" t="str">
            <v>Year 1</v>
          </cell>
          <cell r="D108" t="str">
            <v>Year 2</v>
          </cell>
          <cell r="E108" t="str">
            <v>Year 3</v>
          </cell>
          <cell r="F108" t="str">
            <v>Year 4</v>
          </cell>
          <cell r="G108" t="str">
            <v>Year 5</v>
          </cell>
          <cell r="H108" t="str">
            <v>Year 6</v>
          </cell>
          <cell r="I108" t="str">
            <v>Year 7</v>
          </cell>
          <cell r="J108" t="str">
            <v>Year 8</v>
          </cell>
          <cell r="K108" t="str">
            <v>Year 9</v>
          </cell>
          <cell r="L108" t="str">
            <v>Year 10</v>
          </cell>
          <cell r="M108" t="str">
            <v>TV</v>
          </cell>
        </row>
        <row r="109">
          <cell r="B109" t="str">
            <v xml:space="preserve">Year ending November </v>
          </cell>
          <cell r="C109" t="str">
            <v>2007e</v>
          </cell>
          <cell r="D109">
            <v>2008</v>
          </cell>
          <cell r="E109">
            <v>2009</v>
          </cell>
          <cell r="F109">
            <v>2010</v>
          </cell>
          <cell r="G109">
            <v>2011</v>
          </cell>
          <cell r="H109">
            <v>2012</v>
          </cell>
          <cell r="I109">
            <v>2013</v>
          </cell>
          <cell r="J109">
            <v>2014</v>
          </cell>
          <cell r="K109">
            <v>2015</v>
          </cell>
          <cell r="L109">
            <v>2016</v>
          </cell>
        </row>
        <row r="110">
          <cell r="B110" t="str">
            <v>Sales</v>
          </cell>
          <cell r="C110">
            <v>77211.641170499934</v>
          </cell>
          <cell r="D110">
            <v>89318.222164904219</v>
          </cell>
          <cell r="E110">
            <v>102321.7607704297</v>
          </cell>
          <cell r="F110">
            <v>116033.95515640576</v>
          </cell>
          <cell r="G110">
            <v>130076.81450467079</v>
          </cell>
          <cell r="H110">
            <v>145363.40994500849</v>
          </cell>
          <cell r="I110">
            <v>161937.13606337141</v>
          </cell>
          <cell r="J110">
            <v>179833.10909046556</v>
          </cell>
          <cell r="K110">
            <v>199076.67284229212</v>
          </cell>
          <cell r="L110">
            <v>219681.89505439188</v>
          </cell>
        </row>
        <row r="111">
          <cell r="B111" t="str">
            <v>Sales growth (%)</v>
          </cell>
          <cell r="D111">
            <v>0.15679735349324253</v>
          </cell>
          <cell r="E111">
            <v>0.14558662600244809</v>
          </cell>
          <cell r="F111">
            <v>0.13401053972029375</v>
          </cell>
          <cell r="G111">
            <v>0.12102370663256479</v>
          </cell>
          <cell r="H111">
            <v>0.11751975552713732</v>
          </cell>
          <cell r="I111">
            <v>0.11401580442170986</v>
          </cell>
          <cell r="J111">
            <v>0.1105118533162824</v>
          </cell>
          <cell r="K111">
            <v>0.10700790221085493</v>
          </cell>
          <cell r="L111">
            <v>0.10350395110542747</v>
          </cell>
        </row>
        <row r="112">
          <cell r="B112" t="str">
            <v>EBIT</v>
          </cell>
          <cell r="C112">
            <v>18496.638661071011</v>
          </cell>
          <cell r="D112">
            <v>21955.014071425496</v>
          </cell>
          <cell r="E112">
            <v>25370.167787404214</v>
          </cell>
          <cell r="F112">
            <v>28627.690460615435</v>
          </cell>
          <cell r="G112">
            <v>31702.031203280007</v>
          </cell>
          <cell r="H112">
            <v>35579.84721437798</v>
          </cell>
          <cell r="I112">
            <v>39806.066495750019</v>
          </cell>
          <cell r="J112">
            <v>44393.400826223995</v>
          </cell>
          <cell r="K112">
            <v>49352.286417286916</v>
          </cell>
          <cell r="L112">
            <v>54690.458410580395</v>
          </cell>
        </row>
        <row r="113">
          <cell r="B113" t="str">
            <v>EBIT as % of sales</v>
          </cell>
          <cell r="C113">
            <v>0.23955764157669501</v>
          </cell>
          <cell r="D113">
            <v>0.24580666228321182</v>
          </cell>
          <cell r="E113">
            <v>0.24794498840109896</v>
          </cell>
          <cell r="F113">
            <v>0.24671821642231606</v>
          </cell>
          <cell r="G113">
            <v>0.24371777033440231</v>
          </cell>
          <cell r="H113">
            <v>0.24476480861200192</v>
          </cell>
          <cell r="I113">
            <v>0.2458118468896015</v>
          </cell>
          <cell r="J113">
            <v>0.24685888516720114</v>
          </cell>
          <cell r="K113">
            <v>0.24790592344480075</v>
          </cell>
          <cell r="L113">
            <v>0.24895296172240036</v>
          </cell>
        </row>
        <row r="114">
          <cell r="B114" t="str">
            <v>Tax Rate</v>
          </cell>
          <cell r="C114">
            <v>0.317</v>
          </cell>
          <cell r="D114">
            <v>0.317</v>
          </cell>
          <cell r="E114">
            <v>0.317</v>
          </cell>
          <cell r="F114">
            <v>0.317</v>
          </cell>
          <cell r="G114">
            <v>0.317</v>
          </cell>
          <cell r="H114">
            <v>0.31416666666666665</v>
          </cell>
          <cell r="I114">
            <v>0.3113333333333333</v>
          </cell>
          <cell r="J114">
            <v>0.30849999999999994</v>
          </cell>
          <cell r="K114">
            <v>0.30566666666666659</v>
          </cell>
          <cell r="L114">
            <v>0.30283333333333323</v>
          </cell>
        </row>
        <row r="115">
          <cell r="B115" t="str">
            <v>Tax</v>
          </cell>
          <cell r="C115">
            <v>5863.4344555595108</v>
          </cell>
          <cell r="D115">
            <v>6959.739460641882</v>
          </cell>
          <cell r="E115">
            <v>8042.3431886071357</v>
          </cell>
          <cell r="F115">
            <v>9074.977876015093</v>
          </cell>
          <cell r="G115">
            <v>10049.543891439762</v>
          </cell>
          <cell r="H115">
            <v>11178.001999850414</v>
          </cell>
          <cell r="I115">
            <v>12392.955369010171</v>
          </cell>
          <cell r="J115">
            <v>13695.3641548901</v>
          </cell>
          <cell r="K115">
            <v>15085.348881550697</v>
          </cell>
          <cell r="L115">
            <v>16562.093822004092</v>
          </cell>
        </row>
        <row r="116">
          <cell r="B116" t="str">
            <v>Profit after tax</v>
          </cell>
          <cell r="C116">
            <v>12633.2042055115</v>
          </cell>
          <cell r="D116">
            <v>14995.274610783614</v>
          </cell>
          <cell r="E116">
            <v>17327.82459879708</v>
          </cell>
          <cell r="F116">
            <v>19552.71258460034</v>
          </cell>
          <cell r="G116">
            <v>21652.487311840247</v>
          </cell>
          <cell r="H116">
            <v>24401.845214527566</v>
          </cell>
          <cell r="I116">
            <v>27413.111126739848</v>
          </cell>
          <cell r="J116">
            <v>30698.036671333895</v>
          </cell>
          <cell r="K116">
            <v>34266.937535736215</v>
          </cell>
          <cell r="L116">
            <v>38128.364588576304</v>
          </cell>
        </row>
        <row r="117">
          <cell r="B117" t="str">
            <v>Depreciation</v>
          </cell>
          <cell r="C117">
            <v>1832.7743777271678</v>
          </cell>
          <cell r="D117">
            <v>2122.4272131095049</v>
          </cell>
          <cell r="E117">
            <v>2452.2163013397708</v>
          </cell>
          <cell r="F117">
            <v>2801.0196732704539</v>
          </cell>
          <cell r="G117">
            <v>3155.2442457324578</v>
          </cell>
          <cell r="H117">
            <v>3638.1296835906851</v>
          </cell>
          <cell r="I117">
            <v>4121.0151214489124</v>
          </cell>
          <cell r="J117">
            <v>4603.9005593071397</v>
          </cell>
          <cell r="K117">
            <v>5086.785997165367</v>
          </cell>
          <cell r="L117">
            <v>5569.6714350235943</v>
          </cell>
        </row>
        <row r="118">
          <cell r="B118" t="str">
            <v>Change in Working Capital</v>
          </cell>
          <cell r="C118">
            <v>-1101.1442517363573</v>
          </cell>
          <cell r="D118">
            <v>-1040.6183336230845</v>
          </cell>
          <cell r="E118">
            <v>-1206.0822193560302</v>
          </cell>
          <cell r="F118">
            <v>-1271.8982359506297</v>
          </cell>
          <cell r="G118">
            <v>-1302.8724197091885</v>
          </cell>
          <cell r="H118">
            <v>-1265.150874217848</v>
          </cell>
          <cell r="I118">
            <v>-1227.4293287265073</v>
          </cell>
          <cell r="J118">
            <v>-1189.7077832351665</v>
          </cell>
          <cell r="K118">
            <v>-1151.9862377438258</v>
          </cell>
          <cell r="L118">
            <v>-1114.264692252485</v>
          </cell>
        </row>
        <row r="119">
          <cell r="B119" t="str">
            <v>Capital Expenditure</v>
          </cell>
          <cell r="C119">
            <v>-2551.6999999999998</v>
          </cell>
          <cell r="D119">
            <v>-2895.48</v>
          </cell>
          <cell r="E119">
            <v>-3375.5</v>
          </cell>
          <cell r="F119">
            <v>-3920.3999999999996</v>
          </cell>
          <cell r="G119">
            <v>-4268.7</v>
          </cell>
          <cell r="H119">
            <v>-4524.8220000000001</v>
          </cell>
          <cell r="I119">
            <v>-4796.3113200000007</v>
          </cell>
          <cell r="J119">
            <v>-5084.0899992000013</v>
          </cell>
          <cell r="K119">
            <v>-5389.1353991520018</v>
          </cell>
          <cell r="L119">
            <v>-5712.483523101122</v>
          </cell>
        </row>
        <row r="120">
          <cell r="B120" t="str">
            <v>Asset Disposals/Other</v>
          </cell>
          <cell r="C120">
            <v>0</v>
          </cell>
          <cell r="D120">
            <v>0</v>
          </cell>
          <cell r="E120">
            <v>0</v>
          </cell>
          <cell r="F120">
            <v>0</v>
          </cell>
          <cell r="G120">
            <v>0</v>
          </cell>
          <cell r="H120">
            <v>0</v>
          </cell>
          <cell r="I120">
            <v>0</v>
          </cell>
          <cell r="J120">
            <v>0</v>
          </cell>
          <cell r="K120">
            <v>0</v>
          </cell>
          <cell r="L120">
            <v>0</v>
          </cell>
        </row>
        <row r="121">
          <cell r="B121" t="str">
            <v>Free Cash Flow</v>
          </cell>
          <cell r="C121">
            <v>10813.134331502311</v>
          </cell>
          <cell r="D121">
            <v>13181.603490270036</v>
          </cell>
          <cell r="E121">
            <v>15198.458680780819</v>
          </cell>
          <cell r="F121">
            <v>17161.434021920162</v>
          </cell>
          <cell r="G121">
            <v>19236.159137863517</v>
          </cell>
          <cell r="H121">
            <v>22250.002023900401</v>
          </cell>
          <cell r="I121">
            <v>25510.385599462254</v>
          </cell>
          <cell r="J121">
            <v>29028.139448205871</v>
          </cell>
          <cell r="K121">
            <v>32812.601896005755</v>
          </cell>
          <cell r="L121">
            <v>36871.287808246285</v>
          </cell>
          <cell r="M121">
            <v>641239.78796950064</v>
          </cell>
        </row>
        <row r="122">
          <cell r="B122" t="str">
            <v>Discount factor</v>
          </cell>
          <cell r="C122">
            <v>0.91954022988505757</v>
          </cell>
          <cell r="D122">
            <v>0.84555423437706456</v>
          </cell>
          <cell r="E122">
            <v>0.77752113505936982</v>
          </cell>
          <cell r="F122">
            <v>0.71496196327298378</v>
          </cell>
          <cell r="G122">
            <v>0.65743628806711163</v>
          </cell>
          <cell r="H122">
            <v>0.60453911546401073</v>
          </cell>
          <cell r="I122">
            <v>0.55589803720828579</v>
          </cell>
          <cell r="J122">
            <v>0.51117060892715938</v>
          </cell>
          <cell r="K122">
            <v>0.47004193924336501</v>
          </cell>
          <cell r="L122">
            <v>0.43222247286746213</v>
          </cell>
          <cell r="M122">
            <v>0.3974459520620342</v>
          </cell>
        </row>
        <row r="123">
          <cell r="B123" t="str">
            <v>Present Value of Cash Flows</v>
          </cell>
          <cell r="C123">
            <v>9943.1120289676437</v>
          </cell>
          <cell r="D123">
            <v>11145.760647077323</v>
          </cell>
          <cell r="E123">
            <v>11817.122844633635</v>
          </cell>
          <cell r="F123">
            <v>12269.772560891817</v>
          </cell>
          <cell r="G123">
            <v>12646.549060265241</v>
          </cell>
          <cell r="H123">
            <v>13450.996542601197</v>
          </cell>
          <cell r="I123">
            <v>14181.173283167585</v>
          </cell>
          <cell r="J123">
            <v>14838.331717761892</v>
          </cell>
          <cell r="K123">
            <v>15423.299026819061</v>
          </cell>
          <cell r="L123">
            <v>15936.599194288117</v>
          </cell>
          <cell r="M123">
            <v>254858.15802959513</v>
          </cell>
        </row>
        <row r="124">
          <cell r="B124" t="str">
            <v>Enterprise Value</v>
          </cell>
          <cell r="C124">
            <v>386510.87493606866</v>
          </cell>
        </row>
        <row r="125">
          <cell r="B125" t="str">
            <v>EV Adjustments</v>
          </cell>
          <cell r="C125">
            <v>18418.060327423096</v>
          </cell>
        </row>
        <row r="126">
          <cell r="B126" t="str">
            <v>Market Value</v>
          </cell>
          <cell r="C126">
            <v>404928.93526349176</v>
          </cell>
        </row>
        <row r="127">
          <cell r="B127" t="str">
            <v>Implied Share Price Target (SKr)</v>
          </cell>
          <cell r="C127">
            <v>489.31881545152328</v>
          </cell>
        </row>
        <row r="130">
          <cell r="B130" t="str">
            <v>WACC Calculations</v>
          </cell>
        </row>
        <row r="131">
          <cell r="B131" t="str">
            <v>Market Value of Equity</v>
          </cell>
          <cell r="C131">
            <v>397217.27999999997</v>
          </cell>
        </row>
        <row r="132">
          <cell r="B132" t="str">
            <v>Beta</v>
          </cell>
          <cell r="C132">
            <v>1</v>
          </cell>
        </row>
        <row r="133">
          <cell r="B133" t="str">
            <v>Risk Free Rate</v>
          </cell>
          <cell r="C133">
            <v>5.5E-2</v>
          </cell>
        </row>
        <row r="134">
          <cell r="B134" t="str">
            <v>Market Risk Premium</v>
          </cell>
          <cell r="C134">
            <v>3.2500000000000001E-2</v>
          </cell>
        </row>
        <row r="135">
          <cell r="B135" t="str">
            <v xml:space="preserve">Cost of Equity </v>
          </cell>
          <cell r="C135">
            <v>8.7499999999999994E-2</v>
          </cell>
        </row>
        <row r="136">
          <cell r="B136" t="str">
            <v>Market Value of Debt</v>
          </cell>
          <cell r="C136">
            <v>-18548.060327423082</v>
          </cell>
        </row>
        <row r="137">
          <cell r="B137" t="str">
            <v>Cost of Debt</v>
          </cell>
          <cell r="C137">
            <v>5.7500000000000002E-2</v>
          </cell>
        </row>
        <row r="138">
          <cell r="B138" t="str">
            <v>Marginal Tax Rate</v>
          </cell>
          <cell r="C138">
            <v>0.31699139676113358</v>
          </cell>
        </row>
        <row r="139">
          <cell r="B139" t="str">
            <v>Post Tax cost of debt</v>
          </cell>
          <cell r="C139">
            <v>3.9272994686234824E-2</v>
          </cell>
        </row>
        <row r="140">
          <cell r="B140" t="str">
            <v>MVE/(MVD+MVE)</v>
          </cell>
          <cell r="C140">
            <v>1.0489822234388657</v>
          </cell>
        </row>
        <row r="141">
          <cell r="B141" t="str">
            <v>MVD/(MVD+MVE)</v>
          </cell>
          <cell r="C141">
            <v>-4.8982223438865706E-2</v>
          </cell>
        </row>
        <row r="142">
          <cell r="B142" t="str">
            <v>WACC</v>
          </cell>
          <cell r="C142">
            <v>8.7499999999999994E-2</v>
          </cell>
        </row>
      </sheetData>
      <sheetData sheetId="2"/>
      <sheetData sheetId="3"/>
      <sheetData sheetId="4"/>
      <sheetData sheetId="5"/>
      <sheetData sheetId="6"/>
      <sheetData sheetId="7" refreshError="1"/>
      <sheetData sheetId="8"/>
      <sheetData sheetId="9">
        <row r="2">
          <cell r="A2" t="str">
            <v>Year Ending November</v>
          </cell>
          <cell r="D2">
            <v>2004</v>
          </cell>
          <cell r="E2">
            <v>2005</v>
          </cell>
          <cell r="F2">
            <v>2006</v>
          </cell>
          <cell r="G2">
            <v>2007</v>
          </cell>
          <cell r="H2">
            <v>2008</v>
          </cell>
          <cell r="I2">
            <v>2009</v>
          </cell>
          <cell r="J2">
            <v>2010</v>
          </cell>
          <cell r="K2">
            <v>2011</v>
          </cell>
          <cell r="L2">
            <v>2012</v>
          </cell>
        </row>
        <row r="4">
          <cell r="A4" t="str">
            <v>P&amp;L</v>
          </cell>
        </row>
        <row r="5">
          <cell r="A5" t="str">
            <v>Year Ending November (SKr million)</v>
          </cell>
          <cell r="D5">
            <v>2004</v>
          </cell>
          <cell r="E5">
            <v>2005</v>
          </cell>
          <cell r="F5">
            <v>2006</v>
          </cell>
          <cell r="G5">
            <v>2007</v>
          </cell>
          <cell r="H5">
            <v>2008</v>
          </cell>
          <cell r="I5">
            <v>2009</v>
          </cell>
          <cell r="J5">
            <v>2010</v>
          </cell>
          <cell r="K5">
            <v>2011</v>
          </cell>
          <cell r="L5">
            <v>2012</v>
          </cell>
        </row>
        <row r="6">
          <cell r="A6" t="str">
            <v>Group net sales</v>
          </cell>
          <cell r="F6">
            <v>68400</v>
          </cell>
          <cell r="G6">
            <v>77211.641170499934</v>
          </cell>
          <cell r="H6">
            <v>89318.222164904219</v>
          </cell>
          <cell r="I6">
            <v>102321.7607704297</v>
          </cell>
          <cell r="J6">
            <v>116033.95515640576</v>
          </cell>
          <cell r="K6">
            <v>130076.81450467079</v>
          </cell>
          <cell r="L6">
            <v>145044.67971230057</v>
          </cell>
        </row>
        <row r="7">
          <cell r="A7" t="str">
            <v>Cost of Sales (Reported)</v>
          </cell>
          <cell r="F7">
            <v>-27736</v>
          </cell>
          <cell r="G7">
            <v>-29726.481850642478</v>
          </cell>
          <cell r="H7">
            <v>-33936.032749319958</v>
          </cell>
          <cell r="I7">
            <v>-38876.340963339884</v>
          </cell>
          <cell r="J7">
            <v>-44086.298910696889</v>
          </cell>
          <cell r="K7">
            <v>-49423.32852357786</v>
          </cell>
          <cell r="L7">
            <v>-55113.243834738139</v>
          </cell>
        </row>
        <row r="8">
          <cell r="A8" t="str">
            <v>Gross Profit</v>
          </cell>
          <cell r="F8">
            <v>40664</v>
          </cell>
          <cell r="G8">
            <v>47485.159319857456</v>
          </cell>
          <cell r="H8">
            <v>55382.18941558426</v>
          </cell>
          <cell r="I8">
            <v>63445.419807089813</v>
          </cell>
          <cell r="J8">
            <v>71947.656245708873</v>
          </cell>
          <cell r="K8">
            <v>80653.485981092934</v>
          </cell>
          <cell r="L8">
            <v>89931.435877562428</v>
          </cell>
        </row>
        <row r="9">
          <cell r="A9" t="str">
            <v>Operating Lease Charges</v>
          </cell>
          <cell r="F9">
            <v>-7549</v>
          </cell>
          <cell r="G9">
            <v>-8303.9000000000015</v>
          </cell>
          <cell r="H9">
            <v>-9134.2900000000027</v>
          </cell>
          <cell r="I9">
            <v>-10047.719000000005</v>
          </cell>
          <cell r="J9">
            <v>-11052.490900000006</v>
          </cell>
          <cell r="K9">
            <v>-12157.739990000007</v>
          </cell>
          <cell r="L9">
            <v>-13373.513989000008</v>
          </cell>
        </row>
        <row r="10">
          <cell r="A10" t="str">
            <v>Personnel Expenses (excluding Pension costs)</v>
          </cell>
          <cell r="F10">
            <v>-10790</v>
          </cell>
          <cell r="G10">
            <v>-12330.920835303388</v>
          </cell>
          <cell r="H10">
            <v>-14219.002679313769</v>
          </cell>
          <cell r="I10">
            <v>-16196.166888449407</v>
          </cell>
          <cell r="J10">
            <v>-18427.124135502574</v>
          </cell>
          <cell r="K10">
            <v>-20822.604945699029</v>
          </cell>
          <cell r="L10">
            <v>-23414.265604839115</v>
          </cell>
        </row>
        <row r="11">
          <cell r="A11" t="str">
            <v>Pension Costs</v>
          </cell>
          <cell r="F11">
            <v>-183</v>
          </cell>
          <cell r="G11">
            <v>-209.13424586288417</v>
          </cell>
          <cell r="H11">
            <v>-241.15639391236513</v>
          </cell>
          <cell r="I11">
            <v>-274.68939208398899</v>
          </cell>
          <cell r="J11">
            <v>-312.52675781250883</v>
          </cell>
          <cell r="K11">
            <v>-353.15446756838941</v>
          </cell>
          <cell r="L11">
            <v>-397.10941665297105</v>
          </cell>
        </row>
        <row r="12">
          <cell r="A12" t="str">
            <v>Other Operating Costs</v>
          </cell>
          <cell r="F12">
            <v>-6844</v>
          </cell>
          <cell r="G12">
            <v>-8144.5655776201747</v>
          </cell>
          <cell r="H12">
            <v>-9832.726270932626</v>
          </cell>
          <cell r="I12">
            <v>-11556.676739152201</v>
          </cell>
          <cell r="J12">
            <v>-13527.823991778352</v>
          </cell>
          <cell r="K12">
            <v>-15617.9553745455</v>
          </cell>
          <cell r="L12">
            <v>-17859.250130596782</v>
          </cell>
        </row>
        <row r="13">
          <cell r="A13" t="str">
            <v>Total Operating Costs</v>
          </cell>
          <cell r="F13">
            <v>-25366</v>
          </cell>
          <cell r="G13">
            <v>-28988.520658786445</v>
          </cell>
          <cell r="H13">
            <v>-33427.175344158764</v>
          </cell>
          <cell r="I13">
            <v>-38075.252019685598</v>
          </cell>
          <cell r="J13">
            <v>-43319.965785093438</v>
          </cell>
          <cell r="K13">
            <v>-48951.454777812927</v>
          </cell>
          <cell r="L13">
            <v>-55044.139141088875</v>
          </cell>
        </row>
        <row r="14">
          <cell r="A14" t="str">
            <v>EBITDA</v>
          </cell>
          <cell r="F14">
            <v>16922</v>
          </cell>
          <cell r="G14">
            <v>20329.413038798179</v>
          </cell>
          <cell r="H14">
            <v>24077.441284535002</v>
          </cell>
          <cell r="I14">
            <v>27822.384088743984</v>
          </cell>
          <cell r="J14">
            <v>31428.710133885888</v>
          </cell>
          <cell r="K14">
            <v>34857.275449012464</v>
          </cell>
          <cell r="L14">
            <v>38414.973662731551</v>
          </cell>
        </row>
        <row r="15">
          <cell r="A15" t="str">
            <v>Depreciation</v>
          </cell>
          <cell r="F15">
            <v>-1624</v>
          </cell>
          <cell r="G15">
            <v>-1832.7743777271678</v>
          </cell>
          <cell r="H15">
            <v>-2122.4272131095049</v>
          </cell>
          <cell r="I15">
            <v>-2452.2163013397708</v>
          </cell>
          <cell r="J15">
            <v>-2801.0196732704539</v>
          </cell>
          <cell r="K15">
            <v>-3155.2442457324578</v>
          </cell>
          <cell r="L15">
            <v>-3527.6769262579978</v>
          </cell>
        </row>
        <row r="16">
          <cell r="A16" t="str">
            <v>EBIT</v>
          </cell>
          <cell r="F16">
            <v>15298</v>
          </cell>
          <cell r="G16">
            <v>18496.638661071011</v>
          </cell>
          <cell r="H16">
            <v>21955.014071425496</v>
          </cell>
          <cell r="I16">
            <v>25370.167787404214</v>
          </cell>
          <cell r="J16">
            <v>28627.690460615435</v>
          </cell>
          <cell r="K16">
            <v>31702.031203280007</v>
          </cell>
          <cell r="L16">
            <v>34887.296736473552</v>
          </cell>
        </row>
        <row r="17">
          <cell r="A17" t="str">
            <v>Net Interest</v>
          </cell>
          <cell r="F17">
            <v>510</v>
          </cell>
          <cell r="G17">
            <v>703.4</v>
          </cell>
          <cell r="H17">
            <v>795</v>
          </cell>
          <cell r="I17">
            <v>829.8</v>
          </cell>
          <cell r="J17">
            <v>872.3</v>
          </cell>
          <cell r="K17">
            <v>898</v>
          </cell>
          <cell r="L17">
            <v>912.7</v>
          </cell>
        </row>
        <row r="18">
          <cell r="A18" t="str">
            <v>Pre-Tax Profits, pre Goodwill &amp; Exceptionals</v>
          </cell>
          <cell r="F18">
            <v>15808</v>
          </cell>
          <cell r="G18">
            <v>19200.038661071012</v>
          </cell>
          <cell r="H18">
            <v>22750.014071425496</v>
          </cell>
          <cell r="I18">
            <v>26199.967787404214</v>
          </cell>
          <cell r="J18">
            <v>29499.990460615434</v>
          </cell>
          <cell r="K18">
            <v>32600.031203280007</v>
          </cell>
          <cell r="L18">
            <v>35799.996736473549</v>
          </cell>
        </row>
        <row r="19">
          <cell r="A19" t="str">
            <v>Exceptional Items</v>
          </cell>
          <cell r="F19">
            <v>0</v>
          </cell>
          <cell r="G19">
            <v>0</v>
          </cell>
          <cell r="H19">
            <v>0</v>
          </cell>
          <cell r="I19">
            <v>0</v>
          </cell>
          <cell r="J19">
            <v>0</v>
          </cell>
          <cell r="K19">
            <v>0</v>
          </cell>
          <cell r="L19">
            <v>0</v>
          </cell>
        </row>
        <row r="20">
          <cell r="A20" t="str">
            <v>Pre-Tax Profits</v>
          </cell>
          <cell r="F20">
            <v>15808</v>
          </cell>
          <cell r="G20">
            <v>19200.038661071012</v>
          </cell>
          <cell r="H20">
            <v>22750.014071425496</v>
          </cell>
          <cell r="I20">
            <v>26199.967787404214</v>
          </cell>
          <cell r="J20">
            <v>29499.990460615434</v>
          </cell>
          <cell r="K20">
            <v>32600.031203280007</v>
          </cell>
          <cell r="L20">
            <v>35799.996736473549</v>
          </cell>
        </row>
        <row r="21">
          <cell r="A21" t="str">
            <v>Tax</v>
          </cell>
          <cell r="F21">
            <v>-5011</v>
          </cell>
          <cell r="G21">
            <v>-6086.4122555595113</v>
          </cell>
          <cell r="H21">
            <v>-7211.7544606418824</v>
          </cell>
          <cell r="I21">
            <v>-8305.3897886071354</v>
          </cell>
          <cell r="J21">
            <v>-9351.4969760150925</v>
          </cell>
          <cell r="K21">
            <v>-10334.209891439763</v>
          </cell>
          <cell r="L21">
            <v>-11348.598965462115</v>
          </cell>
        </row>
        <row r="22">
          <cell r="A22" t="str">
            <v>Of which on Exceptional Items</v>
          </cell>
          <cell r="F22">
            <v>0</v>
          </cell>
          <cell r="G22">
            <v>0</v>
          </cell>
          <cell r="H22">
            <v>0</v>
          </cell>
          <cell r="I22">
            <v>0</v>
          </cell>
          <cell r="J22">
            <v>0</v>
          </cell>
          <cell r="K22">
            <v>0</v>
          </cell>
          <cell r="L22">
            <v>0</v>
          </cell>
        </row>
        <row r="23">
          <cell r="A23" t="str">
            <v>Tax Rate (%)</v>
          </cell>
          <cell r="F23">
            <v>31.699139676113358</v>
          </cell>
          <cell r="G23">
            <v>31.7</v>
          </cell>
          <cell r="H23">
            <v>31.7</v>
          </cell>
          <cell r="I23">
            <v>31.7</v>
          </cell>
          <cell r="J23">
            <v>31.7</v>
          </cell>
          <cell r="K23">
            <v>31.7</v>
          </cell>
          <cell r="L23">
            <v>31.7</v>
          </cell>
        </row>
        <row r="24">
          <cell r="A24" t="str">
            <v>Effective tax rate excl. Exceptional Items (%)</v>
          </cell>
          <cell r="F24">
            <v>31.699139676113358</v>
          </cell>
          <cell r="G24">
            <v>31.7</v>
          </cell>
          <cell r="H24">
            <v>31.7</v>
          </cell>
          <cell r="I24">
            <v>31.7</v>
          </cell>
          <cell r="J24">
            <v>31.7</v>
          </cell>
          <cell r="K24">
            <v>31.7</v>
          </cell>
          <cell r="L24">
            <v>31.7</v>
          </cell>
        </row>
        <row r="25">
          <cell r="A25" t="str">
            <v>Reported Profits Pre Minorities</v>
          </cell>
          <cell r="F25">
            <v>10797</v>
          </cell>
          <cell r="G25">
            <v>13113.626405511501</v>
          </cell>
          <cell r="H25">
            <v>15538.259610783614</v>
          </cell>
          <cell r="I25">
            <v>17894.577998797078</v>
          </cell>
          <cell r="J25">
            <v>20148.493484600342</v>
          </cell>
          <cell r="K25">
            <v>22265.821311840242</v>
          </cell>
          <cell r="L25">
            <v>24451.397771011434</v>
          </cell>
        </row>
        <row r="26">
          <cell r="A26" t="str">
            <v>Minorities</v>
          </cell>
          <cell r="F26">
            <v>0</v>
          </cell>
          <cell r="G26">
            <v>0</v>
          </cell>
          <cell r="H26">
            <v>0</v>
          </cell>
          <cell r="I26">
            <v>0</v>
          </cell>
          <cell r="J26">
            <v>0</v>
          </cell>
          <cell r="K26">
            <v>0</v>
          </cell>
          <cell r="L26">
            <v>0</v>
          </cell>
        </row>
        <row r="27">
          <cell r="A27" t="str">
            <v>Reported Net Profits post Minorities</v>
          </cell>
          <cell r="F27">
            <v>10797</v>
          </cell>
          <cell r="G27">
            <v>13113.626405511501</v>
          </cell>
          <cell r="H27">
            <v>15538.259610783614</v>
          </cell>
          <cell r="I27">
            <v>17894.577998797078</v>
          </cell>
          <cell r="J27">
            <v>20148.493484600342</v>
          </cell>
          <cell r="K27">
            <v>22265.821311840242</v>
          </cell>
          <cell r="L27">
            <v>24451.397771011434</v>
          </cell>
        </row>
        <row r="28">
          <cell r="A28" t="str">
            <v>Dividends</v>
          </cell>
          <cell r="F28">
            <v>-9518</v>
          </cell>
          <cell r="G28">
            <v>-11146.582444684775</v>
          </cell>
          <cell r="H28">
            <v>-13207.520669166071</v>
          </cell>
          <cell r="I28">
            <v>-15210.391298977516</v>
          </cell>
          <cell r="J28">
            <v>-17126.219461910288</v>
          </cell>
          <cell r="K28">
            <v>-18925.948115064206</v>
          </cell>
          <cell r="L28">
            <v>-20783.688105359717</v>
          </cell>
        </row>
        <row r="29">
          <cell r="A29" t="str">
            <v>Retained Profit</v>
          </cell>
          <cell r="F29">
            <v>1279</v>
          </cell>
          <cell r="G29">
            <v>1967.0439608267261</v>
          </cell>
          <cell r="H29">
            <v>2330.7389416175429</v>
          </cell>
          <cell r="I29">
            <v>2684.1866998195619</v>
          </cell>
          <cell r="J29">
            <v>3022.2740226900532</v>
          </cell>
          <cell r="K29">
            <v>3339.8731967760359</v>
          </cell>
          <cell r="L29">
            <v>3667.7096656517169</v>
          </cell>
        </row>
        <row r="30">
          <cell r="A30" t="str">
            <v>ModelWare EPS* SKr</v>
          </cell>
          <cell r="F30">
            <v>13</v>
          </cell>
          <cell r="G30">
            <v>16.3</v>
          </cell>
          <cell r="H30">
            <v>19.2</v>
          </cell>
          <cell r="I30">
            <v>22.2</v>
          </cell>
          <cell r="J30">
            <v>25.3</v>
          </cell>
          <cell r="K30">
            <v>28.4</v>
          </cell>
          <cell r="L30">
            <v>31.8</v>
          </cell>
          <cell r="N30" t="str">
            <v>Modelware EPS</v>
          </cell>
        </row>
        <row r="31">
          <cell r="A31" t="str">
            <v xml:space="preserve">EPS SKr (fully diluted, pre g/will and excepts) </v>
          </cell>
          <cell r="F31">
            <v>13.047166528102705</v>
          </cell>
          <cell r="G31">
            <v>15.846593266651242</v>
          </cell>
          <cell r="H31">
            <v>18.776536139556001</v>
          </cell>
          <cell r="I31">
            <v>21.623926933447102</v>
          </cell>
          <cell r="J31">
            <v>24.34757338001047</v>
          </cell>
          <cell r="K31">
            <v>26.90616639256811</v>
          </cell>
          <cell r="L31">
            <v>29.547231505350144</v>
          </cell>
          <cell r="N31" t="str">
            <v>EPS Adjusted for consensus</v>
          </cell>
        </row>
        <row r="32">
          <cell r="A32" t="str">
            <v>Dividend Per Share SKr</v>
          </cell>
          <cell r="F32">
            <v>11.501614431275499</v>
          </cell>
          <cell r="G32">
            <v>13.469604276653554</v>
          </cell>
          <cell r="H32">
            <v>15.9600557186226</v>
          </cell>
          <cell r="I32">
            <v>18.380337893430035</v>
          </cell>
          <cell r="J32">
            <v>20.695437373008897</v>
          </cell>
          <cell r="K32">
            <v>22.870241433682892</v>
          </cell>
          <cell r="L32">
            <v>25.115146779547619</v>
          </cell>
        </row>
        <row r="33">
          <cell r="A33" t="str">
            <v>Number of Shares at Year End (Fully Diluted)</v>
          </cell>
          <cell r="F33">
            <v>827.53599999999994</v>
          </cell>
          <cell r="G33">
            <v>827.53599999999994</v>
          </cell>
          <cell r="H33">
            <v>827.53599999999994</v>
          </cell>
          <cell r="I33">
            <v>827.53599999999994</v>
          </cell>
          <cell r="J33">
            <v>827.53599999999994</v>
          </cell>
          <cell r="K33">
            <v>827.53599999999994</v>
          </cell>
          <cell r="L33">
            <v>827.53599999999994</v>
          </cell>
        </row>
        <row r="34">
          <cell r="A34" t="str">
            <v>Weighted Average No. of Shares (Fully Diluted)</v>
          </cell>
          <cell r="F34">
            <v>827.53599999999994</v>
          </cell>
          <cell r="G34">
            <v>827.53599999999994</v>
          </cell>
          <cell r="H34">
            <v>827.53599999999994</v>
          </cell>
          <cell r="I34">
            <v>827.53599999999994</v>
          </cell>
          <cell r="J34">
            <v>827.53599999999994</v>
          </cell>
          <cell r="K34">
            <v>827.53599999999994</v>
          </cell>
          <cell r="L34">
            <v>827.53599999999994</v>
          </cell>
        </row>
        <row r="36">
          <cell r="A36" t="str">
            <v>Balance Sheet</v>
          </cell>
        </row>
        <row r="37">
          <cell r="A37" t="str">
            <v>Year Ending November (SKr million)</v>
          </cell>
          <cell r="F37">
            <v>2006</v>
          </cell>
          <cell r="G37">
            <v>2007</v>
          </cell>
          <cell r="H37">
            <v>2008</v>
          </cell>
          <cell r="I37">
            <v>2009</v>
          </cell>
          <cell r="J37">
            <v>2010</v>
          </cell>
          <cell r="K37">
            <v>2011</v>
          </cell>
          <cell r="L37">
            <v>2012</v>
          </cell>
        </row>
        <row r="38">
          <cell r="A38" t="str">
            <v>Goodwill (Gross)</v>
          </cell>
          <cell r="F38">
            <v>0</v>
          </cell>
          <cell r="G38">
            <v>0</v>
          </cell>
          <cell r="H38">
            <v>0</v>
          </cell>
          <cell r="I38">
            <v>0</v>
          </cell>
          <cell r="J38">
            <v>0</v>
          </cell>
          <cell r="K38">
            <v>0</v>
          </cell>
          <cell r="L38">
            <v>0</v>
          </cell>
        </row>
        <row r="39">
          <cell r="A39" t="str">
            <v>Amortisation</v>
          </cell>
          <cell r="F39">
            <v>0</v>
          </cell>
          <cell r="G39">
            <v>0</v>
          </cell>
          <cell r="H39">
            <v>0</v>
          </cell>
          <cell r="I39">
            <v>0</v>
          </cell>
          <cell r="J39">
            <v>0</v>
          </cell>
          <cell r="K39">
            <v>0</v>
          </cell>
          <cell r="L39">
            <v>0</v>
          </cell>
        </row>
        <row r="40">
          <cell r="A40" t="str">
            <v>Goodwill (Net)</v>
          </cell>
          <cell r="F40">
            <v>0</v>
          </cell>
          <cell r="G40">
            <v>0</v>
          </cell>
          <cell r="H40">
            <v>0</v>
          </cell>
          <cell r="I40">
            <v>0</v>
          </cell>
          <cell r="J40">
            <v>0</v>
          </cell>
          <cell r="K40">
            <v>0</v>
          </cell>
          <cell r="L40">
            <v>0</v>
          </cell>
        </row>
        <row r="41">
          <cell r="A41" t="str">
            <v>Tangible Fixed Assets (Gross)</v>
          </cell>
          <cell r="F41">
            <v>13574</v>
          </cell>
          <cell r="G41">
            <v>16125.7</v>
          </cell>
          <cell r="H41">
            <v>19021.18</v>
          </cell>
          <cell r="I41">
            <v>22396.68</v>
          </cell>
          <cell r="J41">
            <v>26317.08</v>
          </cell>
          <cell r="K41">
            <v>30585.780000000002</v>
          </cell>
          <cell r="L41">
            <v>35075.980000000003</v>
          </cell>
        </row>
        <row r="42">
          <cell r="A42" t="str">
            <v>Accumulated Depreciation</v>
          </cell>
          <cell r="F42">
            <v>-6020</v>
          </cell>
          <cell r="G42">
            <v>-7792.0549450549452</v>
          </cell>
          <cell r="H42">
            <v>-9819.8992947351162</v>
          </cell>
          <cell r="I42">
            <v>-12143.206348677026</v>
          </cell>
          <cell r="J42">
            <v>-14780.188312604882</v>
          </cell>
          <cell r="K42">
            <v>-17735.33613869184</v>
          </cell>
          <cell r="L42">
            <v>-21025.765782219045</v>
          </cell>
        </row>
        <row r="43">
          <cell r="A43" t="str">
            <v>Tangible Fixed Assets (Net)</v>
          </cell>
          <cell r="F43">
            <v>7554</v>
          </cell>
          <cell r="G43">
            <v>8333.6450549450565</v>
          </cell>
          <cell r="H43">
            <v>9201.2807052648841</v>
          </cell>
          <cell r="I43">
            <v>10253.473651322975</v>
          </cell>
          <cell r="J43">
            <v>11536.89168739512</v>
          </cell>
          <cell r="K43">
            <v>12850.443861308162</v>
          </cell>
          <cell r="L43">
            <v>14050.214217780958</v>
          </cell>
        </row>
        <row r="44">
          <cell r="A44" t="str">
            <v>Investments</v>
          </cell>
          <cell r="F44">
            <v>0</v>
          </cell>
          <cell r="G44">
            <v>0</v>
          </cell>
          <cell r="H44">
            <v>0</v>
          </cell>
          <cell r="I44">
            <v>0</v>
          </cell>
          <cell r="J44">
            <v>0</v>
          </cell>
          <cell r="K44">
            <v>0</v>
          </cell>
          <cell r="L44">
            <v>0</v>
          </cell>
        </row>
        <row r="45">
          <cell r="A45" t="str">
            <v>Other long term receivables</v>
          </cell>
          <cell r="F45">
            <v>155</v>
          </cell>
          <cell r="G45">
            <v>155</v>
          </cell>
          <cell r="H45">
            <v>155</v>
          </cell>
          <cell r="I45">
            <v>155</v>
          </cell>
          <cell r="J45">
            <v>155</v>
          </cell>
          <cell r="K45">
            <v>155</v>
          </cell>
          <cell r="L45">
            <v>155</v>
          </cell>
        </row>
        <row r="46">
          <cell r="A46" t="str">
            <v>Intangible Fixed Assets (Gross)</v>
          </cell>
          <cell r="F46">
            <v>383</v>
          </cell>
          <cell r="G46">
            <v>606.91375939444981</v>
          </cell>
          <cell r="H46">
            <v>865.93660367267205</v>
          </cell>
          <cell r="I46">
            <v>1162.6697099069181</v>
          </cell>
          <cell r="J46">
            <v>1499.1681798604948</v>
          </cell>
          <cell r="K46">
            <v>1876.3909419240401</v>
          </cell>
          <cell r="L46">
            <v>2297.0205130897116</v>
          </cell>
        </row>
        <row r="47">
          <cell r="A47" t="str">
            <v>Accumulated Ammortisation</v>
          </cell>
          <cell r="F47">
            <v>-161</v>
          </cell>
          <cell r="G47">
            <v>-221.71943267222269</v>
          </cell>
          <cell r="H47">
            <v>-316.30229610155692</v>
          </cell>
          <cell r="I47">
            <v>-445.21154349941844</v>
          </cell>
          <cell r="J47">
            <v>-609.24925284201629</v>
          </cell>
          <cell r="K47">
            <v>-809.34567248751648</v>
          </cell>
          <cell r="L47">
            <v>-1046.592955218309</v>
          </cell>
        </row>
        <row r="48">
          <cell r="A48" t="str">
            <v>Intangible Fixed Assets (Net)</v>
          </cell>
          <cell r="F48">
            <v>222</v>
          </cell>
          <cell r="G48">
            <v>385.19432672222712</v>
          </cell>
          <cell r="H48">
            <v>549.63430757111519</v>
          </cell>
          <cell r="I48">
            <v>717.45816640749968</v>
          </cell>
          <cell r="J48">
            <v>889.91892701847848</v>
          </cell>
          <cell r="K48">
            <v>1067.0452694365235</v>
          </cell>
          <cell r="L48">
            <v>1250.4275578714025</v>
          </cell>
        </row>
        <row r="49">
          <cell r="A49" t="str">
            <v>Deferred Tax Assets</v>
          </cell>
          <cell r="F49">
            <v>102</v>
          </cell>
          <cell r="G49">
            <v>102</v>
          </cell>
          <cell r="H49">
            <v>102</v>
          </cell>
          <cell r="I49">
            <v>102</v>
          </cell>
          <cell r="J49">
            <v>102</v>
          </cell>
          <cell r="K49">
            <v>102</v>
          </cell>
          <cell r="L49">
            <v>102</v>
          </cell>
        </row>
        <row r="50">
          <cell r="A50" t="str">
            <v>Total Fixed Assets</v>
          </cell>
          <cell r="F50">
            <v>8033</v>
          </cell>
          <cell r="G50">
            <v>8975.8393816672833</v>
          </cell>
          <cell r="H50">
            <v>10007.915012836</v>
          </cell>
          <cell r="I50">
            <v>11227.931817730474</v>
          </cell>
          <cell r="J50">
            <v>12683.810614413598</v>
          </cell>
          <cell r="K50">
            <v>14174.489130744685</v>
          </cell>
          <cell r="L50">
            <v>15557.641775652361</v>
          </cell>
        </row>
        <row r="51">
          <cell r="A51" t="str">
            <v>Inventories</v>
          </cell>
          <cell r="F51">
            <v>7220</v>
          </cell>
          <cell r="G51">
            <v>7737.0295227699598</v>
          </cell>
          <cell r="H51">
            <v>8832.6660580421812</v>
          </cell>
          <cell r="I51">
            <v>10118.499702787092</v>
          </cell>
          <cell r="J51">
            <v>11474.516154838917</v>
          </cell>
          <cell r="K51">
            <v>12863.606054081909</v>
          </cell>
          <cell r="L51">
            <v>14344.542915890748</v>
          </cell>
        </row>
        <row r="52">
          <cell r="A52" t="str">
            <v>Trade Receivables</v>
          </cell>
          <cell r="F52">
            <v>865</v>
          </cell>
          <cell r="G52">
            <v>973.07821749123195</v>
          </cell>
          <cell r="H52">
            <v>1125.6543067357791</v>
          </cell>
          <cell r="I52">
            <v>1289.534519298566</v>
          </cell>
          <cell r="J52">
            <v>1462.3457362177162</v>
          </cell>
          <cell r="K52">
            <v>1639.3242375931113</v>
          </cell>
          <cell r="L52">
            <v>1827.9603470591303</v>
          </cell>
        </row>
        <row r="53">
          <cell r="A53" t="str">
            <v>Other Receivables</v>
          </cell>
          <cell r="F53">
            <v>249</v>
          </cell>
          <cell r="G53">
            <v>249</v>
          </cell>
          <cell r="H53">
            <v>249</v>
          </cell>
          <cell r="I53">
            <v>249</v>
          </cell>
          <cell r="J53">
            <v>249</v>
          </cell>
          <cell r="K53">
            <v>249</v>
          </cell>
          <cell r="L53">
            <v>249</v>
          </cell>
        </row>
        <row r="54">
          <cell r="A54" t="str">
            <v>Investments</v>
          </cell>
          <cell r="F54">
            <v>8748</v>
          </cell>
          <cell r="G54">
            <v>8748</v>
          </cell>
          <cell r="H54">
            <v>8748</v>
          </cell>
          <cell r="I54">
            <v>8748</v>
          </cell>
          <cell r="J54">
            <v>8748</v>
          </cell>
          <cell r="K54">
            <v>8748</v>
          </cell>
          <cell r="L54">
            <v>8748</v>
          </cell>
        </row>
        <row r="55">
          <cell r="A55" t="str">
            <v>Cash &amp; Cash Equivalents</v>
          </cell>
          <cell r="F55">
            <v>9877</v>
          </cell>
          <cell r="G55">
            <v>9800.0603274230834</v>
          </cell>
          <cell r="H55">
            <v>10058.105304248824</v>
          </cell>
          <cell r="I55">
            <v>10316.192979817879</v>
          </cell>
          <cell r="J55">
            <v>10610.68996987418</v>
          </cell>
          <cell r="K55">
            <v>11157.01223060994</v>
          </cell>
          <cell r="L55">
            <v>12052.594843369228</v>
          </cell>
        </row>
        <row r="56">
          <cell r="A56" t="str">
            <v>Prepaid expenses and accrued income</v>
          </cell>
          <cell r="F56">
            <v>563</v>
          </cell>
          <cell r="G56">
            <v>563</v>
          </cell>
          <cell r="H56">
            <v>563</v>
          </cell>
          <cell r="I56">
            <v>563</v>
          </cell>
          <cell r="J56">
            <v>563</v>
          </cell>
          <cell r="K56">
            <v>563</v>
          </cell>
          <cell r="L56">
            <v>563</v>
          </cell>
        </row>
        <row r="57">
          <cell r="A57" t="str">
            <v>Total Current Assets</v>
          </cell>
          <cell r="F57">
            <v>27522</v>
          </cell>
          <cell r="G57">
            <v>28070.168067684273</v>
          </cell>
          <cell r="H57">
            <v>29576.425669026783</v>
          </cell>
          <cell r="I57">
            <v>31284.227201903537</v>
          </cell>
          <cell r="J57">
            <v>33107.551860930813</v>
          </cell>
          <cell r="K57">
            <v>35219.94252228496</v>
          </cell>
          <cell r="L57">
            <v>37785.098106319107</v>
          </cell>
        </row>
        <row r="58">
          <cell r="A58" t="str">
            <v>Total Assets</v>
          </cell>
          <cell r="F58">
            <v>35555</v>
          </cell>
          <cell r="G58">
            <v>37046.007449351557</v>
          </cell>
          <cell r="H58">
            <v>39584.340681862785</v>
          </cell>
          <cell r="I58">
            <v>42512.159019634011</v>
          </cell>
          <cell r="J58">
            <v>45791.362475344409</v>
          </cell>
          <cell r="K58">
            <v>49394.431653029649</v>
          </cell>
          <cell r="L58">
            <v>53342.739881971465</v>
          </cell>
        </row>
        <row r="59">
          <cell r="A59" t="str">
            <v>Trade Payables</v>
          </cell>
          <cell r="F59">
            <v>-1942</v>
          </cell>
          <cell r="G59">
            <v>-1465.9634885248345</v>
          </cell>
          <cell r="H59">
            <v>-1673.5577794185185</v>
          </cell>
          <cell r="I59">
            <v>-1917.1894173701862</v>
          </cell>
          <cell r="J59">
            <v>-2174.1188503905314</v>
          </cell>
          <cell r="K59">
            <v>-2437.31483129973</v>
          </cell>
          <cell r="L59">
            <v>-2717.9133945898261</v>
          </cell>
        </row>
        <row r="60">
          <cell r="A60" t="str">
            <v>Short-Term Debt</v>
          </cell>
          <cell r="F60">
            <v>0</v>
          </cell>
          <cell r="G60">
            <v>0</v>
          </cell>
          <cell r="H60">
            <v>0</v>
          </cell>
          <cell r="I60">
            <v>0</v>
          </cell>
          <cell r="J60">
            <v>0</v>
          </cell>
          <cell r="K60">
            <v>0</v>
          </cell>
          <cell r="L60">
            <v>0</v>
          </cell>
        </row>
        <row r="61">
          <cell r="A61" t="str">
            <v>Long-Term Debt</v>
          </cell>
          <cell r="F61">
            <v>0</v>
          </cell>
          <cell r="G61">
            <v>0</v>
          </cell>
          <cell r="H61">
            <v>0</v>
          </cell>
          <cell r="I61">
            <v>0</v>
          </cell>
          <cell r="J61">
            <v>0</v>
          </cell>
          <cell r="K61">
            <v>0</v>
          </cell>
          <cell r="L61">
            <v>0</v>
          </cell>
        </row>
        <row r="62">
          <cell r="A62" t="str">
            <v>Other Payables</v>
          </cell>
          <cell r="F62">
            <v>-1560</v>
          </cell>
          <cell r="G62">
            <v>-1560</v>
          </cell>
          <cell r="H62">
            <v>-1560</v>
          </cell>
          <cell r="I62">
            <v>-1560</v>
          </cell>
          <cell r="J62">
            <v>-1560</v>
          </cell>
          <cell r="K62">
            <v>-1560</v>
          </cell>
          <cell r="L62">
            <v>-1560</v>
          </cell>
        </row>
        <row r="63">
          <cell r="A63" t="str">
            <v>Accrued expenses and deferred income</v>
          </cell>
          <cell r="F63">
            <v>-2270</v>
          </cell>
          <cell r="G63">
            <v>-2270</v>
          </cell>
          <cell r="H63">
            <v>-2270</v>
          </cell>
          <cell r="I63">
            <v>-2270</v>
          </cell>
          <cell r="J63">
            <v>-2270</v>
          </cell>
          <cell r="K63">
            <v>-2270</v>
          </cell>
          <cell r="L63">
            <v>-2270</v>
          </cell>
        </row>
        <row r="64">
          <cell r="A64" t="str">
            <v>Minorities</v>
          </cell>
          <cell r="F64">
            <v>0</v>
          </cell>
          <cell r="G64">
            <v>0</v>
          </cell>
          <cell r="H64">
            <v>0</v>
          </cell>
          <cell r="I64">
            <v>0</v>
          </cell>
          <cell r="J64">
            <v>0</v>
          </cell>
          <cell r="K64">
            <v>0</v>
          </cell>
          <cell r="L64">
            <v>0</v>
          </cell>
        </row>
        <row r="65">
          <cell r="A65" t="str">
            <v>Provisions for pensions</v>
          </cell>
          <cell r="F65">
            <v>-130</v>
          </cell>
          <cell r="G65">
            <v>-130</v>
          </cell>
          <cell r="H65">
            <v>-130</v>
          </cell>
          <cell r="I65">
            <v>-130</v>
          </cell>
          <cell r="J65">
            <v>-130</v>
          </cell>
          <cell r="K65">
            <v>-130</v>
          </cell>
          <cell r="L65">
            <v>-130</v>
          </cell>
        </row>
        <row r="66">
          <cell r="A66" t="str">
            <v>Deferred Tax Liabilities</v>
          </cell>
          <cell r="F66">
            <v>-650</v>
          </cell>
          <cell r="G66">
            <v>-650</v>
          </cell>
          <cell r="H66">
            <v>-650</v>
          </cell>
          <cell r="I66">
            <v>-650</v>
          </cell>
          <cell r="J66">
            <v>-650</v>
          </cell>
          <cell r="K66">
            <v>-650</v>
          </cell>
          <cell r="L66">
            <v>-650</v>
          </cell>
        </row>
        <row r="67">
          <cell r="A67" t="str">
            <v>Income Tax Liabilities</v>
          </cell>
          <cell r="F67">
            <v>-1224</v>
          </cell>
          <cell r="G67">
            <v>-1224</v>
          </cell>
          <cell r="H67">
            <v>-1224</v>
          </cell>
          <cell r="I67">
            <v>-1224</v>
          </cell>
          <cell r="J67">
            <v>-1224</v>
          </cell>
          <cell r="K67">
            <v>-1224</v>
          </cell>
          <cell r="L67">
            <v>-1224</v>
          </cell>
        </row>
        <row r="68">
          <cell r="A68" t="str">
            <v>Total Liabilities</v>
          </cell>
          <cell r="F68">
            <v>-7776</v>
          </cell>
          <cell r="G68">
            <v>-7299.9634885248342</v>
          </cell>
          <cell r="H68">
            <v>-7507.5577794185183</v>
          </cell>
          <cell r="I68">
            <v>-7751.1894173701858</v>
          </cell>
          <cell r="J68">
            <v>-8008.1188503905314</v>
          </cell>
          <cell r="K68">
            <v>-8271.3148312997291</v>
          </cell>
          <cell r="L68">
            <v>-8551.9133945898266</v>
          </cell>
        </row>
        <row r="69">
          <cell r="A69" t="str">
            <v>Net Assets</v>
          </cell>
          <cell r="F69">
            <v>27779</v>
          </cell>
          <cell r="G69">
            <v>29746.043960826722</v>
          </cell>
          <cell r="H69">
            <v>32076.782902444265</v>
          </cell>
          <cell r="I69">
            <v>34760.969602263824</v>
          </cell>
          <cell r="J69">
            <v>37783.24362495388</v>
          </cell>
          <cell r="K69">
            <v>41123.11682172992</v>
          </cell>
          <cell r="L69">
            <v>44790.826487381637</v>
          </cell>
        </row>
        <row r="70">
          <cell r="A70" t="str">
            <v>Share Capital</v>
          </cell>
          <cell r="F70">
            <v>207</v>
          </cell>
          <cell r="G70">
            <v>207</v>
          </cell>
          <cell r="H70">
            <v>207</v>
          </cell>
          <cell r="I70">
            <v>207</v>
          </cell>
          <cell r="J70">
            <v>207</v>
          </cell>
          <cell r="K70">
            <v>207</v>
          </cell>
          <cell r="L70">
            <v>207</v>
          </cell>
        </row>
        <row r="71">
          <cell r="A71" t="str">
            <v>Share Premium</v>
          </cell>
          <cell r="F71">
            <v>0</v>
          </cell>
          <cell r="G71">
            <v>0</v>
          </cell>
          <cell r="H71">
            <v>0</v>
          </cell>
          <cell r="I71">
            <v>0</v>
          </cell>
          <cell r="J71">
            <v>0</v>
          </cell>
          <cell r="K71">
            <v>0</v>
          </cell>
          <cell r="L71">
            <v>0</v>
          </cell>
        </row>
        <row r="72">
          <cell r="A72" t="str">
            <v>Revaluation Reserve</v>
          </cell>
          <cell r="F72">
            <v>0</v>
          </cell>
          <cell r="G72">
            <v>0</v>
          </cell>
          <cell r="H72">
            <v>0</v>
          </cell>
          <cell r="I72">
            <v>0</v>
          </cell>
          <cell r="J72">
            <v>0</v>
          </cell>
          <cell r="K72">
            <v>0</v>
          </cell>
          <cell r="L72">
            <v>0</v>
          </cell>
        </row>
        <row r="73">
          <cell r="A73" t="str">
            <v>Other Reserves</v>
          </cell>
          <cell r="F73">
            <v>22</v>
          </cell>
          <cell r="G73">
            <v>22</v>
          </cell>
          <cell r="H73">
            <v>22</v>
          </cell>
          <cell r="I73">
            <v>22</v>
          </cell>
          <cell r="J73">
            <v>22</v>
          </cell>
          <cell r="K73">
            <v>22</v>
          </cell>
          <cell r="L73">
            <v>22</v>
          </cell>
        </row>
        <row r="74">
          <cell r="A74" t="str">
            <v>P&amp;L Reserve</v>
          </cell>
          <cell r="F74">
            <v>27550</v>
          </cell>
          <cell r="G74">
            <v>29517.043960826726</v>
          </cell>
          <cell r="H74">
            <v>31847.782902444269</v>
          </cell>
          <cell r="I74">
            <v>34531.969602263838</v>
          </cell>
          <cell r="J74">
            <v>37554.243624953895</v>
          </cell>
          <cell r="K74">
            <v>40894.116821729927</v>
          </cell>
          <cell r="L74">
            <v>44561.826487381644</v>
          </cell>
        </row>
        <row r="75">
          <cell r="A75" t="str">
            <v>Total Shareholders' Equities</v>
          </cell>
          <cell r="F75">
            <v>27779</v>
          </cell>
          <cell r="G75">
            <v>29746.043960826726</v>
          </cell>
          <cell r="H75">
            <v>32076.782902444269</v>
          </cell>
          <cell r="I75">
            <v>34760.969602263838</v>
          </cell>
          <cell r="J75">
            <v>37783.243624953895</v>
          </cell>
          <cell r="K75">
            <v>41123.116821729927</v>
          </cell>
          <cell r="L75">
            <v>44790.826487381644</v>
          </cell>
        </row>
        <row r="78">
          <cell r="A78" t="str">
            <v>Cashflow</v>
          </cell>
        </row>
        <row r="79">
          <cell r="A79" t="str">
            <v>Year Ending November (SKr million)</v>
          </cell>
          <cell r="F79">
            <v>2006</v>
          </cell>
          <cell r="G79">
            <v>2007</v>
          </cell>
          <cell r="H79">
            <v>2008</v>
          </cell>
          <cell r="I79">
            <v>2009</v>
          </cell>
          <cell r="J79">
            <v>2010</v>
          </cell>
          <cell r="K79">
            <v>2011</v>
          </cell>
          <cell r="L79">
            <v>2012</v>
          </cell>
        </row>
        <row r="80">
          <cell r="A80" t="str">
            <v>EBIT (before Exceptionals)</v>
          </cell>
          <cell r="F80">
            <v>15298</v>
          </cell>
          <cell r="G80">
            <v>18496.638661071011</v>
          </cell>
          <cell r="H80">
            <v>21955.014071425496</v>
          </cell>
          <cell r="I80">
            <v>25370.167787404214</v>
          </cell>
          <cell r="J80">
            <v>28627.690460615435</v>
          </cell>
          <cell r="K80">
            <v>31702.031203280007</v>
          </cell>
          <cell r="L80">
            <v>34887.296736473552</v>
          </cell>
        </row>
        <row r="81">
          <cell r="A81" t="str">
            <v>Depreciation</v>
          </cell>
          <cell r="F81">
            <v>1624</v>
          </cell>
          <cell r="G81">
            <v>1832.7743777271678</v>
          </cell>
          <cell r="H81">
            <v>2122.4272131095049</v>
          </cell>
          <cell r="I81">
            <v>2452.2163013397708</v>
          </cell>
          <cell r="J81">
            <v>2801.0196732704539</v>
          </cell>
          <cell r="K81">
            <v>3155.2442457324578</v>
          </cell>
          <cell r="L81">
            <v>3527.6769262579978</v>
          </cell>
        </row>
        <row r="82">
          <cell r="A82" t="str">
            <v>Cash Exceptional Items</v>
          </cell>
          <cell r="F82">
            <v>0</v>
          </cell>
          <cell r="G82">
            <v>0</v>
          </cell>
          <cell r="H82">
            <v>0</v>
          </cell>
          <cell r="I82">
            <v>0</v>
          </cell>
          <cell r="J82">
            <v>0</v>
          </cell>
          <cell r="K82">
            <v>0</v>
          </cell>
          <cell r="L82">
            <v>0</v>
          </cell>
        </row>
        <row r="83">
          <cell r="A83" t="str">
            <v>Associates</v>
          </cell>
          <cell r="F83">
            <v>0</v>
          </cell>
          <cell r="G83">
            <v>0</v>
          </cell>
          <cell r="H83">
            <v>0</v>
          </cell>
          <cell r="I83">
            <v>0</v>
          </cell>
          <cell r="J83">
            <v>0</v>
          </cell>
          <cell r="K83">
            <v>0</v>
          </cell>
          <cell r="L83">
            <v>0</v>
          </cell>
        </row>
        <row r="84">
          <cell r="A84" t="str">
            <v>Change in Working Capital</v>
          </cell>
          <cell r="F84">
            <v>136</v>
          </cell>
          <cell r="G84">
            <v>-1101.1442517363573</v>
          </cell>
          <cell r="H84">
            <v>-1040.6183336230845</v>
          </cell>
          <cell r="I84">
            <v>-1206.0822193560302</v>
          </cell>
          <cell r="J84">
            <v>-1271.8982359506297</v>
          </cell>
          <cell r="K84">
            <v>-1302.8724197091885</v>
          </cell>
          <cell r="L84">
            <v>-1388.9744079847621</v>
          </cell>
        </row>
        <row r="85">
          <cell r="A85" t="str">
            <v>Other</v>
          </cell>
          <cell r="F85">
            <v>0</v>
          </cell>
          <cell r="G85">
            <v>0</v>
          </cell>
          <cell r="H85">
            <v>0</v>
          </cell>
          <cell r="I85">
            <v>0</v>
          </cell>
          <cell r="J85">
            <v>0</v>
          </cell>
          <cell r="K85">
            <v>0</v>
          </cell>
          <cell r="L85">
            <v>0</v>
          </cell>
        </row>
        <row r="86">
          <cell r="A86" t="str">
            <v>Total Operating Cashflows</v>
          </cell>
          <cell r="F86">
            <v>17058</v>
          </cell>
          <cell r="G86">
            <v>19228.268787061821</v>
          </cell>
          <cell r="H86">
            <v>23036.822950911916</v>
          </cell>
          <cell r="I86">
            <v>26616.301869387953</v>
          </cell>
          <cell r="J86">
            <v>30156.811897935258</v>
          </cell>
          <cell r="K86">
            <v>33554.403029303277</v>
          </cell>
          <cell r="L86">
            <v>37025.999254746792</v>
          </cell>
        </row>
        <row r="87">
          <cell r="A87" t="str">
            <v>Tax paid</v>
          </cell>
          <cell r="F87">
            <v>-5565</v>
          </cell>
          <cell r="G87">
            <v>-6086.4122555595113</v>
          </cell>
          <cell r="H87">
            <v>-7211.7544606418824</v>
          </cell>
          <cell r="I87">
            <v>-8305.3897886071354</v>
          </cell>
          <cell r="J87">
            <v>-9351.4969760150925</v>
          </cell>
          <cell r="K87">
            <v>-10334.209891439763</v>
          </cell>
          <cell r="L87">
            <v>-11348.598965462115</v>
          </cell>
        </row>
        <row r="88">
          <cell r="A88" t="str">
            <v>Net interest</v>
          </cell>
          <cell r="F88">
            <v>510</v>
          </cell>
          <cell r="G88">
            <v>703.4</v>
          </cell>
          <cell r="H88">
            <v>795</v>
          </cell>
          <cell r="I88">
            <v>829.8</v>
          </cell>
          <cell r="J88">
            <v>872.3</v>
          </cell>
          <cell r="K88">
            <v>898</v>
          </cell>
          <cell r="L88">
            <v>912.7</v>
          </cell>
        </row>
        <row r="89">
          <cell r="A89" t="str">
            <v>Dividends to Minorities</v>
          </cell>
          <cell r="F89">
            <v>0</v>
          </cell>
          <cell r="G89">
            <v>0</v>
          </cell>
          <cell r="H89">
            <v>0</v>
          </cell>
          <cell r="I89">
            <v>0</v>
          </cell>
          <cell r="J89">
            <v>0</v>
          </cell>
          <cell r="K89">
            <v>0</v>
          </cell>
          <cell r="L89">
            <v>0</v>
          </cell>
        </row>
        <row r="90">
          <cell r="A90" t="str">
            <v>Purchase of Tangible Fixed Assets (Capex)</v>
          </cell>
          <cell r="F90">
            <v>-1958</v>
          </cell>
          <cell r="G90">
            <v>-2551.6999999999998</v>
          </cell>
          <cell r="H90">
            <v>-2895.48</v>
          </cell>
          <cell r="I90">
            <v>-3375.5</v>
          </cell>
          <cell r="J90">
            <v>-3920.3999999999996</v>
          </cell>
          <cell r="K90">
            <v>-4268.7</v>
          </cell>
          <cell r="L90">
            <v>-4490.2</v>
          </cell>
        </row>
        <row r="91">
          <cell r="A91" t="str">
            <v xml:space="preserve">Free Cash Flow </v>
          </cell>
          <cell r="F91">
            <v>10097</v>
          </cell>
          <cell r="G91">
            <v>11293.556531502309</v>
          </cell>
          <cell r="H91">
            <v>13724.588490270035</v>
          </cell>
          <cell r="I91">
            <v>15765.212080780817</v>
          </cell>
          <cell r="J91">
            <v>17757.214921920167</v>
          </cell>
          <cell r="K91">
            <v>19849.493137863512</v>
          </cell>
          <cell r="L91">
            <v>22099.900289284677</v>
          </cell>
        </row>
        <row r="92">
          <cell r="A92" t="str">
            <v>Purchase of Intangibles</v>
          </cell>
          <cell r="F92">
            <v>-30</v>
          </cell>
          <cell r="G92">
            <v>-223.91375939444978</v>
          </cell>
          <cell r="H92">
            <v>-259.02284427822224</v>
          </cell>
          <cell r="I92">
            <v>-296.73310623424612</v>
          </cell>
          <cell r="J92">
            <v>-336.49846995357666</v>
          </cell>
          <cell r="K92">
            <v>-377.2227620635453</v>
          </cell>
          <cell r="L92">
            <v>-420.62957116567162</v>
          </cell>
        </row>
        <row r="93">
          <cell r="A93" t="str">
            <v>Sale of/investments in buildings and land</v>
          </cell>
          <cell r="F93">
            <v>6</v>
          </cell>
          <cell r="G93">
            <v>0</v>
          </cell>
          <cell r="H93">
            <v>0</v>
          </cell>
          <cell r="I93">
            <v>0</v>
          </cell>
          <cell r="J93">
            <v>0</v>
          </cell>
          <cell r="K93">
            <v>0</v>
          </cell>
          <cell r="L93">
            <v>0</v>
          </cell>
        </row>
        <row r="94">
          <cell r="A94" t="str">
            <v>Sale of Tangible Fixed Assets</v>
          </cell>
          <cell r="F94">
            <v>0</v>
          </cell>
          <cell r="G94">
            <v>0</v>
          </cell>
          <cell r="H94">
            <v>0</v>
          </cell>
          <cell r="I94">
            <v>0</v>
          </cell>
          <cell r="J94">
            <v>0</v>
          </cell>
          <cell r="K94">
            <v>0</v>
          </cell>
          <cell r="L94">
            <v>0</v>
          </cell>
        </row>
        <row r="95">
          <cell r="A95" t="str">
            <v xml:space="preserve">Dividends Paid </v>
          </cell>
          <cell r="F95">
            <v>-7861</v>
          </cell>
          <cell r="G95">
            <v>-11146.582444684775</v>
          </cell>
          <cell r="H95">
            <v>-13207.520669166071</v>
          </cell>
          <cell r="I95">
            <v>-15210.391298977516</v>
          </cell>
          <cell r="J95">
            <v>-17126.219461910288</v>
          </cell>
          <cell r="K95">
            <v>-18925.948115064206</v>
          </cell>
          <cell r="L95">
            <v>-20783.688105359717</v>
          </cell>
        </row>
        <row r="96">
          <cell r="A96" t="str">
            <v>Change in financial investments, 3-12 months</v>
          </cell>
          <cell r="F96">
            <v>0</v>
          </cell>
          <cell r="G96">
            <v>0</v>
          </cell>
          <cell r="H96">
            <v>0</v>
          </cell>
          <cell r="I96">
            <v>0</v>
          </cell>
          <cell r="J96">
            <v>0</v>
          </cell>
          <cell r="K96">
            <v>0</v>
          </cell>
          <cell r="L96">
            <v>0</v>
          </cell>
        </row>
        <row r="97">
          <cell r="A97" t="str">
            <v>Other</v>
          </cell>
          <cell r="F97">
            <v>-15</v>
          </cell>
          <cell r="G97">
            <v>0</v>
          </cell>
          <cell r="H97">
            <v>0</v>
          </cell>
          <cell r="I97">
            <v>0</v>
          </cell>
          <cell r="J97">
            <v>0</v>
          </cell>
          <cell r="K97">
            <v>0</v>
          </cell>
          <cell r="L97">
            <v>0</v>
          </cell>
        </row>
        <row r="98">
          <cell r="A98" t="str">
            <v>Net Cash Flow before Financing</v>
          </cell>
          <cell r="F98">
            <v>2197</v>
          </cell>
          <cell r="G98">
            <v>-76.939672576916564</v>
          </cell>
          <cell r="H98">
            <v>258.04497682574038</v>
          </cell>
          <cell r="I98">
            <v>258.08767556905514</v>
          </cell>
          <cell r="J98">
            <v>294.496990056301</v>
          </cell>
          <cell r="K98">
            <v>546.32226073576021</v>
          </cell>
          <cell r="L98">
            <v>895.58261275928817</v>
          </cell>
        </row>
        <row r="99">
          <cell r="A99" t="str">
            <v>Capital Increase/Decrease</v>
          </cell>
          <cell r="F99">
            <v>0</v>
          </cell>
          <cell r="G99">
            <v>0</v>
          </cell>
          <cell r="H99">
            <v>0</v>
          </cell>
          <cell r="I99">
            <v>0</v>
          </cell>
          <cell r="J99">
            <v>0</v>
          </cell>
          <cell r="K99">
            <v>0</v>
          </cell>
          <cell r="L99">
            <v>0</v>
          </cell>
        </row>
        <row r="100">
          <cell r="A100" t="str">
            <v>Exchange Movements/Other</v>
          </cell>
          <cell r="F100">
            <v>-418</v>
          </cell>
          <cell r="G100">
            <v>0</v>
          </cell>
          <cell r="H100">
            <v>0</v>
          </cell>
          <cell r="I100">
            <v>0</v>
          </cell>
          <cell r="J100">
            <v>0</v>
          </cell>
          <cell r="K100">
            <v>0</v>
          </cell>
          <cell r="L100">
            <v>0</v>
          </cell>
        </row>
        <row r="101">
          <cell r="A101" t="str">
            <v>Net Cash Flow after Financing</v>
          </cell>
          <cell r="F101">
            <v>1779</v>
          </cell>
          <cell r="G101">
            <v>-76.939672576916564</v>
          </cell>
          <cell r="H101">
            <v>258.04497682574038</v>
          </cell>
          <cell r="I101">
            <v>258.08767556905514</v>
          </cell>
          <cell r="J101">
            <v>294.496990056301</v>
          </cell>
          <cell r="K101">
            <v>546.32226073576021</v>
          </cell>
          <cell r="L101">
            <v>895.58261275928817</v>
          </cell>
        </row>
        <row r="103">
          <cell r="A103" t="str">
            <v>(Net Debt)/Net Cash at Start of Year</v>
          </cell>
          <cell r="F103">
            <v>16846</v>
          </cell>
          <cell r="G103">
            <v>18625</v>
          </cell>
          <cell r="H103">
            <v>18548.060327423082</v>
          </cell>
          <cell r="I103">
            <v>18806.10530424882</v>
          </cell>
          <cell r="J103">
            <v>19064.192979817875</v>
          </cell>
          <cell r="K103">
            <v>19358.689969874176</v>
          </cell>
          <cell r="L103">
            <v>19905.012230609937</v>
          </cell>
        </row>
        <row r="104">
          <cell r="A104" t="str">
            <v>Net Cash Flow During Year</v>
          </cell>
          <cell r="F104">
            <v>1779</v>
          </cell>
          <cell r="G104">
            <v>-76.939672576916564</v>
          </cell>
          <cell r="H104">
            <v>258.04497682574038</v>
          </cell>
          <cell r="I104">
            <v>258.08767556905514</v>
          </cell>
          <cell r="J104">
            <v>294.496990056301</v>
          </cell>
          <cell r="K104">
            <v>546.32226073576021</v>
          </cell>
          <cell r="L104">
            <v>895.58261275928817</v>
          </cell>
        </row>
        <row r="105">
          <cell r="A105" t="str">
            <v>(Net Debt)/Net Cash at End of Year</v>
          </cell>
          <cell r="F105">
            <v>18625</v>
          </cell>
          <cell r="G105">
            <v>18548.060327423082</v>
          </cell>
          <cell r="H105">
            <v>18806.10530424882</v>
          </cell>
          <cell r="I105">
            <v>19064.192979817875</v>
          </cell>
          <cell r="J105">
            <v>19358.689969874176</v>
          </cell>
          <cell r="K105">
            <v>19905.012230609937</v>
          </cell>
          <cell r="L105">
            <v>20800.594843369225</v>
          </cell>
        </row>
        <row r="106">
          <cell r="A106" t="str">
            <v xml:space="preserve">  - Cash and Equivalent</v>
          </cell>
          <cell r="F106">
            <v>18625</v>
          </cell>
          <cell r="G106">
            <v>18548.060327423082</v>
          </cell>
          <cell r="H106">
            <v>18806.105304248824</v>
          </cell>
          <cell r="I106">
            <v>19064.192979817879</v>
          </cell>
          <cell r="J106">
            <v>19358.68996987418</v>
          </cell>
          <cell r="K106">
            <v>19905.01223060994</v>
          </cell>
          <cell r="L106">
            <v>20800.594843369228</v>
          </cell>
        </row>
        <row r="107">
          <cell r="A107" t="str">
            <v xml:space="preserve">  - Short Term Debt</v>
          </cell>
          <cell r="F107">
            <v>0</v>
          </cell>
          <cell r="G107">
            <v>0</v>
          </cell>
          <cell r="H107">
            <v>0</v>
          </cell>
          <cell r="I107">
            <v>0</v>
          </cell>
          <cell r="J107">
            <v>0</v>
          </cell>
          <cell r="K107">
            <v>0</v>
          </cell>
          <cell r="L107">
            <v>0</v>
          </cell>
        </row>
        <row r="108">
          <cell r="A108" t="str">
            <v xml:space="preserve">  - Long Term Debt</v>
          </cell>
          <cell r="F108">
            <v>0</v>
          </cell>
          <cell r="G108">
            <v>0</v>
          </cell>
          <cell r="H108">
            <v>0</v>
          </cell>
          <cell r="I108">
            <v>0</v>
          </cell>
          <cell r="J108">
            <v>0</v>
          </cell>
          <cell r="K108">
            <v>0</v>
          </cell>
          <cell r="L108">
            <v>0</v>
          </cell>
        </row>
        <row r="111">
          <cell r="A111" t="str">
            <v>Key Modelling Assumptions</v>
          </cell>
        </row>
        <row r="112">
          <cell r="A112" t="str">
            <v>Year Ending November</v>
          </cell>
          <cell r="F112">
            <v>2006</v>
          </cell>
          <cell r="G112">
            <v>2007</v>
          </cell>
          <cell r="H112">
            <v>2008</v>
          </cell>
          <cell r="I112">
            <v>2009</v>
          </cell>
          <cell r="J112">
            <v>2010</v>
          </cell>
          <cell r="K112">
            <v>2011</v>
          </cell>
          <cell r="L112">
            <v>2012</v>
          </cell>
        </row>
        <row r="113">
          <cell r="A113" t="str">
            <v>Change in No of stores during period</v>
          </cell>
          <cell r="F113">
            <v>152</v>
          </cell>
          <cell r="G113">
            <v>170</v>
          </cell>
          <cell r="H113">
            <v>189</v>
          </cell>
          <cell r="I113">
            <v>215</v>
          </cell>
          <cell r="J113">
            <v>242</v>
          </cell>
          <cell r="K113">
            <v>255</v>
          </cell>
          <cell r="L113">
            <v>260</v>
          </cell>
        </row>
        <row r="114">
          <cell r="A114" t="str">
            <v>New space productivity</v>
          </cell>
          <cell r="F114">
            <v>71.013311981837319</v>
          </cell>
          <cell r="G114">
            <v>83.506272162332337</v>
          </cell>
          <cell r="H114">
            <v>80</v>
          </cell>
          <cell r="I114">
            <v>80</v>
          </cell>
          <cell r="J114">
            <v>75</v>
          </cell>
          <cell r="K114">
            <v>75</v>
          </cell>
          <cell r="L114">
            <v>75</v>
          </cell>
        </row>
        <row r="115">
          <cell r="A115" t="str">
            <v>LFL</v>
          </cell>
          <cell r="F115">
            <v>2</v>
          </cell>
          <cell r="G115">
            <v>4.4309167395954381</v>
          </cell>
          <cell r="H115">
            <v>4.4880145726727116</v>
          </cell>
          <cell r="I115">
            <v>4.3827537200056197</v>
          </cell>
          <cell r="J115">
            <v>4.0000000000000009</v>
          </cell>
          <cell r="K115">
            <v>3</v>
          </cell>
          <cell r="L115">
            <v>3</v>
          </cell>
        </row>
        <row r="116">
          <cell r="A116" t="str">
            <v>Gross margin</v>
          </cell>
          <cell r="F116">
            <v>59.450292397660817</v>
          </cell>
          <cell r="G116">
            <v>61.5</v>
          </cell>
          <cell r="H116">
            <v>62.005476680150004</v>
          </cell>
          <cell r="I116">
            <v>62.005793615530813</v>
          </cell>
          <cell r="J116">
            <v>62.00569147947116</v>
          </cell>
          <cell r="K116">
            <v>62.00450579007439</v>
          </cell>
          <cell r="L116">
            <v>62.002574693496847</v>
          </cell>
        </row>
        <row r="117">
          <cell r="A117" t="str">
            <v>GM movement</v>
          </cell>
          <cell r="F117">
            <v>0.39021946524898654</v>
          </cell>
          <cell r="G117">
            <v>2.0497076023391791</v>
          </cell>
          <cell r="H117">
            <v>0.50547668015000768</v>
          </cell>
          <cell r="I117">
            <v>3.1693538080634909E-4</v>
          </cell>
          <cell r="J117">
            <v>-1.0213605965425643E-4</v>
          </cell>
          <cell r="K117">
            <v>-1.1856893967654436E-3</v>
          </cell>
          <cell r="L117">
            <v>-1.9310965775454214E-3</v>
          </cell>
        </row>
        <row r="118">
          <cell r="A118" t="str">
            <v>Opex growth</v>
          </cell>
          <cell r="F118">
            <v>10.243817636577003</v>
          </cell>
          <cell r="G118">
            <v>14.281008668242714</v>
          </cell>
          <cell r="H118">
            <v>15.311766811484251</v>
          </cell>
          <cell r="I118">
            <v>13.905083596418999</v>
          </cell>
          <cell r="J118">
            <v>13.774600264487358</v>
          </cell>
          <cell r="K118">
            <v>12.999754017943621</v>
          </cell>
          <cell r="L118">
            <v>12.446380584459016</v>
          </cell>
        </row>
        <row r="119">
          <cell r="A119" t="str">
            <v>Investment in Renting Rights capex (% of sales)</v>
          </cell>
          <cell r="F119">
            <v>4.3859649122807015E-2</v>
          </cell>
          <cell r="G119">
            <v>0.28999999999999998</v>
          </cell>
          <cell r="H119">
            <v>0.28999999999999998</v>
          </cell>
          <cell r="I119">
            <v>0.28999999999999998</v>
          </cell>
          <cell r="J119">
            <v>0.28999999999999998</v>
          </cell>
          <cell r="K119">
            <v>0.28999999999999998</v>
          </cell>
          <cell r="L119">
            <v>0.28999999999999998</v>
          </cell>
        </row>
        <row r="120">
          <cell r="A120" t="str">
            <v>Tax rate</v>
          </cell>
          <cell r="F120">
            <v>31.699139676113358</v>
          </cell>
          <cell r="G120">
            <v>31.7</v>
          </cell>
          <cell r="H120">
            <v>31.7</v>
          </cell>
          <cell r="I120">
            <v>31.7</v>
          </cell>
          <cell r="J120">
            <v>31.7</v>
          </cell>
          <cell r="K120">
            <v>31.7</v>
          </cell>
          <cell r="L120">
            <v>31.7</v>
          </cell>
        </row>
        <row r="121">
          <cell r="A121" t="str">
            <v>Dividend (% of net profits)</v>
          </cell>
          <cell r="F121">
            <v>88.15411688431972</v>
          </cell>
          <cell r="G121">
            <v>85</v>
          </cell>
          <cell r="H121">
            <v>85</v>
          </cell>
          <cell r="I121">
            <v>85</v>
          </cell>
          <cell r="J121">
            <v>85</v>
          </cell>
          <cell r="K121">
            <v>85</v>
          </cell>
          <cell r="L121">
            <v>85</v>
          </cell>
        </row>
        <row r="123">
          <cell r="A123" t="str">
            <v>Footnotes:</v>
          </cell>
        </row>
        <row r="124">
          <cell r="A124" t="str">
            <v>* The main difference between ModelWare EPS and that forecast by most commentators is that Modelware EPS is lease-adjusted.</v>
          </cell>
        </row>
      </sheetData>
      <sheetData sheetId="10" refreshError="1"/>
      <sheetData sheetId="11" refreshError="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8:O17"/>
  <sheetViews>
    <sheetView showGridLines="0" zoomScale="85" zoomScaleNormal="85" workbookViewId="0">
      <selection activeCell="A13" sqref="A13:N13"/>
    </sheetView>
  </sheetViews>
  <sheetFormatPr defaultColWidth="0" defaultRowHeight="20.100000000000001" customHeight="1"/>
  <cols>
    <col min="1" max="13" width="9.140625" style="187" customWidth="1"/>
    <col min="14" max="14" width="1.140625" style="187" customWidth="1"/>
    <col min="15" max="15" width="2.28515625" style="187" hidden="1" customWidth="1"/>
    <col min="16" max="16384" width="0" style="187" hidden="1"/>
  </cols>
  <sheetData>
    <row r="8" spans="1:14" s="181" customFormat="1" ht="13.5" customHeight="1"/>
    <row r="9" spans="1:14" s="181" customFormat="1" ht="21.95" customHeight="1">
      <c r="A9" s="182" t="s">
        <v>153</v>
      </c>
      <c r="B9" s="183"/>
      <c r="C9" s="183"/>
      <c r="D9" s="183"/>
      <c r="E9" s="183"/>
      <c r="F9" s="183"/>
      <c r="G9" s="183"/>
      <c r="H9" s="183"/>
      <c r="I9" s="183"/>
      <c r="J9" s="183"/>
      <c r="K9" s="183"/>
      <c r="L9" s="183"/>
      <c r="M9" s="183"/>
      <c r="N9" s="184"/>
    </row>
    <row r="10" spans="1:14" ht="3" customHeight="1">
      <c r="A10" s="185"/>
      <c r="B10" s="186"/>
      <c r="C10" s="186"/>
      <c r="D10" s="186"/>
      <c r="E10" s="186"/>
      <c r="F10" s="186"/>
      <c r="G10" s="186"/>
      <c r="H10" s="186"/>
      <c r="I10" s="186"/>
      <c r="J10" s="186"/>
      <c r="K10" s="186"/>
      <c r="L10" s="186"/>
      <c r="M10" s="186"/>
    </row>
    <row r="11" spans="1:14" s="188" customFormat="1" ht="54" customHeight="1">
      <c r="A11" s="431" t="s">
        <v>119</v>
      </c>
      <c r="B11" s="431"/>
      <c r="C11" s="431"/>
      <c r="D11" s="431"/>
      <c r="E11" s="431"/>
      <c r="F11" s="431"/>
      <c r="G11" s="431"/>
      <c r="H11" s="431"/>
      <c r="I11" s="431"/>
      <c r="J11" s="431"/>
      <c r="K11" s="431"/>
      <c r="L11" s="431"/>
      <c r="M11" s="431"/>
      <c r="N11" s="431"/>
    </row>
    <row r="12" spans="1:14" s="188" customFormat="1" ht="54" customHeight="1">
      <c r="A12" s="431" t="s">
        <v>120</v>
      </c>
      <c r="B12" s="431"/>
      <c r="C12" s="431"/>
      <c r="D12" s="431"/>
      <c r="E12" s="431"/>
      <c r="F12" s="431"/>
      <c r="G12" s="431"/>
      <c r="H12" s="431"/>
      <c r="I12" s="431"/>
      <c r="J12" s="431"/>
      <c r="K12" s="431"/>
      <c r="L12" s="431"/>
      <c r="M12" s="431"/>
      <c r="N12" s="431"/>
    </row>
    <row r="13" spans="1:14" s="188" customFormat="1" ht="54" customHeight="1">
      <c r="A13" s="431" t="s">
        <v>121</v>
      </c>
      <c r="B13" s="431"/>
      <c r="C13" s="431"/>
      <c r="D13" s="431"/>
      <c r="E13" s="431"/>
      <c r="F13" s="431"/>
      <c r="G13" s="431"/>
      <c r="H13" s="431"/>
      <c r="I13" s="431"/>
      <c r="J13" s="431"/>
      <c r="K13" s="431"/>
      <c r="L13" s="431"/>
      <c r="M13" s="431"/>
      <c r="N13" s="431"/>
    </row>
    <row r="14" spans="1:14" s="188" customFormat="1" ht="54" customHeight="1">
      <c r="A14" s="431" t="s">
        <v>122</v>
      </c>
      <c r="B14" s="431"/>
      <c r="C14" s="431"/>
      <c r="D14" s="431"/>
      <c r="E14" s="431"/>
      <c r="F14" s="431"/>
      <c r="G14" s="431"/>
      <c r="H14" s="431"/>
      <c r="I14" s="431"/>
      <c r="J14" s="431"/>
      <c r="K14" s="431"/>
      <c r="L14" s="431"/>
      <c r="M14" s="431"/>
      <c r="N14" s="431"/>
    </row>
    <row r="15" spans="1:14" s="191" customFormat="1" ht="20.100000000000001" customHeight="1">
      <c r="A15" s="189"/>
      <c r="B15" s="189"/>
      <c r="C15" s="189"/>
      <c r="D15" s="189"/>
      <c r="E15" s="189"/>
      <c r="F15" s="189"/>
      <c r="G15" s="189"/>
      <c r="H15" s="189"/>
      <c r="I15" s="189"/>
      <c r="J15" s="189"/>
      <c r="K15" s="189"/>
      <c r="L15" s="189"/>
      <c r="M15" s="189"/>
      <c r="N15" s="190"/>
    </row>
    <row r="16" spans="1:14" ht="3" customHeight="1">
      <c r="A16" s="192"/>
    </row>
    <row r="17" spans="1:14" s="181" customFormat="1" ht="21.95" customHeight="1">
      <c r="A17" s="182"/>
      <c r="B17" s="183"/>
      <c r="C17" s="183"/>
      <c r="D17" s="183"/>
      <c r="E17" s="183"/>
      <c r="F17" s="183"/>
      <c r="G17" s="183"/>
      <c r="H17" s="183"/>
      <c r="I17" s="183"/>
      <c r="J17" s="183"/>
      <c r="K17" s="183"/>
      <c r="L17" s="183"/>
      <c r="M17" s="183"/>
      <c r="N17" s="184"/>
    </row>
  </sheetData>
  <sheetProtection formatCells="0" formatColumns="0" formatRows="0" insertColumns="0" insertRows="0" insertHyperlinks="0" deleteColumns="0" deleteRows="0" sort="0" autoFilter="0" pivotTables="0"/>
  <mergeCells count="4">
    <mergeCell ref="A11:N11"/>
    <mergeCell ref="A12:N12"/>
    <mergeCell ref="A13:N13"/>
    <mergeCell ref="A14:N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showGridLines="0" tabSelected="1" zoomScale="85" zoomScaleNormal="85" workbookViewId="0">
      <selection activeCell="E53" sqref="E53"/>
    </sheetView>
  </sheetViews>
  <sheetFormatPr defaultRowHeight="12"/>
  <cols>
    <col min="1" max="1" width="2.7109375" style="193" customWidth="1"/>
    <col min="2" max="2" width="35.28515625" style="193" customWidth="1"/>
    <col min="3" max="5" width="12.7109375" style="193" customWidth="1"/>
    <col min="6" max="6" width="16.5703125" style="193" bestFit="1" customWidth="1"/>
    <col min="7" max="20" width="12.7109375" style="193" customWidth="1"/>
    <col min="21" max="204" width="9.140625" style="193"/>
    <col min="205" max="205" width="2.7109375" style="193" customWidth="1"/>
    <col min="206" max="206" width="31.85546875" style="193" customWidth="1"/>
    <col min="207" max="207" width="11.28515625" style="193" customWidth="1"/>
    <col min="208" max="208" width="11.42578125" style="193" customWidth="1"/>
    <col min="209" max="209" width="12.7109375" style="193" customWidth="1"/>
    <col min="210" max="210" width="14.7109375" style="193" customWidth="1"/>
    <col min="211" max="211" width="14" style="193" customWidth="1"/>
    <col min="212" max="213" width="12.7109375" style="193" customWidth="1"/>
    <col min="214" max="214" width="11.28515625" style="193" customWidth="1"/>
    <col min="215" max="215" width="11.7109375" style="193" customWidth="1"/>
    <col min="216" max="216" width="12.28515625" style="193" customWidth="1"/>
    <col min="217" max="217" width="12.140625" style="193" customWidth="1"/>
    <col min="218" max="218" width="10.85546875" style="193" customWidth="1"/>
    <col min="219" max="219" width="11.5703125" style="193" bestFit="1" customWidth="1"/>
    <col min="220" max="222" width="10.85546875" style="193" customWidth="1"/>
    <col min="223" max="223" width="18.140625" style="193" customWidth="1"/>
    <col min="224" max="224" width="17.7109375" style="193" bestFit="1" customWidth="1"/>
    <col min="225" max="225" width="10.85546875" style="193" customWidth="1"/>
    <col min="226" max="226" width="13.5703125" style="193" bestFit="1" customWidth="1"/>
    <col min="227" max="229" width="10.85546875" style="193" customWidth="1"/>
    <col min="230" max="230" width="4.5703125" style="193" customWidth="1"/>
    <col min="231" max="238" width="0" style="193" hidden="1" customWidth="1"/>
    <col min="239" max="240" width="10.85546875" style="193" customWidth="1"/>
    <col min="241" max="241" width="4.5703125" style="193" customWidth="1"/>
    <col min="242" max="243" width="10.85546875" style="193" customWidth="1"/>
    <col min="244" max="244" width="15" style="193" bestFit="1" customWidth="1"/>
    <col min="245" max="245" width="10.85546875" style="193" customWidth="1"/>
    <col min="246" max="246" width="54.85546875" style="193" customWidth="1"/>
    <col min="247" max="247" width="30.5703125" style="193" bestFit="1" customWidth="1"/>
    <col min="248" max="248" width="18.85546875" style="193" customWidth="1"/>
    <col min="249" max="249" width="15.42578125" style="193" bestFit="1" customWidth="1"/>
    <col min="250" max="250" width="8" style="193" bestFit="1" customWidth="1"/>
    <col min="251" max="251" width="15.7109375" style="193" customWidth="1"/>
    <col min="252" max="252" width="10.5703125" style="193" bestFit="1" customWidth="1"/>
    <col min="253" max="253" width="13.7109375" style="193" bestFit="1" customWidth="1"/>
    <col min="254" max="254" width="10.5703125" style="193" bestFit="1" customWidth="1"/>
    <col min="255" max="255" width="14.28515625" style="193" bestFit="1" customWidth="1"/>
    <col min="256" max="256" width="7.7109375" style="193" bestFit="1" customWidth="1"/>
    <col min="257" max="257" width="14.28515625" style="193" bestFit="1" customWidth="1"/>
    <col min="258" max="258" width="8.28515625" style="193" bestFit="1" customWidth="1"/>
    <col min="259" max="460" width="9.140625" style="193"/>
    <col min="461" max="461" width="2.7109375" style="193" customWidth="1"/>
    <col min="462" max="462" width="31.85546875" style="193" customWidth="1"/>
    <col min="463" max="463" width="11.28515625" style="193" customWidth="1"/>
    <col min="464" max="464" width="11.42578125" style="193" customWidth="1"/>
    <col min="465" max="465" width="12.7109375" style="193" customWidth="1"/>
    <col min="466" max="466" width="14.7109375" style="193" customWidth="1"/>
    <col min="467" max="467" width="14" style="193" customWidth="1"/>
    <col min="468" max="469" width="12.7109375" style="193" customWidth="1"/>
    <col min="470" max="470" width="11.28515625" style="193" customWidth="1"/>
    <col min="471" max="471" width="11.7109375" style="193" customWidth="1"/>
    <col min="472" max="472" width="12.28515625" style="193" customWidth="1"/>
    <col min="473" max="473" width="12.140625" style="193" customWidth="1"/>
    <col min="474" max="474" width="10.85546875" style="193" customWidth="1"/>
    <col min="475" max="475" width="11.5703125" style="193" bestFit="1" customWidth="1"/>
    <col min="476" max="478" width="10.85546875" style="193" customWidth="1"/>
    <col min="479" max="479" width="18.140625" style="193" customWidth="1"/>
    <col min="480" max="480" width="17.7109375" style="193" bestFit="1" customWidth="1"/>
    <col min="481" max="481" width="10.85546875" style="193" customWidth="1"/>
    <col min="482" max="482" width="13.5703125" style="193" bestFit="1" customWidth="1"/>
    <col min="483" max="485" width="10.85546875" style="193" customWidth="1"/>
    <col min="486" max="486" width="4.5703125" style="193" customWidth="1"/>
    <col min="487" max="494" width="0" style="193" hidden="1" customWidth="1"/>
    <col min="495" max="496" width="10.85546875" style="193" customWidth="1"/>
    <col min="497" max="497" width="4.5703125" style="193" customWidth="1"/>
    <col min="498" max="499" width="10.85546875" style="193" customWidth="1"/>
    <col min="500" max="500" width="15" style="193" bestFit="1" customWidth="1"/>
    <col min="501" max="501" width="10.85546875" style="193" customWidth="1"/>
    <col min="502" max="502" width="54.85546875" style="193" customWidth="1"/>
    <col min="503" max="503" width="30.5703125" style="193" bestFit="1" customWidth="1"/>
    <col min="504" max="504" width="18.85546875" style="193" customWidth="1"/>
    <col min="505" max="505" width="15.42578125" style="193" bestFit="1" customWidth="1"/>
    <col min="506" max="506" width="8" style="193" bestFit="1" customWidth="1"/>
    <col min="507" max="507" width="15.7109375" style="193" customWidth="1"/>
    <col min="508" max="508" width="10.5703125" style="193" bestFit="1" customWidth="1"/>
    <col min="509" max="509" width="13.7109375" style="193" bestFit="1" customWidth="1"/>
    <col min="510" max="510" width="10.5703125" style="193" bestFit="1" customWidth="1"/>
    <col min="511" max="511" width="14.28515625" style="193" bestFit="1" customWidth="1"/>
    <col min="512" max="512" width="7.7109375" style="193" bestFit="1" customWidth="1"/>
    <col min="513" max="513" width="14.28515625" style="193" bestFit="1" customWidth="1"/>
    <col min="514" max="514" width="8.28515625" style="193" bestFit="1" customWidth="1"/>
    <col min="515" max="716" width="9.140625" style="193"/>
    <col min="717" max="717" width="2.7109375" style="193" customWidth="1"/>
    <col min="718" max="718" width="31.85546875" style="193" customWidth="1"/>
    <col min="719" max="719" width="11.28515625" style="193" customWidth="1"/>
    <col min="720" max="720" width="11.42578125" style="193" customWidth="1"/>
    <col min="721" max="721" width="12.7109375" style="193" customWidth="1"/>
    <col min="722" max="722" width="14.7109375" style="193" customWidth="1"/>
    <col min="723" max="723" width="14" style="193" customWidth="1"/>
    <col min="724" max="725" width="12.7109375" style="193" customWidth="1"/>
    <col min="726" max="726" width="11.28515625" style="193" customWidth="1"/>
    <col min="727" max="727" width="11.7109375" style="193" customWidth="1"/>
    <col min="728" max="728" width="12.28515625" style="193" customWidth="1"/>
    <col min="729" max="729" width="12.140625" style="193" customWidth="1"/>
    <col min="730" max="730" width="10.85546875" style="193" customWidth="1"/>
    <col min="731" max="731" width="11.5703125" style="193" bestFit="1" customWidth="1"/>
    <col min="732" max="734" width="10.85546875" style="193" customWidth="1"/>
    <col min="735" max="735" width="18.140625" style="193" customWidth="1"/>
    <col min="736" max="736" width="17.7109375" style="193" bestFit="1" customWidth="1"/>
    <col min="737" max="737" width="10.85546875" style="193" customWidth="1"/>
    <col min="738" max="738" width="13.5703125" style="193" bestFit="1" customWidth="1"/>
    <col min="739" max="741" width="10.85546875" style="193" customWidth="1"/>
    <col min="742" max="742" width="4.5703125" style="193" customWidth="1"/>
    <col min="743" max="750" width="0" style="193" hidden="1" customWidth="1"/>
    <col min="751" max="752" width="10.85546875" style="193" customWidth="1"/>
    <col min="753" max="753" width="4.5703125" style="193" customWidth="1"/>
    <col min="754" max="755" width="10.85546875" style="193" customWidth="1"/>
    <col min="756" max="756" width="15" style="193" bestFit="1" customWidth="1"/>
    <col min="757" max="757" width="10.85546875" style="193" customWidth="1"/>
    <col min="758" max="758" width="54.85546875" style="193" customWidth="1"/>
    <col min="759" max="759" width="30.5703125" style="193" bestFit="1" customWidth="1"/>
    <col min="760" max="760" width="18.85546875" style="193" customWidth="1"/>
    <col min="761" max="761" width="15.42578125" style="193" bestFit="1" customWidth="1"/>
    <col min="762" max="762" width="8" style="193" bestFit="1" customWidth="1"/>
    <col min="763" max="763" width="15.7109375" style="193" customWidth="1"/>
    <col min="764" max="764" width="10.5703125" style="193" bestFit="1" customWidth="1"/>
    <col min="765" max="765" width="13.7109375" style="193" bestFit="1" customWidth="1"/>
    <col min="766" max="766" width="10.5703125" style="193" bestFit="1" customWidth="1"/>
    <col min="767" max="767" width="14.28515625" style="193" bestFit="1" customWidth="1"/>
    <col min="768" max="768" width="7.7109375" style="193" bestFit="1" customWidth="1"/>
    <col min="769" max="769" width="14.28515625" style="193" bestFit="1" customWidth="1"/>
    <col min="770" max="770" width="8.28515625" style="193" bestFit="1" customWidth="1"/>
    <col min="771" max="972" width="9.140625" style="193"/>
    <col min="973" max="973" width="2.7109375" style="193" customWidth="1"/>
    <col min="974" max="974" width="31.85546875" style="193" customWidth="1"/>
    <col min="975" max="975" width="11.28515625" style="193" customWidth="1"/>
    <col min="976" max="976" width="11.42578125" style="193" customWidth="1"/>
    <col min="977" max="977" width="12.7109375" style="193" customWidth="1"/>
    <col min="978" max="978" width="14.7109375" style="193" customWidth="1"/>
    <col min="979" max="979" width="14" style="193" customWidth="1"/>
    <col min="980" max="981" width="12.7109375" style="193" customWidth="1"/>
    <col min="982" max="982" width="11.28515625" style="193" customWidth="1"/>
    <col min="983" max="983" width="11.7109375" style="193" customWidth="1"/>
    <col min="984" max="984" width="12.28515625" style="193" customWidth="1"/>
    <col min="985" max="985" width="12.140625" style="193" customWidth="1"/>
    <col min="986" max="986" width="10.85546875" style="193" customWidth="1"/>
    <col min="987" max="987" width="11.5703125" style="193" bestFit="1" customWidth="1"/>
    <col min="988" max="990" width="10.85546875" style="193" customWidth="1"/>
    <col min="991" max="991" width="18.140625" style="193" customWidth="1"/>
    <col min="992" max="992" width="17.7109375" style="193" bestFit="1" customWidth="1"/>
    <col min="993" max="993" width="10.85546875" style="193" customWidth="1"/>
    <col min="994" max="994" width="13.5703125" style="193" bestFit="1" customWidth="1"/>
    <col min="995" max="997" width="10.85546875" style="193" customWidth="1"/>
    <col min="998" max="998" width="4.5703125" style="193" customWidth="1"/>
    <col min="999" max="1006" width="0" style="193" hidden="1" customWidth="1"/>
    <col min="1007" max="1008" width="10.85546875" style="193" customWidth="1"/>
    <col min="1009" max="1009" width="4.5703125" style="193" customWidth="1"/>
    <col min="1010" max="1011" width="10.85546875" style="193" customWidth="1"/>
    <col min="1012" max="1012" width="15" style="193" bestFit="1" customWidth="1"/>
    <col min="1013" max="1013" width="10.85546875" style="193" customWidth="1"/>
    <col min="1014" max="1014" width="54.85546875" style="193" customWidth="1"/>
    <col min="1015" max="1015" width="30.5703125" style="193" bestFit="1" customWidth="1"/>
    <col min="1016" max="1016" width="18.85546875" style="193" customWidth="1"/>
    <col min="1017" max="1017" width="15.42578125" style="193" bestFit="1" customWidth="1"/>
    <col min="1018" max="1018" width="8" style="193" bestFit="1" customWidth="1"/>
    <col min="1019" max="1019" width="15.7109375" style="193" customWidth="1"/>
    <col min="1020" max="1020" width="10.5703125" style="193" bestFit="1" customWidth="1"/>
    <col min="1021" max="1021" width="13.7109375" style="193" bestFit="1" customWidth="1"/>
    <col min="1022" max="1022" width="10.5703125" style="193" bestFit="1" customWidth="1"/>
    <col min="1023" max="1023" width="14.28515625" style="193" bestFit="1" customWidth="1"/>
    <col min="1024" max="1024" width="7.7109375" style="193" bestFit="1" customWidth="1"/>
    <col min="1025" max="1025" width="14.28515625" style="193" bestFit="1" customWidth="1"/>
    <col min="1026" max="1026" width="8.28515625" style="193" bestFit="1" customWidth="1"/>
    <col min="1027" max="1228" width="9.140625" style="193"/>
    <col min="1229" max="1229" width="2.7109375" style="193" customWidth="1"/>
    <col min="1230" max="1230" width="31.85546875" style="193" customWidth="1"/>
    <col min="1231" max="1231" width="11.28515625" style="193" customWidth="1"/>
    <col min="1232" max="1232" width="11.42578125" style="193" customWidth="1"/>
    <col min="1233" max="1233" width="12.7109375" style="193" customWidth="1"/>
    <col min="1234" max="1234" width="14.7109375" style="193" customWidth="1"/>
    <col min="1235" max="1235" width="14" style="193" customWidth="1"/>
    <col min="1236" max="1237" width="12.7109375" style="193" customWidth="1"/>
    <col min="1238" max="1238" width="11.28515625" style="193" customWidth="1"/>
    <col min="1239" max="1239" width="11.7109375" style="193" customWidth="1"/>
    <col min="1240" max="1240" width="12.28515625" style="193" customWidth="1"/>
    <col min="1241" max="1241" width="12.140625" style="193" customWidth="1"/>
    <col min="1242" max="1242" width="10.85546875" style="193" customWidth="1"/>
    <col min="1243" max="1243" width="11.5703125" style="193" bestFit="1" customWidth="1"/>
    <col min="1244" max="1246" width="10.85546875" style="193" customWidth="1"/>
    <col min="1247" max="1247" width="18.140625" style="193" customWidth="1"/>
    <col min="1248" max="1248" width="17.7109375" style="193" bestFit="1" customWidth="1"/>
    <col min="1249" max="1249" width="10.85546875" style="193" customWidth="1"/>
    <col min="1250" max="1250" width="13.5703125" style="193" bestFit="1" customWidth="1"/>
    <col min="1251" max="1253" width="10.85546875" style="193" customWidth="1"/>
    <col min="1254" max="1254" width="4.5703125" style="193" customWidth="1"/>
    <col min="1255" max="1262" width="0" style="193" hidden="1" customWidth="1"/>
    <col min="1263" max="1264" width="10.85546875" style="193" customWidth="1"/>
    <col min="1265" max="1265" width="4.5703125" style="193" customWidth="1"/>
    <col min="1266" max="1267" width="10.85546875" style="193" customWidth="1"/>
    <col min="1268" max="1268" width="15" style="193" bestFit="1" customWidth="1"/>
    <col min="1269" max="1269" width="10.85546875" style="193" customWidth="1"/>
    <col min="1270" max="1270" width="54.85546875" style="193" customWidth="1"/>
    <col min="1271" max="1271" width="30.5703125" style="193" bestFit="1" customWidth="1"/>
    <col min="1272" max="1272" width="18.85546875" style="193" customWidth="1"/>
    <col min="1273" max="1273" width="15.42578125" style="193" bestFit="1" customWidth="1"/>
    <col min="1274" max="1274" width="8" style="193" bestFit="1" customWidth="1"/>
    <col min="1275" max="1275" width="15.7109375" style="193" customWidth="1"/>
    <col min="1276" max="1276" width="10.5703125" style="193" bestFit="1" customWidth="1"/>
    <col min="1277" max="1277" width="13.7109375" style="193" bestFit="1" customWidth="1"/>
    <col min="1278" max="1278" width="10.5703125" style="193" bestFit="1" customWidth="1"/>
    <col min="1279" max="1279" width="14.28515625" style="193" bestFit="1" customWidth="1"/>
    <col min="1280" max="1280" width="7.7109375" style="193" bestFit="1" customWidth="1"/>
    <col min="1281" max="1281" width="14.28515625" style="193" bestFit="1" customWidth="1"/>
    <col min="1282" max="1282" width="8.28515625" style="193" bestFit="1" customWidth="1"/>
    <col min="1283" max="1484" width="9.140625" style="193"/>
    <col min="1485" max="1485" width="2.7109375" style="193" customWidth="1"/>
    <col min="1486" max="1486" width="31.85546875" style="193" customWidth="1"/>
    <col min="1487" max="1487" width="11.28515625" style="193" customWidth="1"/>
    <col min="1488" max="1488" width="11.42578125" style="193" customWidth="1"/>
    <col min="1489" max="1489" width="12.7109375" style="193" customWidth="1"/>
    <col min="1490" max="1490" width="14.7109375" style="193" customWidth="1"/>
    <col min="1491" max="1491" width="14" style="193" customWidth="1"/>
    <col min="1492" max="1493" width="12.7109375" style="193" customWidth="1"/>
    <col min="1494" max="1494" width="11.28515625" style="193" customWidth="1"/>
    <col min="1495" max="1495" width="11.7109375" style="193" customWidth="1"/>
    <col min="1496" max="1496" width="12.28515625" style="193" customWidth="1"/>
    <col min="1497" max="1497" width="12.140625" style="193" customWidth="1"/>
    <col min="1498" max="1498" width="10.85546875" style="193" customWidth="1"/>
    <col min="1499" max="1499" width="11.5703125" style="193" bestFit="1" customWidth="1"/>
    <col min="1500" max="1502" width="10.85546875" style="193" customWidth="1"/>
    <col min="1503" max="1503" width="18.140625" style="193" customWidth="1"/>
    <col min="1504" max="1504" width="17.7109375" style="193" bestFit="1" customWidth="1"/>
    <col min="1505" max="1505" width="10.85546875" style="193" customWidth="1"/>
    <col min="1506" max="1506" width="13.5703125" style="193" bestFit="1" customWidth="1"/>
    <col min="1507" max="1509" width="10.85546875" style="193" customWidth="1"/>
    <col min="1510" max="1510" width="4.5703125" style="193" customWidth="1"/>
    <col min="1511" max="1518" width="0" style="193" hidden="1" customWidth="1"/>
    <col min="1519" max="1520" width="10.85546875" style="193" customWidth="1"/>
    <col min="1521" max="1521" width="4.5703125" style="193" customWidth="1"/>
    <col min="1522" max="1523" width="10.85546875" style="193" customWidth="1"/>
    <col min="1524" max="1524" width="15" style="193" bestFit="1" customWidth="1"/>
    <col min="1525" max="1525" width="10.85546875" style="193" customWidth="1"/>
    <col min="1526" max="1526" width="54.85546875" style="193" customWidth="1"/>
    <col min="1527" max="1527" width="30.5703125" style="193" bestFit="1" customWidth="1"/>
    <col min="1528" max="1528" width="18.85546875" style="193" customWidth="1"/>
    <col min="1529" max="1529" width="15.42578125" style="193" bestFit="1" customWidth="1"/>
    <col min="1530" max="1530" width="8" style="193" bestFit="1" customWidth="1"/>
    <col min="1531" max="1531" width="15.7109375" style="193" customWidth="1"/>
    <col min="1532" max="1532" width="10.5703125" style="193" bestFit="1" customWidth="1"/>
    <col min="1533" max="1533" width="13.7109375" style="193" bestFit="1" customWidth="1"/>
    <col min="1534" max="1534" width="10.5703125" style="193" bestFit="1" customWidth="1"/>
    <col min="1535" max="1535" width="14.28515625" style="193" bestFit="1" customWidth="1"/>
    <col min="1536" max="1536" width="7.7109375" style="193" bestFit="1" customWidth="1"/>
    <col min="1537" max="1537" width="14.28515625" style="193" bestFit="1" customWidth="1"/>
    <col min="1538" max="1538" width="8.28515625" style="193" bestFit="1" customWidth="1"/>
    <col min="1539" max="1740" width="9.140625" style="193"/>
    <col min="1741" max="1741" width="2.7109375" style="193" customWidth="1"/>
    <col min="1742" max="1742" width="31.85546875" style="193" customWidth="1"/>
    <col min="1743" max="1743" width="11.28515625" style="193" customWidth="1"/>
    <col min="1744" max="1744" width="11.42578125" style="193" customWidth="1"/>
    <col min="1745" max="1745" width="12.7109375" style="193" customWidth="1"/>
    <col min="1746" max="1746" width="14.7109375" style="193" customWidth="1"/>
    <col min="1747" max="1747" width="14" style="193" customWidth="1"/>
    <col min="1748" max="1749" width="12.7109375" style="193" customWidth="1"/>
    <col min="1750" max="1750" width="11.28515625" style="193" customWidth="1"/>
    <col min="1751" max="1751" width="11.7109375" style="193" customWidth="1"/>
    <col min="1752" max="1752" width="12.28515625" style="193" customWidth="1"/>
    <col min="1753" max="1753" width="12.140625" style="193" customWidth="1"/>
    <col min="1754" max="1754" width="10.85546875" style="193" customWidth="1"/>
    <col min="1755" max="1755" width="11.5703125" style="193" bestFit="1" customWidth="1"/>
    <col min="1756" max="1758" width="10.85546875" style="193" customWidth="1"/>
    <col min="1759" max="1759" width="18.140625" style="193" customWidth="1"/>
    <col min="1760" max="1760" width="17.7109375" style="193" bestFit="1" customWidth="1"/>
    <col min="1761" max="1761" width="10.85546875" style="193" customWidth="1"/>
    <col min="1762" max="1762" width="13.5703125" style="193" bestFit="1" customWidth="1"/>
    <col min="1763" max="1765" width="10.85546875" style="193" customWidth="1"/>
    <col min="1766" max="1766" width="4.5703125" style="193" customWidth="1"/>
    <col min="1767" max="1774" width="0" style="193" hidden="1" customWidth="1"/>
    <col min="1775" max="1776" width="10.85546875" style="193" customWidth="1"/>
    <col min="1777" max="1777" width="4.5703125" style="193" customWidth="1"/>
    <col min="1778" max="1779" width="10.85546875" style="193" customWidth="1"/>
    <col min="1780" max="1780" width="15" style="193" bestFit="1" customWidth="1"/>
    <col min="1781" max="1781" width="10.85546875" style="193" customWidth="1"/>
    <col min="1782" max="1782" width="54.85546875" style="193" customWidth="1"/>
    <col min="1783" max="1783" width="30.5703125" style="193" bestFit="1" customWidth="1"/>
    <col min="1784" max="1784" width="18.85546875" style="193" customWidth="1"/>
    <col min="1785" max="1785" width="15.42578125" style="193" bestFit="1" customWidth="1"/>
    <col min="1786" max="1786" width="8" style="193" bestFit="1" customWidth="1"/>
    <col min="1787" max="1787" width="15.7109375" style="193" customWidth="1"/>
    <col min="1788" max="1788" width="10.5703125" style="193" bestFit="1" customWidth="1"/>
    <col min="1789" max="1789" width="13.7109375" style="193" bestFit="1" customWidth="1"/>
    <col min="1790" max="1790" width="10.5703125" style="193" bestFit="1" customWidth="1"/>
    <col min="1791" max="1791" width="14.28515625" style="193" bestFit="1" customWidth="1"/>
    <col min="1792" max="1792" width="7.7109375" style="193" bestFit="1" customWidth="1"/>
    <col min="1793" max="1793" width="14.28515625" style="193" bestFit="1" customWidth="1"/>
    <col min="1794" max="1794" width="8.28515625" style="193" bestFit="1" customWidth="1"/>
    <col min="1795" max="1996" width="9.140625" style="193"/>
    <col min="1997" max="1997" width="2.7109375" style="193" customWidth="1"/>
    <col min="1998" max="1998" width="31.85546875" style="193" customWidth="1"/>
    <col min="1999" max="1999" width="11.28515625" style="193" customWidth="1"/>
    <col min="2000" max="2000" width="11.42578125" style="193" customWidth="1"/>
    <col min="2001" max="2001" width="12.7109375" style="193" customWidth="1"/>
    <col min="2002" max="2002" width="14.7109375" style="193" customWidth="1"/>
    <col min="2003" max="2003" width="14" style="193" customWidth="1"/>
    <col min="2004" max="2005" width="12.7109375" style="193" customWidth="1"/>
    <col min="2006" max="2006" width="11.28515625" style="193" customWidth="1"/>
    <col min="2007" max="2007" width="11.7109375" style="193" customWidth="1"/>
    <col min="2008" max="2008" width="12.28515625" style="193" customWidth="1"/>
    <col min="2009" max="2009" width="12.140625" style="193" customWidth="1"/>
    <col min="2010" max="2010" width="10.85546875" style="193" customWidth="1"/>
    <col min="2011" max="2011" width="11.5703125" style="193" bestFit="1" customWidth="1"/>
    <col min="2012" max="2014" width="10.85546875" style="193" customWidth="1"/>
    <col min="2015" max="2015" width="18.140625" style="193" customWidth="1"/>
    <col min="2016" max="2016" width="17.7109375" style="193" bestFit="1" customWidth="1"/>
    <col min="2017" max="2017" width="10.85546875" style="193" customWidth="1"/>
    <col min="2018" max="2018" width="13.5703125" style="193" bestFit="1" customWidth="1"/>
    <col min="2019" max="2021" width="10.85546875" style="193" customWidth="1"/>
    <col min="2022" max="2022" width="4.5703125" style="193" customWidth="1"/>
    <col min="2023" max="2030" width="0" style="193" hidden="1" customWidth="1"/>
    <col min="2031" max="2032" width="10.85546875" style="193" customWidth="1"/>
    <col min="2033" max="2033" width="4.5703125" style="193" customWidth="1"/>
    <col min="2034" max="2035" width="10.85546875" style="193" customWidth="1"/>
    <col min="2036" max="2036" width="15" style="193" bestFit="1" customWidth="1"/>
    <col min="2037" max="2037" width="10.85546875" style="193" customWidth="1"/>
    <col min="2038" max="2038" width="54.85546875" style="193" customWidth="1"/>
    <col min="2039" max="2039" width="30.5703125" style="193" bestFit="1" customWidth="1"/>
    <col min="2040" max="2040" width="18.85546875" style="193" customWidth="1"/>
    <col min="2041" max="2041" width="15.42578125" style="193" bestFit="1" customWidth="1"/>
    <col min="2042" max="2042" width="8" style="193" bestFit="1" customWidth="1"/>
    <col min="2043" max="2043" width="15.7109375" style="193" customWidth="1"/>
    <col min="2044" max="2044" width="10.5703125" style="193" bestFit="1" customWidth="1"/>
    <col min="2045" max="2045" width="13.7109375" style="193" bestFit="1" customWidth="1"/>
    <col min="2046" max="2046" width="10.5703125" style="193" bestFit="1" customWidth="1"/>
    <col min="2047" max="2047" width="14.28515625" style="193" bestFit="1" customWidth="1"/>
    <col min="2048" max="2048" width="7.7109375" style="193" bestFit="1" customWidth="1"/>
    <col min="2049" max="2049" width="14.28515625" style="193" bestFit="1" customWidth="1"/>
    <col min="2050" max="2050" width="8.28515625" style="193" bestFit="1" customWidth="1"/>
    <col min="2051" max="2252" width="9.140625" style="193"/>
    <col min="2253" max="2253" width="2.7109375" style="193" customWidth="1"/>
    <col min="2254" max="2254" width="31.85546875" style="193" customWidth="1"/>
    <col min="2255" max="2255" width="11.28515625" style="193" customWidth="1"/>
    <col min="2256" max="2256" width="11.42578125" style="193" customWidth="1"/>
    <col min="2257" max="2257" width="12.7109375" style="193" customWidth="1"/>
    <col min="2258" max="2258" width="14.7109375" style="193" customWidth="1"/>
    <col min="2259" max="2259" width="14" style="193" customWidth="1"/>
    <col min="2260" max="2261" width="12.7109375" style="193" customWidth="1"/>
    <col min="2262" max="2262" width="11.28515625" style="193" customWidth="1"/>
    <col min="2263" max="2263" width="11.7109375" style="193" customWidth="1"/>
    <col min="2264" max="2264" width="12.28515625" style="193" customWidth="1"/>
    <col min="2265" max="2265" width="12.140625" style="193" customWidth="1"/>
    <col min="2266" max="2266" width="10.85546875" style="193" customWidth="1"/>
    <col min="2267" max="2267" width="11.5703125" style="193" bestFit="1" customWidth="1"/>
    <col min="2268" max="2270" width="10.85546875" style="193" customWidth="1"/>
    <col min="2271" max="2271" width="18.140625" style="193" customWidth="1"/>
    <col min="2272" max="2272" width="17.7109375" style="193" bestFit="1" customWidth="1"/>
    <col min="2273" max="2273" width="10.85546875" style="193" customWidth="1"/>
    <col min="2274" max="2274" width="13.5703125" style="193" bestFit="1" customWidth="1"/>
    <col min="2275" max="2277" width="10.85546875" style="193" customWidth="1"/>
    <col min="2278" max="2278" width="4.5703125" style="193" customWidth="1"/>
    <col min="2279" max="2286" width="0" style="193" hidden="1" customWidth="1"/>
    <col min="2287" max="2288" width="10.85546875" style="193" customWidth="1"/>
    <col min="2289" max="2289" width="4.5703125" style="193" customWidth="1"/>
    <col min="2290" max="2291" width="10.85546875" style="193" customWidth="1"/>
    <col min="2292" max="2292" width="15" style="193" bestFit="1" customWidth="1"/>
    <col min="2293" max="2293" width="10.85546875" style="193" customWidth="1"/>
    <col min="2294" max="2294" width="54.85546875" style="193" customWidth="1"/>
    <col min="2295" max="2295" width="30.5703125" style="193" bestFit="1" customWidth="1"/>
    <col min="2296" max="2296" width="18.85546875" style="193" customWidth="1"/>
    <col min="2297" max="2297" width="15.42578125" style="193" bestFit="1" customWidth="1"/>
    <col min="2298" max="2298" width="8" style="193" bestFit="1" customWidth="1"/>
    <col min="2299" max="2299" width="15.7109375" style="193" customWidth="1"/>
    <col min="2300" max="2300" width="10.5703125" style="193" bestFit="1" customWidth="1"/>
    <col min="2301" max="2301" width="13.7109375" style="193" bestFit="1" customWidth="1"/>
    <col min="2302" max="2302" width="10.5703125" style="193" bestFit="1" customWidth="1"/>
    <col min="2303" max="2303" width="14.28515625" style="193" bestFit="1" customWidth="1"/>
    <col min="2304" max="2304" width="7.7109375" style="193" bestFit="1" customWidth="1"/>
    <col min="2305" max="2305" width="14.28515625" style="193" bestFit="1" customWidth="1"/>
    <col min="2306" max="2306" width="8.28515625" style="193" bestFit="1" customWidth="1"/>
    <col min="2307" max="2508" width="9.140625" style="193"/>
    <col min="2509" max="2509" width="2.7109375" style="193" customWidth="1"/>
    <col min="2510" max="2510" width="31.85546875" style="193" customWidth="1"/>
    <col min="2511" max="2511" width="11.28515625" style="193" customWidth="1"/>
    <col min="2512" max="2512" width="11.42578125" style="193" customWidth="1"/>
    <col min="2513" max="2513" width="12.7109375" style="193" customWidth="1"/>
    <col min="2514" max="2514" width="14.7109375" style="193" customWidth="1"/>
    <col min="2515" max="2515" width="14" style="193" customWidth="1"/>
    <col min="2516" max="2517" width="12.7109375" style="193" customWidth="1"/>
    <col min="2518" max="2518" width="11.28515625" style="193" customWidth="1"/>
    <col min="2519" max="2519" width="11.7109375" style="193" customWidth="1"/>
    <col min="2520" max="2520" width="12.28515625" style="193" customWidth="1"/>
    <col min="2521" max="2521" width="12.140625" style="193" customWidth="1"/>
    <col min="2522" max="2522" width="10.85546875" style="193" customWidth="1"/>
    <col min="2523" max="2523" width="11.5703125" style="193" bestFit="1" customWidth="1"/>
    <col min="2524" max="2526" width="10.85546875" style="193" customWidth="1"/>
    <col min="2527" max="2527" width="18.140625" style="193" customWidth="1"/>
    <col min="2528" max="2528" width="17.7109375" style="193" bestFit="1" customWidth="1"/>
    <col min="2529" max="2529" width="10.85546875" style="193" customWidth="1"/>
    <col min="2530" max="2530" width="13.5703125" style="193" bestFit="1" customWidth="1"/>
    <col min="2531" max="2533" width="10.85546875" style="193" customWidth="1"/>
    <col min="2534" max="2534" width="4.5703125" style="193" customWidth="1"/>
    <col min="2535" max="2542" width="0" style="193" hidden="1" customWidth="1"/>
    <col min="2543" max="2544" width="10.85546875" style="193" customWidth="1"/>
    <col min="2545" max="2545" width="4.5703125" style="193" customWidth="1"/>
    <col min="2546" max="2547" width="10.85546875" style="193" customWidth="1"/>
    <col min="2548" max="2548" width="15" style="193" bestFit="1" customWidth="1"/>
    <col min="2549" max="2549" width="10.85546875" style="193" customWidth="1"/>
    <col min="2550" max="2550" width="54.85546875" style="193" customWidth="1"/>
    <col min="2551" max="2551" width="30.5703125" style="193" bestFit="1" customWidth="1"/>
    <col min="2552" max="2552" width="18.85546875" style="193" customWidth="1"/>
    <col min="2553" max="2553" width="15.42578125" style="193" bestFit="1" customWidth="1"/>
    <col min="2554" max="2554" width="8" style="193" bestFit="1" customWidth="1"/>
    <col min="2555" max="2555" width="15.7109375" style="193" customWidth="1"/>
    <col min="2556" max="2556" width="10.5703125" style="193" bestFit="1" customWidth="1"/>
    <col min="2557" max="2557" width="13.7109375" style="193" bestFit="1" customWidth="1"/>
    <col min="2558" max="2558" width="10.5703125" style="193" bestFit="1" customWidth="1"/>
    <col min="2559" max="2559" width="14.28515625" style="193" bestFit="1" customWidth="1"/>
    <col min="2560" max="2560" width="7.7109375" style="193" bestFit="1" customWidth="1"/>
    <col min="2561" max="2561" width="14.28515625" style="193" bestFit="1" customWidth="1"/>
    <col min="2562" max="2562" width="8.28515625" style="193" bestFit="1" customWidth="1"/>
    <col min="2563" max="2764" width="9.140625" style="193"/>
    <col min="2765" max="2765" width="2.7109375" style="193" customWidth="1"/>
    <col min="2766" max="2766" width="31.85546875" style="193" customWidth="1"/>
    <col min="2767" max="2767" width="11.28515625" style="193" customWidth="1"/>
    <col min="2768" max="2768" width="11.42578125" style="193" customWidth="1"/>
    <col min="2769" max="2769" width="12.7109375" style="193" customWidth="1"/>
    <col min="2770" max="2770" width="14.7109375" style="193" customWidth="1"/>
    <col min="2771" max="2771" width="14" style="193" customWidth="1"/>
    <col min="2772" max="2773" width="12.7109375" style="193" customWidth="1"/>
    <col min="2774" max="2774" width="11.28515625" style="193" customWidth="1"/>
    <col min="2775" max="2775" width="11.7109375" style="193" customWidth="1"/>
    <col min="2776" max="2776" width="12.28515625" style="193" customWidth="1"/>
    <col min="2777" max="2777" width="12.140625" style="193" customWidth="1"/>
    <col min="2778" max="2778" width="10.85546875" style="193" customWidth="1"/>
    <col min="2779" max="2779" width="11.5703125" style="193" bestFit="1" customWidth="1"/>
    <col min="2780" max="2782" width="10.85546875" style="193" customWidth="1"/>
    <col min="2783" max="2783" width="18.140625" style="193" customWidth="1"/>
    <col min="2784" max="2784" width="17.7109375" style="193" bestFit="1" customWidth="1"/>
    <col min="2785" max="2785" width="10.85546875" style="193" customWidth="1"/>
    <col min="2786" max="2786" width="13.5703125" style="193" bestFit="1" customWidth="1"/>
    <col min="2787" max="2789" width="10.85546875" style="193" customWidth="1"/>
    <col min="2790" max="2790" width="4.5703125" style="193" customWidth="1"/>
    <col min="2791" max="2798" width="0" style="193" hidden="1" customWidth="1"/>
    <col min="2799" max="2800" width="10.85546875" style="193" customWidth="1"/>
    <col min="2801" max="2801" width="4.5703125" style="193" customWidth="1"/>
    <col min="2802" max="2803" width="10.85546875" style="193" customWidth="1"/>
    <col min="2804" max="2804" width="15" style="193" bestFit="1" customWidth="1"/>
    <col min="2805" max="2805" width="10.85546875" style="193" customWidth="1"/>
    <col min="2806" max="2806" width="54.85546875" style="193" customWidth="1"/>
    <col min="2807" max="2807" width="30.5703125" style="193" bestFit="1" customWidth="1"/>
    <col min="2808" max="2808" width="18.85546875" style="193" customWidth="1"/>
    <col min="2809" max="2809" width="15.42578125" style="193" bestFit="1" customWidth="1"/>
    <col min="2810" max="2810" width="8" style="193" bestFit="1" customWidth="1"/>
    <col min="2811" max="2811" width="15.7109375" style="193" customWidth="1"/>
    <col min="2812" max="2812" width="10.5703125" style="193" bestFit="1" customWidth="1"/>
    <col min="2813" max="2813" width="13.7109375" style="193" bestFit="1" customWidth="1"/>
    <col min="2814" max="2814" width="10.5703125" style="193" bestFit="1" customWidth="1"/>
    <col min="2815" max="2815" width="14.28515625" style="193" bestFit="1" customWidth="1"/>
    <col min="2816" max="2816" width="7.7109375" style="193" bestFit="1" customWidth="1"/>
    <col min="2817" max="2817" width="14.28515625" style="193" bestFit="1" customWidth="1"/>
    <col min="2818" max="2818" width="8.28515625" style="193" bestFit="1" customWidth="1"/>
    <col min="2819" max="3020" width="9.140625" style="193"/>
    <col min="3021" max="3021" width="2.7109375" style="193" customWidth="1"/>
    <col min="3022" max="3022" width="31.85546875" style="193" customWidth="1"/>
    <col min="3023" max="3023" width="11.28515625" style="193" customWidth="1"/>
    <col min="3024" max="3024" width="11.42578125" style="193" customWidth="1"/>
    <col min="3025" max="3025" width="12.7109375" style="193" customWidth="1"/>
    <col min="3026" max="3026" width="14.7109375" style="193" customWidth="1"/>
    <col min="3027" max="3027" width="14" style="193" customWidth="1"/>
    <col min="3028" max="3029" width="12.7109375" style="193" customWidth="1"/>
    <col min="3030" max="3030" width="11.28515625" style="193" customWidth="1"/>
    <col min="3031" max="3031" width="11.7109375" style="193" customWidth="1"/>
    <col min="3032" max="3032" width="12.28515625" style="193" customWidth="1"/>
    <col min="3033" max="3033" width="12.140625" style="193" customWidth="1"/>
    <col min="3034" max="3034" width="10.85546875" style="193" customWidth="1"/>
    <col min="3035" max="3035" width="11.5703125" style="193" bestFit="1" customWidth="1"/>
    <col min="3036" max="3038" width="10.85546875" style="193" customWidth="1"/>
    <col min="3039" max="3039" width="18.140625" style="193" customWidth="1"/>
    <col min="3040" max="3040" width="17.7109375" style="193" bestFit="1" customWidth="1"/>
    <col min="3041" max="3041" width="10.85546875" style="193" customWidth="1"/>
    <col min="3042" max="3042" width="13.5703125" style="193" bestFit="1" customWidth="1"/>
    <col min="3043" max="3045" width="10.85546875" style="193" customWidth="1"/>
    <col min="3046" max="3046" width="4.5703125" style="193" customWidth="1"/>
    <col min="3047" max="3054" width="0" style="193" hidden="1" customWidth="1"/>
    <col min="3055" max="3056" width="10.85546875" style="193" customWidth="1"/>
    <col min="3057" max="3057" width="4.5703125" style="193" customWidth="1"/>
    <col min="3058" max="3059" width="10.85546875" style="193" customWidth="1"/>
    <col min="3060" max="3060" width="15" style="193" bestFit="1" customWidth="1"/>
    <col min="3061" max="3061" width="10.85546875" style="193" customWidth="1"/>
    <col min="3062" max="3062" width="54.85546875" style="193" customWidth="1"/>
    <col min="3063" max="3063" width="30.5703125" style="193" bestFit="1" customWidth="1"/>
    <col min="3064" max="3064" width="18.85546875" style="193" customWidth="1"/>
    <col min="3065" max="3065" width="15.42578125" style="193" bestFit="1" customWidth="1"/>
    <col min="3066" max="3066" width="8" style="193" bestFit="1" customWidth="1"/>
    <col min="3067" max="3067" width="15.7109375" style="193" customWidth="1"/>
    <col min="3068" max="3068" width="10.5703125" style="193" bestFit="1" customWidth="1"/>
    <col min="3069" max="3069" width="13.7109375" style="193" bestFit="1" customWidth="1"/>
    <col min="3070" max="3070" width="10.5703125" style="193" bestFit="1" customWidth="1"/>
    <col min="3071" max="3071" width="14.28515625" style="193" bestFit="1" customWidth="1"/>
    <col min="3072" max="3072" width="7.7109375" style="193" bestFit="1" customWidth="1"/>
    <col min="3073" max="3073" width="14.28515625" style="193" bestFit="1" customWidth="1"/>
    <col min="3074" max="3074" width="8.28515625" style="193" bestFit="1" customWidth="1"/>
    <col min="3075" max="3276" width="9.140625" style="193"/>
    <col min="3277" max="3277" width="2.7109375" style="193" customWidth="1"/>
    <col min="3278" max="3278" width="31.85546875" style="193" customWidth="1"/>
    <col min="3279" max="3279" width="11.28515625" style="193" customWidth="1"/>
    <col min="3280" max="3280" width="11.42578125" style="193" customWidth="1"/>
    <col min="3281" max="3281" width="12.7109375" style="193" customWidth="1"/>
    <col min="3282" max="3282" width="14.7109375" style="193" customWidth="1"/>
    <col min="3283" max="3283" width="14" style="193" customWidth="1"/>
    <col min="3284" max="3285" width="12.7109375" style="193" customWidth="1"/>
    <col min="3286" max="3286" width="11.28515625" style="193" customWidth="1"/>
    <col min="3287" max="3287" width="11.7109375" style="193" customWidth="1"/>
    <col min="3288" max="3288" width="12.28515625" style="193" customWidth="1"/>
    <col min="3289" max="3289" width="12.140625" style="193" customWidth="1"/>
    <col min="3290" max="3290" width="10.85546875" style="193" customWidth="1"/>
    <col min="3291" max="3291" width="11.5703125" style="193" bestFit="1" customWidth="1"/>
    <col min="3292" max="3294" width="10.85546875" style="193" customWidth="1"/>
    <col min="3295" max="3295" width="18.140625" style="193" customWidth="1"/>
    <col min="3296" max="3296" width="17.7109375" style="193" bestFit="1" customWidth="1"/>
    <col min="3297" max="3297" width="10.85546875" style="193" customWidth="1"/>
    <col min="3298" max="3298" width="13.5703125" style="193" bestFit="1" customWidth="1"/>
    <col min="3299" max="3301" width="10.85546875" style="193" customWidth="1"/>
    <col min="3302" max="3302" width="4.5703125" style="193" customWidth="1"/>
    <col min="3303" max="3310" width="0" style="193" hidden="1" customWidth="1"/>
    <col min="3311" max="3312" width="10.85546875" style="193" customWidth="1"/>
    <col min="3313" max="3313" width="4.5703125" style="193" customWidth="1"/>
    <col min="3314" max="3315" width="10.85546875" style="193" customWidth="1"/>
    <col min="3316" max="3316" width="15" style="193" bestFit="1" customWidth="1"/>
    <col min="3317" max="3317" width="10.85546875" style="193" customWidth="1"/>
    <col min="3318" max="3318" width="54.85546875" style="193" customWidth="1"/>
    <col min="3319" max="3319" width="30.5703125" style="193" bestFit="1" customWidth="1"/>
    <col min="3320" max="3320" width="18.85546875" style="193" customWidth="1"/>
    <col min="3321" max="3321" width="15.42578125" style="193" bestFit="1" customWidth="1"/>
    <col min="3322" max="3322" width="8" style="193" bestFit="1" customWidth="1"/>
    <col min="3323" max="3323" width="15.7109375" style="193" customWidth="1"/>
    <col min="3324" max="3324" width="10.5703125" style="193" bestFit="1" customWidth="1"/>
    <col min="3325" max="3325" width="13.7109375" style="193" bestFit="1" customWidth="1"/>
    <col min="3326" max="3326" width="10.5703125" style="193" bestFit="1" customWidth="1"/>
    <col min="3327" max="3327" width="14.28515625" style="193" bestFit="1" customWidth="1"/>
    <col min="3328" max="3328" width="7.7109375" style="193" bestFit="1" customWidth="1"/>
    <col min="3329" max="3329" width="14.28515625" style="193" bestFit="1" customWidth="1"/>
    <col min="3330" max="3330" width="8.28515625" style="193" bestFit="1" customWidth="1"/>
    <col min="3331" max="3532" width="9.140625" style="193"/>
    <col min="3533" max="3533" width="2.7109375" style="193" customWidth="1"/>
    <col min="3534" max="3534" width="31.85546875" style="193" customWidth="1"/>
    <col min="3535" max="3535" width="11.28515625" style="193" customWidth="1"/>
    <col min="3536" max="3536" width="11.42578125" style="193" customWidth="1"/>
    <col min="3537" max="3537" width="12.7109375" style="193" customWidth="1"/>
    <col min="3538" max="3538" width="14.7109375" style="193" customWidth="1"/>
    <col min="3539" max="3539" width="14" style="193" customWidth="1"/>
    <col min="3540" max="3541" width="12.7109375" style="193" customWidth="1"/>
    <col min="3542" max="3542" width="11.28515625" style="193" customWidth="1"/>
    <col min="3543" max="3543" width="11.7109375" style="193" customWidth="1"/>
    <col min="3544" max="3544" width="12.28515625" style="193" customWidth="1"/>
    <col min="3545" max="3545" width="12.140625" style="193" customWidth="1"/>
    <col min="3546" max="3546" width="10.85546875" style="193" customWidth="1"/>
    <col min="3547" max="3547" width="11.5703125" style="193" bestFit="1" customWidth="1"/>
    <col min="3548" max="3550" width="10.85546875" style="193" customWidth="1"/>
    <col min="3551" max="3551" width="18.140625" style="193" customWidth="1"/>
    <col min="3552" max="3552" width="17.7109375" style="193" bestFit="1" customWidth="1"/>
    <col min="3553" max="3553" width="10.85546875" style="193" customWidth="1"/>
    <col min="3554" max="3554" width="13.5703125" style="193" bestFit="1" customWidth="1"/>
    <col min="3555" max="3557" width="10.85546875" style="193" customWidth="1"/>
    <col min="3558" max="3558" width="4.5703125" style="193" customWidth="1"/>
    <col min="3559" max="3566" width="0" style="193" hidden="1" customWidth="1"/>
    <col min="3567" max="3568" width="10.85546875" style="193" customWidth="1"/>
    <col min="3569" max="3569" width="4.5703125" style="193" customWidth="1"/>
    <col min="3570" max="3571" width="10.85546875" style="193" customWidth="1"/>
    <col min="3572" max="3572" width="15" style="193" bestFit="1" customWidth="1"/>
    <col min="3573" max="3573" width="10.85546875" style="193" customWidth="1"/>
    <col min="3574" max="3574" width="54.85546875" style="193" customWidth="1"/>
    <col min="3575" max="3575" width="30.5703125" style="193" bestFit="1" customWidth="1"/>
    <col min="3576" max="3576" width="18.85546875" style="193" customWidth="1"/>
    <col min="3577" max="3577" width="15.42578125" style="193" bestFit="1" customWidth="1"/>
    <col min="3578" max="3578" width="8" style="193" bestFit="1" customWidth="1"/>
    <col min="3579" max="3579" width="15.7109375" style="193" customWidth="1"/>
    <col min="3580" max="3580" width="10.5703125" style="193" bestFit="1" customWidth="1"/>
    <col min="3581" max="3581" width="13.7109375" style="193" bestFit="1" customWidth="1"/>
    <col min="3582" max="3582" width="10.5703125" style="193" bestFit="1" customWidth="1"/>
    <col min="3583" max="3583" width="14.28515625" style="193" bestFit="1" customWidth="1"/>
    <col min="3584" max="3584" width="7.7109375" style="193" bestFit="1" customWidth="1"/>
    <col min="3585" max="3585" width="14.28515625" style="193" bestFit="1" customWidth="1"/>
    <col min="3586" max="3586" width="8.28515625" style="193" bestFit="1" customWidth="1"/>
    <col min="3587" max="3788" width="9.140625" style="193"/>
    <col min="3789" max="3789" width="2.7109375" style="193" customWidth="1"/>
    <col min="3790" max="3790" width="31.85546875" style="193" customWidth="1"/>
    <col min="3791" max="3791" width="11.28515625" style="193" customWidth="1"/>
    <col min="3792" max="3792" width="11.42578125" style="193" customWidth="1"/>
    <col min="3793" max="3793" width="12.7109375" style="193" customWidth="1"/>
    <col min="3794" max="3794" width="14.7109375" style="193" customWidth="1"/>
    <col min="3795" max="3795" width="14" style="193" customWidth="1"/>
    <col min="3796" max="3797" width="12.7109375" style="193" customWidth="1"/>
    <col min="3798" max="3798" width="11.28515625" style="193" customWidth="1"/>
    <col min="3799" max="3799" width="11.7109375" style="193" customWidth="1"/>
    <col min="3800" max="3800" width="12.28515625" style="193" customWidth="1"/>
    <col min="3801" max="3801" width="12.140625" style="193" customWidth="1"/>
    <col min="3802" max="3802" width="10.85546875" style="193" customWidth="1"/>
    <col min="3803" max="3803" width="11.5703125" style="193" bestFit="1" customWidth="1"/>
    <col min="3804" max="3806" width="10.85546875" style="193" customWidth="1"/>
    <col min="3807" max="3807" width="18.140625" style="193" customWidth="1"/>
    <col min="3808" max="3808" width="17.7109375" style="193" bestFit="1" customWidth="1"/>
    <col min="3809" max="3809" width="10.85546875" style="193" customWidth="1"/>
    <col min="3810" max="3810" width="13.5703125" style="193" bestFit="1" customWidth="1"/>
    <col min="3811" max="3813" width="10.85546875" style="193" customWidth="1"/>
    <col min="3814" max="3814" width="4.5703125" style="193" customWidth="1"/>
    <col min="3815" max="3822" width="0" style="193" hidden="1" customWidth="1"/>
    <col min="3823" max="3824" width="10.85546875" style="193" customWidth="1"/>
    <col min="3825" max="3825" width="4.5703125" style="193" customWidth="1"/>
    <col min="3826" max="3827" width="10.85546875" style="193" customWidth="1"/>
    <col min="3828" max="3828" width="15" style="193" bestFit="1" customWidth="1"/>
    <col min="3829" max="3829" width="10.85546875" style="193" customWidth="1"/>
    <col min="3830" max="3830" width="54.85546875" style="193" customWidth="1"/>
    <col min="3831" max="3831" width="30.5703125" style="193" bestFit="1" customWidth="1"/>
    <col min="3832" max="3832" width="18.85546875" style="193" customWidth="1"/>
    <col min="3833" max="3833" width="15.42578125" style="193" bestFit="1" customWidth="1"/>
    <col min="3834" max="3834" width="8" style="193" bestFit="1" customWidth="1"/>
    <col min="3835" max="3835" width="15.7109375" style="193" customWidth="1"/>
    <col min="3836" max="3836" width="10.5703125" style="193" bestFit="1" customWidth="1"/>
    <col min="3837" max="3837" width="13.7109375" style="193" bestFit="1" customWidth="1"/>
    <col min="3838" max="3838" width="10.5703125" style="193" bestFit="1" customWidth="1"/>
    <col min="3839" max="3839" width="14.28515625" style="193" bestFit="1" customWidth="1"/>
    <col min="3840" max="3840" width="7.7109375" style="193" bestFit="1" customWidth="1"/>
    <col min="3841" max="3841" width="14.28515625" style="193" bestFit="1" customWidth="1"/>
    <col min="3842" max="3842" width="8.28515625" style="193" bestFit="1" customWidth="1"/>
    <col min="3843" max="4044" width="9.140625" style="193"/>
    <col min="4045" max="4045" width="2.7109375" style="193" customWidth="1"/>
    <col min="4046" max="4046" width="31.85546875" style="193" customWidth="1"/>
    <col min="4047" max="4047" width="11.28515625" style="193" customWidth="1"/>
    <col min="4048" max="4048" width="11.42578125" style="193" customWidth="1"/>
    <col min="4049" max="4049" width="12.7109375" style="193" customWidth="1"/>
    <col min="4050" max="4050" width="14.7109375" style="193" customWidth="1"/>
    <col min="4051" max="4051" width="14" style="193" customWidth="1"/>
    <col min="4052" max="4053" width="12.7109375" style="193" customWidth="1"/>
    <col min="4054" max="4054" width="11.28515625" style="193" customWidth="1"/>
    <col min="4055" max="4055" width="11.7109375" style="193" customWidth="1"/>
    <col min="4056" max="4056" width="12.28515625" style="193" customWidth="1"/>
    <col min="4057" max="4057" width="12.140625" style="193" customWidth="1"/>
    <col min="4058" max="4058" width="10.85546875" style="193" customWidth="1"/>
    <col min="4059" max="4059" width="11.5703125" style="193" bestFit="1" customWidth="1"/>
    <col min="4060" max="4062" width="10.85546875" style="193" customWidth="1"/>
    <col min="4063" max="4063" width="18.140625" style="193" customWidth="1"/>
    <col min="4064" max="4064" width="17.7109375" style="193" bestFit="1" customWidth="1"/>
    <col min="4065" max="4065" width="10.85546875" style="193" customWidth="1"/>
    <col min="4066" max="4066" width="13.5703125" style="193" bestFit="1" customWidth="1"/>
    <col min="4067" max="4069" width="10.85546875" style="193" customWidth="1"/>
    <col min="4070" max="4070" width="4.5703125" style="193" customWidth="1"/>
    <col min="4071" max="4078" width="0" style="193" hidden="1" customWidth="1"/>
    <col min="4079" max="4080" width="10.85546875" style="193" customWidth="1"/>
    <col min="4081" max="4081" width="4.5703125" style="193" customWidth="1"/>
    <col min="4082" max="4083" width="10.85546875" style="193" customWidth="1"/>
    <col min="4084" max="4084" width="15" style="193" bestFit="1" customWidth="1"/>
    <col min="4085" max="4085" width="10.85546875" style="193" customWidth="1"/>
    <col min="4086" max="4086" width="54.85546875" style="193" customWidth="1"/>
    <col min="4087" max="4087" width="30.5703125" style="193" bestFit="1" customWidth="1"/>
    <col min="4088" max="4088" width="18.85546875" style="193" customWidth="1"/>
    <col min="4089" max="4089" width="15.42578125" style="193" bestFit="1" customWidth="1"/>
    <col min="4090" max="4090" width="8" style="193" bestFit="1" customWidth="1"/>
    <col min="4091" max="4091" width="15.7109375" style="193" customWidth="1"/>
    <col min="4092" max="4092" width="10.5703125" style="193" bestFit="1" customWidth="1"/>
    <col min="4093" max="4093" width="13.7109375" style="193" bestFit="1" customWidth="1"/>
    <col min="4094" max="4094" width="10.5703125" style="193" bestFit="1" customWidth="1"/>
    <col min="4095" max="4095" width="14.28515625" style="193" bestFit="1" customWidth="1"/>
    <col min="4096" max="4096" width="7.7109375" style="193" bestFit="1" customWidth="1"/>
    <col min="4097" max="4097" width="14.28515625" style="193" bestFit="1" customWidth="1"/>
    <col min="4098" max="4098" width="8.28515625" style="193" bestFit="1" customWidth="1"/>
    <col min="4099" max="4300" width="9.140625" style="193"/>
    <col min="4301" max="4301" width="2.7109375" style="193" customWidth="1"/>
    <col min="4302" max="4302" width="31.85546875" style="193" customWidth="1"/>
    <col min="4303" max="4303" width="11.28515625" style="193" customWidth="1"/>
    <col min="4304" max="4304" width="11.42578125" style="193" customWidth="1"/>
    <col min="4305" max="4305" width="12.7109375" style="193" customWidth="1"/>
    <col min="4306" max="4306" width="14.7109375" style="193" customWidth="1"/>
    <col min="4307" max="4307" width="14" style="193" customWidth="1"/>
    <col min="4308" max="4309" width="12.7109375" style="193" customWidth="1"/>
    <col min="4310" max="4310" width="11.28515625" style="193" customWidth="1"/>
    <col min="4311" max="4311" width="11.7109375" style="193" customWidth="1"/>
    <col min="4312" max="4312" width="12.28515625" style="193" customWidth="1"/>
    <col min="4313" max="4313" width="12.140625" style="193" customWidth="1"/>
    <col min="4314" max="4314" width="10.85546875" style="193" customWidth="1"/>
    <col min="4315" max="4315" width="11.5703125" style="193" bestFit="1" customWidth="1"/>
    <col min="4316" max="4318" width="10.85546875" style="193" customWidth="1"/>
    <col min="4319" max="4319" width="18.140625" style="193" customWidth="1"/>
    <col min="4320" max="4320" width="17.7109375" style="193" bestFit="1" customWidth="1"/>
    <col min="4321" max="4321" width="10.85546875" style="193" customWidth="1"/>
    <col min="4322" max="4322" width="13.5703125" style="193" bestFit="1" customWidth="1"/>
    <col min="4323" max="4325" width="10.85546875" style="193" customWidth="1"/>
    <col min="4326" max="4326" width="4.5703125" style="193" customWidth="1"/>
    <col min="4327" max="4334" width="0" style="193" hidden="1" customWidth="1"/>
    <col min="4335" max="4336" width="10.85546875" style="193" customWidth="1"/>
    <col min="4337" max="4337" width="4.5703125" style="193" customWidth="1"/>
    <col min="4338" max="4339" width="10.85546875" style="193" customWidth="1"/>
    <col min="4340" max="4340" width="15" style="193" bestFit="1" customWidth="1"/>
    <col min="4341" max="4341" width="10.85546875" style="193" customWidth="1"/>
    <col min="4342" max="4342" width="54.85546875" style="193" customWidth="1"/>
    <col min="4343" max="4343" width="30.5703125" style="193" bestFit="1" customWidth="1"/>
    <col min="4344" max="4344" width="18.85546875" style="193" customWidth="1"/>
    <col min="4345" max="4345" width="15.42578125" style="193" bestFit="1" customWidth="1"/>
    <col min="4346" max="4346" width="8" style="193" bestFit="1" customWidth="1"/>
    <col min="4347" max="4347" width="15.7109375" style="193" customWidth="1"/>
    <col min="4348" max="4348" width="10.5703125" style="193" bestFit="1" customWidth="1"/>
    <col min="4349" max="4349" width="13.7109375" style="193" bestFit="1" customWidth="1"/>
    <col min="4350" max="4350" width="10.5703125" style="193" bestFit="1" customWidth="1"/>
    <col min="4351" max="4351" width="14.28515625" style="193" bestFit="1" customWidth="1"/>
    <col min="4352" max="4352" width="7.7109375" style="193" bestFit="1" customWidth="1"/>
    <col min="4353" max="4353" width="14.28515625" style="193" bestFit="1" customWidth="1"/>
    <col min="4354" max="4354" width="8.28515625" style="193" bestFit="1" customWidth="1"/>
    <col min="4355" max="4556" width="9.140625" style="193"/>
    <col min="4557" max="4557" width="2.7109375" style="193" customWidth="1"/>
    <col min="4558" max="4558" width="31.85546875" style="193" customWidth="1"/>
    <col min="4559" max="4559" width="11.28515625" style="193" customWidth="1"/>
    <col min="4560" max="4560" width="11.42578125" style="193" customWidth="1"/>
    <col min="4561" max="4561" width="12.7109375" style="193" customWidth="1"/>
    <col min="4562" max="4562" width="14.7109375" style="193" customWidth="1"/>
    <col min="4563" max="4563" width="14" style="193" customWidth="1"/>
    <col min="4564" max="4565" width="12.7109375" style="193" customWidth="1"/>
    <col min="4566" max="4566" width="11.28515625" style="193" customWidth="1"/>
    <col min="4567" max="4567" width="11.7109375" style="193" customWidth="1"/>
    <col min="4568" max="4568" width="12.28515625" style="193" customWidth="1"/>
    <col min="4569" max="4569" width="12.140625" style="193" customWidth="1"/>
    <col min="4570" max="4570" width="10.85546875" style="193" customWidth="1"/>
    <col min="4571" max="4571" width="11.5703125" style="193" bestFit="1" customWidth="1"/>
    <col min="4572" max="4574" width="10.85546875" style="193" customWidth="1"/>
    <col min="4575" max="4575" width="18.140625" style="193" customWidth="1"/>
    <col min="4576" max="4576" width="17.7109375" style="193" bestFit="1" customWidth="1"/>
    <col min="4577" max="4577" width="10.85546875" style="193" customWidth="1"/>
    <col min="4578" max="4578" width="13.5703125" style="193" bestFit="1" customWidth="1"/>
    <col min="4579" max="4581" width="10.85546875" style="193" customWidth="1"/>
    <col min="4582" max="4582" width="4.5703125" style="193" customWidth="1"/>
    <col min="4583" max="4590" width="0" style="193" hidden="1" customWidth="1"/>
    <col min="4591" max="4592" width="10.85546875" style="193" customWidth="1"/>
    <col min="4593" max="4593" width="4.5703125" style="193" customWidth="1"/>
    <col min="4594" max="4595" width="10.85546875" style="193" customWidth="1"/>
    <col min="4596" max="4596" width="15" style="193" bestFit="1" customWidth="1"/>
    <col min="4597" max="4597" width="10.85546875" style="193" customWidth="1"/>
    <col min="4598" max="4598" width="54.85546875" style="193" customWidth="1"/>
    <col min="4599" max="4599" width="30.5703125" style="193" bestFit="1" customWidth="1"/>
    <col min="4600" max="4600" width="18.85546875" style="193" customWidth="1"/>
    <col min="4601" max="4601" width="15.42578125" style="193" bestFit="1" customWidth="1"/>
    <col min="4602" max="4602" width="8" style="193" bestFit="1" customWidth="1"/>
    <col min="4603" max="4603" width="15.7109375" style="193" customWidth="1"/>
    <col min="4604" max="4604" width="10.5703125" style="193" bestFit="1" customWidth="1"/>
    <col min="4605" max="4605" width="13.7109375" style="193" bestFit="1" customWidth="1"/>
    <col min="4606" max="4606" width="10.5703125" style="193" bestFit="1" customWidth="1"/>
    <col min="4607" max="4607" width="14.28515625" style="193" bestFit="1" customWidth="1"/>
    <col min="4608" max="4608" width="7.7109375" style="193" bestFit="1" customWidth="1"/>
    <col min="4609" max="4609" width="14.28515625" style="193" bestFit="1" customWidth="1"/>
    <col min="4610" max="4610" width="8.28515625" style="193" bestFit="1" customWidth="1"/>
    <col min="4611" max="4812" width="9.140625" style="193"/>
    <col min="4813" max="4813" width="2.7109375" style="193" customWidth="1"/>
    <col min="4814" max="4814" width="31.85546875" style="193" customWidth="1"/>
    <col min="4815" max="4815" width="11.28515625" style="193" customWidth="1"/>
    <col min="4816" max="4816" width="11.42578125" style="193" customWidth="1"/>
    <col min="4817" max="4817" width="12.7109375" style="193" customWidth="1"/>
    <col min="4818" max="4818" width="14.7109375" style="193" customWidth="1"/>
    <col min="4819" max="4819" width="14" style="193" customWidth="1"/>
    <col min="4820" max="4821" width="12.7109375" style="193" customWidth="1"/>
    <col min="4822" max="4822" width="11.28515625" style="193" customWidth="1"/>
    <col min="4823" max="4823" width="11.7109375" style="193" customWidth="1"/>
    <col min="4824" max="4824" width="12.28515625" style="193" customWidth="1"/>
    <col min="4825" max="4825" width="12.140625" style="193" customWidth="1"/>
    <col min="4826" max="4826" width="10.85546875" style="193" customWidth="1"/>
    <col min="4827" max="4827" width="11.5703125" style="193" bestFit="1" customWidth="1"/>
    <col min="4828" max="4830" width="10.85546875" style="193" customWidth="1"/>
    <col min="4831" max="4831" width="18.140625" style="193" customWidth="1"/>
    <col min="4832" max="4832" width="17.7109375" style="193" bestFit="1" customWidth="1"/>
    <col min="4833" max="4833" width="10.85546875" style="193" customWidth="1"/>
    <col min="4834" max="4834" width="13.5703125" style="193" bestFit="1" customWidth="1"/>
    <col min="4835" max="4837" width="10.85546875" style="193" customWidth="1"/>
    <col min="4838" max="4838" width="4.5703125" style="193" customWidth="1"/>
    <col min="4839" max="4846" width="0" style="193" hidden="1" customWidth="1"/>
    <col min="4847" max="4848" width="10.85546875" style="193" customWidth="1"/>
    <col min="4849" max="4849" width="4.5703125" style="193" customWidth="1"/>
    <col min="4850" max="4851" width="10.85546875" style="193" customWidth="1"/>
    <col min="4852" max="4852" width="15" style="193" bestFit="1" customWidth="1"/>
    <col min="4853" max="4853" width="10.85546875" style="193" customWidth="1"/>
    <col min="4854" max="4854" width="54.85546875" style="193" customWidth="1"/>
    <col min="4855" max="4855" width="30.5703125" style="193" bestFit="1" customWidth="1"/>
    <col min="4856" max="4856" width="18.85546875" style="193" customWidth="1"/>
    <col min="4857" max="4857" width="15.42578125" style="193" bestFit="1" customWidth="1"/>
    <col min="4858" max="4858" width="8" style="193" bestFit="1" customWidth="1"/>
    <col min="4859" max="4859" width="15.7109375" style="193" customWidth="1"/>
    <col min="4860" max="4860" width="10.5703125" style="193" bestFit="1" customWidth="1"/>
    <col min="4861" max="4861" width="13.7109375" style="193" bestFit="1" customWidth="1"/>
    <col min="4862" max="4862" width="10.5703125" style="193" bestFit="1" customWidth="1"/>
    <col min="4863" max="4863" width="14.28515625" style="193" bestFit="1" customWidth="1"/>
    <col min="4864" max="4864" width="7.7109375" style="193" bestFit="1" customWidth="1"/>
    <col min="4865" max="4865" width="14.28515625" style="193" bestFit="1" customWidth="1"/>
    <col min="4866" max="4866" width="8.28515625" style="193" bestFit="1" customWidth="1"/>
    <col min="4867" max="5068" width="9.140625" style="193"/>
    <col min="5069" max="5069" width="2.7109375" style="193" customWidth="1"/>
    <col min="5070" max="5070" width="31.85546875" style="193" customWidth="1"/>
    <col min="5071" max="5071" width="11.28515625" style="193" customWidth="1"/>
    <col min="5072" max="5072" width="11.42578125" style="193" customWidth="1"/>
    <col min="5073" max="5073" width="12.7109375" style="193" customWidth="1"/>
    <col min="5074" max="5074" width="14.7109375" style="193" customWidth="1"/>
    <col min="5075" max="5075" width="14" style="193" customWidth="1"/>
    <col min="5076" max="5077" width="12.7109375" style="193" customWidth="1"/>
    <col min="5078" max="5078" width="11.28515625" style="193" customWidth="1"/>
    <col min="5079" max="5079" width="11.7109375" style="193" customWidth="1"/>
    <col min="5080" max="5080" width="12.28515625" style="193" customWidth="1"/>
    <col min="5081" max="5081" width="12.140625" style="193" customWidth="1"/>
    <col min="5082" max="5082" width="10.85546875" style="193" customWidth="1"/>
    <col min="5083" max="5083" width="11.5703125" style="193" bestFit="1" customWidth="1"/>
    <col min="5084" max="5086" width="10.85546875" style="193" customWidth="1"/>
    <col min="5087" max="5087" width="18.140625" style="193" customWidth="1"/>
    <col min="5088" max="5088" width="17.7109375" style="193" bestFit="1" customWidth="1"/>
    <col min="5089" max="5089" width="10.85546875" style="193" customWidth="1"/>
    <col min="5090" max="5090" width="13.5703125" style="193" bestFit="1" customWidth="1"/>
    <col min="5091" max="5093" width="10.85546875" style="193" customWidth="1"/>
    <col min="5094" max="5094" width="4.5703125" style="193" customWidth="1"/>
    <col min="5095" max="5102" width="0" style="193" hidden="1" customWidth="1"/>
    <col min="5103" max="5104" width="10.85546875" style="193" customWidth="1"/>
    <col min="5105" max="5105" width="4.5703125" style="193" customWidth="1"/>
    <col min="5106" max="5107" width="10.85546875" style="193" customWidth="1"/>
    <col min="5108" max="5108" width="15" style="193" bestFit="1" customWidth="1"/>
    <col min="5109" max="5109" width="10.85546875" style="193" customWidth="1"/>
    <col min="5110" max="5110" width="54.85546875" style="193" customWidth="1"/>
    <col min="5111" max="5111" width="30.5703125" style="193" bestFit="1" customWidth="1"/>
    <col min="5112" max="5112" width="18.85546875" style="193" customWidth="1"/>
    <col min="5113" max="5113" width="15.42578125" style="193" bestFit="1" customWidth="1"/>
    <col min="5114" max="5114" width="8" style="193" bestFit="1" customWidth="1"/>
    <col min="5115" max="5115" width="15.7109375" style="193" customWidth="1"/>
    <col min="5116" max="5116" width="10.5703125" style="193" bestFit="1" customWidth="1"/>
    <col min="5117" max="5117" width="13.7109375" style="193" bestFit="1" customWidth="1"/>
    <col min="5118" max="5118" width="10.5703125" style="193" bestFit="1" customWidth="1"/>
    <col min="5119" max="5119" width="14.28515625" style="193" bestFit="1" customWidth="1"/>
    <col min="5120" max="5120" width="7.7109375" style="193" bestFit="1" customWidth="1"/>
    <col min="5121" max="5121" width="14.28515625" style="193" bestFit="1" customWidth="1"/>
    <col min="5122" max="5122" width="8.28515625" style="193" bestFit="1" customWidth="1"/>
    <col min="5123" max="5324" width="9.140625" style="193"/>
    <col min="5325" max="5325" width="2.7109375" style="193" customWidth="1"/>
    <col min="5326" max="5326" width="31.85546875" style="193" customWidth="1"/>
    <col min="5327" max="5327" width="11.28515625" style="193" customWidth="1"/>
    <col min="5328" max="5328" width="11.42578125" style="193" customWidth="1"/>
    <col min="5329" max="5329" width="12.7109375" style="193" customWidth="1"/>
    <col min="5330" max="5330" width="14.7109375" style="193" customWidth="1"/>
    <col min="5331" max="5331" width="14" style="193" customWidth="1"/>
    <col min="5332" max="5333" width="12.7109375" style="193" customWidth="1"/>
    <col min="5334" max="5334" width="11.28515625" style="193" customWidth="1"/>
    <col min="5335" max="5335" width="11.7109375" style="193" customWidth="1"/>
    <col min="5336" max="5336" width="12.28515625" style="193" customWidth="1"/>
    <col min="5337" max="5337" width="12.140625" style="193" customWidth="1"/>
    <col min="5338" max="5338" width="10.85546875" style="193" customWidth="1"/>
    <col min="5339" max="5339" width="11.5703125" style="193" bestFit="1" customWidth="1"/>
    <col min="5340" max="5342" width="10.85546875" style="193" customWidth="1"/>
    <col min="5343" max="5343" width="18.140625" style="193" customWidth="1"/>
    <col min="5344" max="5344" width="17.7109375" style="193" bestFit="1" customWidth="1"/>
    <col min="5345" max="5345" width="10.85546875" style="193" customWidth="1"/>
    <col min="5346" max="5346" width="13.5703125" style="193" bestFit="1" customWidth="1"/>
    <col min="5347" max="5349" width="10.85546875" style="193" customWidth="1"/>
    <col min="5350" max="5350" width="4.5703125" style="193" customWidth="1"/>
    <col min="5351" max="5358" width="0" style="193" hidden="1" customWidth="1"/>
    <col min="5359" max="5360" width="10.85546875" style="193" customWidth="1"/>
    <col min="5361" max="5361" width="4.5703125" style="193" customWidth="1"/>
    <col min="5362" max="5363" width="10.85546875" style="193" customWidth="1"/>
    <col min="5364" max="5364" width="15" style="193" bestFit="1" customWidth="1"/>
    <col min="5365" max="5365" width="10.85546875" style="193" customWidth="1"/>
    <col min="5366" max="5366" width="54.85546875" style="193" customWidth="1"/>
    <col min="5367" max="5367" width="30.5703125" style="193" bestFit="1" customWidth="1"/>
    <col min="5368" max="5368" width="18.85546875" style="193" customWidth="1"/>
    <col min="5369" max="5369" width="15.42578125" style="193" bestFit="1" customWidth="1"/>
    <col min="5370" max="5370" width="8" style="193" bestFit="1" customWidth="1"/>
    <col min="5371" max="5371" width="15.7109375" style="193" customWidth="1"/>
    <col min="5372" max="5372" width="10.5703125" style="193" bestFit="1" customWidth="1"/>
    <col min="5373" max="5373" width="13.7109375" style="193" bestFit="1" customWidth="1"/>
    <col min="5374" max="5374" width="10.5703125" style="193" bestFit="1" customWidth="1"/>
    <col min="5375" max="5375" width="14.28515625" style="193" bestFit="1" customWidth="1"/>
    <col min="5376" max="5376" width="7.7109375" style="193" bestFit="1" customWidth="1"/>
    <col min="5377" max="5377" width="14.28515625" style="193" bestFit="1" customWidth="1"/>
    <col min="5378" max="5378" width="8.28515625" style="193" bestFit="1" customWidth="1"/>
    <col min="5379" max="5580" width="9.140625" style="193"/>
    <col min="5581" max="5581" width="2.7109375" style="193" customWidth="1"/>
    <col min="5582" max="5582" width="31.85546875" style="193" customWidth="1"/>
    <col min="5583" max="5583" width="11.28515625" style="193" customWidth="1"/>
    <col min="5584" max="5584" width="11.42578125" style="193" customWidth="1"/>
    <col min="5585" max="5585" width="12.7109375" style="193" customWidth="1"/>
    <col min="5586" max="5586" width="14.7109375" style="193" customWidth="1"/>
    <col min="5587" max="5587" width="14" style="193" customWidth="1"/>
    <col min="5588" max="5589" width="12.7109375" style="193" customWidth="1"/>
    <col min="5590" max="5590" width="11.28515625" style="193" customWidth="1"/>
    <col min="5591" max="5591" width="11.7109375" style="193" customWidth="1"/>
    <col min="5592" max="5592" width="12.28515625" style="193" customWidth="1"/>
    <col min="5593" max="5593" width="12.140625" style="193" customWidth="1"/>
    <col min="5594" max="5594" width="10.85546875" style="193" customWidth="1"/>
    <col min="5595" max="5595" width="11.5703125" style="193" bestFit="1" customWidth="1"/>
    <col min="5596" max="5598" width="10.85546875" style="193" customWidth="1"/>
    <col min="5599" max="5599" width="18.140625" style="193" customWidth="1"/>
    <col min="5600" max="5600" width="17.7109375" style="193" bestFit="1" customWidth="1"/>
    <col min="5601" max="5601" width="10.85546875" style="193" customWidth="1"/>
    <col min="5602" max="5602" width="13.5703125" style="193" bestFit="1" customWidth="1"/>
    <col min="5603" max="5605" width="10.85546875" style="193" customWidth="1"/>
    <col min="5606" max="5606" width="4.5703125" style="193" customWidth="1"/>
    <col min="5607" max="5614" width="0" style="193" hidden="1" customWidth="1"/>
    <col min="5615" max="5616" width="10.85546875" style="193" customWidth="1"/>
    <col min="5617" max="5617" width="4.5703125" style="193" customWidth="1"/>
    <col min="5618" max="5619" width="10.85546875" style="193" customWidth="1"/>
    <col min="5620" max="5620" width="15" style="193" bestFit="1" customWidth="1"/>
    <col min="5621" max="5621" width="10.85546875" style="193" customWidth="1"/>
    <col min="5622" max="5622" width="54.85546875" style="193" customWidth="1"/>
    <col min="5623" max="5623" width="30.5703125" style="193" bestFit="1" customWidth="1"/>
    <col min="5624" max="5624" width="18.85546875" style="193" customWidth="1"/>
    <col min="5625" max="5625" width="15.42578125" style="193" bestFit="1" customWidth="1"/>
    <col min="5626" max="5626" width="8" style="193" bestFit="1" customWidth="1"/>
    <col min="5627" max="5627" width="15.7109375" style="193" customWidth="1"/>
    <col min="5628" max="5628" width="10.5703125" style="193" bestFit="1" customWidth="1"/>
    <col min="5629" max="5629" width="13.7109375" style="193" bestFit="1" customWidth="1"/>
    <col min="5630" max="5630" width="10.5703125" style="193" bestFit="1" customWidth="1"/>
    <col min="5631" max="5631" width="14.28515625" style="193" bestFit="1" customWidth="1"/>
    <col min="5632" max="5632" width="7.7109375" style="193" bestFit="1" customWidth="1"/>
    <col min="5633" max="5633" width="14.28515625" style="193" bestFit="1" customWidth="1"/>
    <col min="5634" max="5634" width="8.28515625" style="193" bestFit="1" customWidth="1"/>
    <col min="5635" max="5836" width="9.140625" style="193"/>
    <col min="5837" max="5837" width="2.7109375" style="193" customWidth="1"/>
    <col min="5838" max="5838" width="31.85546875" style="193" customWidth="1"/>
    <col min="5839" max="5839" width="11.28515625" style="193" customWidth="1"/>
    <col min="5840" max="5840" width="11.42578125" style="193" customWidth="1"/>
    <col min="5841" max="5841" width="12.7109375" style="193" customWidth="1"/>
    <col min="5842" max="5842" width="14.7109375" style="193" customWidth="1"/>
    <col min="5843" max="5843" width="14" style="193" customWidth="1"/>
    <col min="5844" max="5845" width="12.7109375" style="193" customWidth="1"/>
    <col min="5846" max="5846" width="11.28515625" style="193" customWidth="1"/>
    <col min="5847" max="5847" width="11.7109375" style="193" customWidth="1"/>
    <col min="5848" max="5848" width="12.28515625" style="193" customWidth="1"/>
    <col min="5849" max="5849" width="12.140625" style="193" customWidth="1"/>
    <col min="5850" max="5850" width="10.85546875" style="193" customWidth="1"/>
    <col min="5851" max="5851" width="11.5703125" style="193" bestFit="1" customWidth="1"/>
    <col min="5852" max="5854" width="10.85546875" style="193" customWidth="1"/>
    <col min="5855" max="5855" width="18.140625" style="193" customWidth="1"/>
    <col min="5856" max="5856" width="17.7109375" style="193" bestFit="1" customWidth="1"/>
    <col min="5857" max="5857" width="10.85546875" style="193" customWidth="1"/>
    <col min="5858" max="5858" width="13.5703125" style="193" bestFit="1" customWidth="1"/>
    <col min="5859" max="5861" width="10.85546875" style="193" customWidth="1"/>
    <col min="5862" max="5862" width="4.5703125" style="193" customWidth="1"/>
    <col min="5863" max="5870" width="0" style="193" hidden="1" customWidth="1"/>
    <col min="5871" max="5872" width="10.85546875" style="193" customWidth="1"/>
    <col min="5873" max="5873" width="4.5703125" style="193" customWidth="1"/>
    <col min="5874" max="5875" width="10.85546875" style="193" customWidth="1"/>
    <col min="5876" max="5876" width="15" style="193" bestFit="1" customWidth="1"/>
    <col min="5877" max="5877" width="10.85546875" style="193" customWidth="1"/>
    <col min="5878" max="5878" width="54.85546875" style="193" customWidth="1"/>
    <col min="5879" max="5879" width="30.5703125" style="193" bestFit="1" customWidth="1"/>
    <col min="5880" max="5880" width="18.85546875" style="193" customWidth="1"/>
    <col min="5881" max="5881" width="15.42578125" style="193" bestFit="1" customWidth="1"/>
    <col min="5882" max="5882" width="8" style="193" bestFit="1" customWidth="1"/>
    <col min="5883" max="5883" width="15.7109375" style="193" customWidth="1"/>
    <col min="5884" max="5884" width="10.5703125" style="193" bestFit="1" customWidth="1"/>
    <col min="5885" max="5885" width="13.7109375" style="193" bestFit="1" customWidth="1"/>
    <col min="5886" max="5886" width="10.5703125" style="193" bestFit="1" customWidth="1"/>
    <col min="5887" max="5887" width="14.28515625" style="193" bestFit="1" customWidth="1"/>
    <col min="5888" max="5888" width="7.7109375" style="193" bestFit="1" customWidth="1"/>
    <col min="5889" max="5889" width="14.28515625" style="193" bestFit="1" customWidth="1"/>
    <col min="5890" max="5890" width="8.28515625" style="193" bestFit="1" customWidth="1"/>
    <col min="5891" max="6092" width="9.140625" style="193"/>
    <col min="6093" max="6093" width="2.7109375" style="193" customWidth="1"/>
    <col min="6094" max="6094" width="31.85546875" style="193" customWidth="1"/>
    <col min="6095" max="6095" width="11.28515625" style="193" customWidth="1"/>
    <col min="6096" max="6096" width="11.42578125" style="193" customWidth="1"/>
    <col min="6097" max="6097" width="12.7109375" style="193" customWidth="1"/>
    <col min="6098" max="6098" width="14.7109375" style="193" customWidth="1"/>
    <col min="6099" max="6099" width="14" style="193" customWidth="1"/>
    <col min="6100" max="6101" width="12.7109375" style="193" customWidth="1"/>
    <col min="6102" max="6102" width="11.28515625" style="193" customWidth="1"/>
    <col min="6103" max="6103" width="11.7109375" style="193" customWidth="1"/>
    <col min="6104" max="6104" width="12.28515625" style="193" customWidth="1"/>
    <col min="6105" max="6105" width="12.140625" style="193" customWidth="1"/>
    <col min="6106" max="6106" width="10.85546875" style="193" customWidth="1"/>
    <col min="6107" max="6107" width="11.5703125" style="193" bestFit="1" customWidth="1"/>
    <col min="6108" max="6110" width="10.85546875" style="193" customWidth="1"/>
    <col min="6111" max="6111" width="18.140625" style="193" customWidth="1"/>
    <col min="6112" max="6112" width="17.7109375" style="193" bestFit="1" customWidth="1"/>
    <col min="6113" max="6113" width="10.85546875" style="193" customWidth="1"/>
    <col min="6114" max="6114" width="13.5703125" style="193" bestFit="1" customWidth="1"/>
    <col min="6115" max="6117" width="10.85546875" style="193" customWidth="1"/>
    <col min="6118" max="6118" width="4.5703125" style="193" customWidth="1"/>
    <col min="6119" max="6126" width="0" style="193" hidden="1" customWidth="1"/>
    <col min="6127" max="6128" width="10.85546875" style="193" customWidth="1"/>
    <col min="6129" max="6129" width="4.5703125" style="193" customWidth="1"/>
    <col min="6130" max="6131" width="10.85546875" style="193" customWidth="1"/>
    <col min="6132" max="6132" width="15" style="193" bestFit="1" customWidth="1"/>
    <col min="6133" max="6133" width="10.85546875" style="193" customWidth="1"/>
    <col min="6134" max="6134" width="54.85546875" style="193" customWidth="1"/>
    <col min="6135" max="6135" width="30.5703125" style="193" bestFit="1" customWidth="1"/>
    <col min="6136" max="6136" width="18.85546875" style="193" customWidth="1"/>
    <col min="6137" max="6137" width="15.42578125" style="193" bestFit="1" customWidth="1"/>
    <col min="6138" max="6138" width="8" style="193" bestFit="1" customWidth="1"/>
    <col min="6139" max="6139" width="15.7109375" style="193" customWidth="1"/>
    <col min="6140" max="6140" width="10.5703125" style="193" bestFit="1" customWidth="1"/>
    <col min="6141" max="6141" width="13.7109375" style="193" bestFit="1" customWidth="1"/>
    <col min="6142" max="6142" width="10.5703125" style="193" bestFit="1" customWidth="1"/>
    <col min="6143" max="6143" width="14.28515625" style="193" bestFit="1" customWidth="1"/>
    <col min="6144" max="6144" width="7.7109375" style="193" bestFit="1" customWidth="1"/>
    <col min="6145" max="6145" width="14.28515625" style="193" bestFit="1" customWidth="1"/>
    <col min="6146" max="6146" width="8.28515625" style="193" bestFit="1" customWidth="1"/>
    <col min="6147" max="6348" width="9.140625" style="193"/>
    <col min="6349" max="6349" width="2.7109375" style="193" customWidth="1"/>
    <col min="6350" max="6350" width="31.85546875" style="193" customWidth="1"/>
    <col min="6351" max="6351" width="11.28515625" style="193" customWidth="1"/>
    <col min="6352" max="6352" width="11.42578125" style="193" customWidth="1"/>
    <col min="6353" max="6353" width="12.7109375" style="193" customWidth="1"/>
    <col min="6354" max="6354" width="14.7109375" style="193" customWidth="1"/>
    <col min="6355" max="6355" width="14" style="193" customWidth="1"/>
    <col min="6356" max="6357" width="12.7109375" style="193" customWidth="1"/>
    <col min="6358" max="6358" width="11.28515625" style="193" customWidth="1"/>
    <col min="6359" max="6359" width="11.7109375" style="193" customWidth="1"/>
    <col min="6360" max="6360" width="12.28515625" style="193" customWidth="1"/>
    <col min="6361" max="6361" width="12.140625" style="193" customWidth="1"/>
    <col min="6362" max="6362" width="10.85546875" style="193" customWidth="1"/>
    <col min="6363" max="6363" width="11.5703125" style="193" bestFit="1" customWidth="1"/>
    <col min="6364" max="6366" width="10.85546875" style="193" customWidth="1"/>
    <col min="6367" max="6367" width="18.140625" style="193" customWidth="1"/>
    <col min="6368" max="6368" width="17.7109375" style="193" bestFit="1" customWidth="1"/>
    <col min="6369" max="6369" width="10.85546875" style="193" customWidth="1"/>
    <col min="6370" max="6370" width="13.5703125" style="193" bestFit="1" customWidth="1"/>
    <col min="6371" max="6373" width="10.85546875" style="193" customWidth="1"/>
    <col min="6374" max="6374" width="4.5703125" style="193" customWidth="1"/>
    <col min="6375" max="6382" width="0" style="193" hidden="1" customWidth="1"/>
    <col min="6383" max="6384" width="10.85546875" style="193" customWidth="1"/>
    <col min="6385" max="6385" width="4.5703125" style="193" customWidth="1"/>
    <col min="6386" max="6387" width="10.85546875" style="193" customWidth="1"/>
    <col min="6388" max="6388" width="15" style="193" bestFit="1" customWidth="1"/>
    <col min="6389" max="6389" width="10.85546875" style="193" customWidth="1"/>
    <col min="6390" max="6390" width="54.85546875" style="193" customWidth="1"/>
    <col min="6391" max="6391" width="30.5703125" style="193" bestFit="1" customWidth="1"/>
    <col min="6392" max="6392" width="18.85546875" style="193" customWidth="1"/>
    <col min="6393" max="6393" width="15.42578125" style="193" bestFit="1" customWidth="1"/>
    <col min="6394" max="6394" width="8" style="193" bestFit="1" customWidth="1"/>
    <col min="6395" max="6395" width="15.7109375" style="193" customWidth="1"/>
    <col min="6396" max="6396" width="10.5703125" style="193" bestFit="1" customWidth="1"/>
    <col min="6397" max="6397" width="13.7109375" style="193" bestFit="1" customWidth="1"/>
    <col min="6398" max="6398" width="10.5703125" style="193" bestFit="1" customWidth="1"/>
    <col min="6399" max="6399" width="14.28515625" style="193" bestFit="1" customWidth="1"/>
    <col min="6400" max="6400" width="7.7109375" style="193" bestFit="1" customWidth="1"/>
    <col min="6401" max="6401" width="14.28515625" style="193" bestFit="1" customWidth="1"/>
    <col min="6402" max="6402" width="8.28515625" style="193" bestFit="1" customWidth="1"/>
    <col min="6403" max="6604" width="9.140625" style="193"/>
    <col min="6605" max="6605" width="2.7109375" style="193" customWidth="1"/>
    <col min="6606" max="6606" width="31.85546875" style="193" customWidth="1"/>
    <col min="6607" max="6607" width="11.28515625" style="193" customWidth="1"/>
    <col min="6608" max="6608" width="11.42578125" style="193" customWidth="1"/>
    <col min="6609" max="6609" width="12.7109375" style="193" customWidth="1"/>
    <col min="6610" max="6610" width="14.7109375" style="193" customWidth="1"/>
    <col min="6611" max="6611" width="14" style="193" customWidth="1"/>
    <col min="6612" max="6613" width="12.7109375" style="193" customWidth="1"/>
    <col min="6614" max="6614" width="11.28515625" style="193" customWidth="1"/>
    <col min="6615" max="6615" width="11.7109375" style="193" customWidth="1"/>
    <col min="6616" max="6616" width="12.28515625" style="193" customWidth="1"/>
    <col min="6617" max="6617" width="12.140625" style="193" customWidth="1"/>
    <col min="6618" max="6618" width="10.85546875" style="193" customWidth="1"/>
    <col min="6619" max="6619" width="11.5703125" style="193" bestFit="1" customWidth="1"/>
    <col min="6620" max="6622" width="10.85546875" style="193" customWidth="1"/>
    <col min="6623" max="6623" width="18.140625" style="193" customWidth="1"/>
    <col min="6624" max="6624" width="17.7109375" style="193" bestFit="1" customWidth="1"/>
    <col min="6625" max="6625" width="10.85546875" style="193" customWidth="1"/>
    <col min="6626" max="6626" width="13.5703125" style="193" bestFit="1" customWidth="1"/>
    <col min="6627" max="6629" width="10.85546875" style="193" customWidth="1"/>
    <col min="6630" max="6630" width="4.5703125" style="193" customWidth="1"/>
    <col min="6631" max="6638" width="0" style="193" hidden="1" customWidth="1"/>
    <col min="6639" max="6640" width="10.85546875" style="193" customWidth="1"/>
    <col min="6641" max="6641" width="4.5703125" style="193" customWidth="1"/>
    <col min="6642" max="6643" width="10.85546875" style="193" customWidth="1"/>
    <col min="6644" max="6644" width="15" style="193" bestFit="1" customWidth="1"/>
    <col min="6645" max="6645" width="10.85546875" style="193" customWidth="1"/>
    <col min="6646" max="6646" width="54.85546875" style="193" customWidth="1"/>
    <col min="6647" max="6647" width="30.5703125" style="193" bestFit="1" customWidth="1"/>
    <col min="6648" max="6648" width="18.85546875" style="193" customWidth="1"/>
    <col min="6649" max="6649" width="15.42578125" style="193" bestFit="1" customWidth="1"/>
    <col min="6650" max="6650" width="8" style="193" bestFit="1" customWidth="1"/>
    <col min="6651" max="6651" width="15.7109375" style="193" customWidth="1"/>
    <col min="6652" max="6652" width="10.5703125" style="193" bestFit="1" customWidth="1"/>
    <col min="6653" max="6653" width="13.7109375" style="193" bestFit="1" customWidth="1"/>
    <col min="6654" max="6654" width="10.5703125" style="193" bestFit="1" customWidth="1"/>
    <col min="6655" max="6655" width="14.28515625" style="193" bestFit="1" customWidth="1"/>
    <col min="6656" max="6656" width="7.7109375" style="193" bestFit="1" customWidth="1"/>
    <col min="6657" max="6657" width="14.28515625" style="193" bestFit="1" customWidth="1"/>
    <col min="6658" max="6658" width="8.28515625" style="193" bestFit="1" customWidth="1"/>
    <col min="6659" max="6860" width="9.140625" style="193"/>
    <col min="6861" max="6861" width="2.7109375" style="193" customWidth="1"/>
    <col min="6862" max="6862" width="31.85546875" style="193" customWidth="1"/>
    <col min="6863" max="6863" width="11.28515625" style="193" customWidth="1"/>
    <col min="6864" max="6864" width="11.42578125" style="193" customWidth="1"/>
    <col min="6865" max="6865" width="12.7109375" style="193" customWidth="1"/>
    <col min="6866" max="6866" width="14.7109375" style="193" customWidth="1"/>
    <col min="6867" max="6867" width="14" style="193" customWidth="1"/>
    <col min="6868" max="6869" width="12.7109375" style="193" customWidth="1"/>
    <col min="6870" max="6870" width="11.28515625" style="193" customWidth="1"/>
    <col min="6871" max="6871" width="11.7109375" style="193" customWidth="1"/>
    <col min="6872" max="6872" width="12.28515625" style="193" customWidth="1"/>
    <col min="6873" max="6873" width="12.140625" style="193" customWidth="1"/>
    <col min="6874" max="6874" width="10.85546875" style="193" customWidth="1"/>
    <col min="6875" max="6875" width="11.5703125" style="193" bestFit="1" customWidth="1"/>
    <col min="6876" max="6878" width="10.85546875" style="193" customWidth="1"/>
    <col min="6879" max="6879" width="18.140625" style="193" customWidth="1"/>
    <col min="6880" max="6880" width="17.7109375" style="193" bestFit="1" customWidth="1"/>
    <col min="6881" max="6881" width="10.85546875" style="193" customWidth="1"/>
    <col min="6882" max="6882" width="13.5703125" style="193" bestFit="1" customWidth="1"/>
    <col min="6883" max="6885" width="10.85546875" style="193" customWidth="1"/>
    <col min="6886" max="6886" width="4.5703125" style="193" customWidth="1"/>
    <col min="6887" max="6894" width="0" style="193" hidden="1" customWidth="1"/>
    <col min="6895" max="6896" width="10.85546875" style="193" customWidth="1"/>
    <col min="6897" max="6897" width="4.5703125" style="193" customWidth="1"/>
    <col min="6898" max="6899" width="10.85546875" style="193" customWidth="1"/>
    <col min="6900" max="6900" width="15" style="193" bestFit="1" customWidth="1"/>
    <col min="6901" max="6901" width="10.85546875" style="193" customWidth="1"/>
    <col min="6902" max="6902" width="54.85546875" style="193" customWidth="1"/>
    <col min="6903" max="6903" width="30.5703125" style="193" bestFit="1" customWidth="1"/>
    <col min="6904" max="6904" width="18.85546875" style="193" customWidth="1"/>
    <col min="6905" max="6905" width="15.42578125" style="193" bestFit="1" customWidth="1"/>
    <col min="6906" max="6906" width="8" style="193" bestFit="1" customWidth="1"/>
    <col min="6907" max="6907" width="15.7109375" style="193" customWidth="1"/>
    <col min="6908" max="6908" width="10.5703125" style="193" bestFit="1" customWidth="1"/>
    <col min="6909" max="6909" width="13.7109375" style="193" bestFit="1" customWidth="1"/>
    <col min="6910" max="6910" width="10.5703125" style="193" bestFit="1" customWidth="1"/>
    <col min="6911" max="6911" width="14.28515625" style="193" bestFit="1" customWidth="1"/>
    <col min="6912" max="6912" width="7.7109375" style="193" bestFit="1" customWidth="1"/>
    <col min="6913" max="6913" width="14.28515625" style="193" bestFit="1" customWidth="1"/>
    <col min="6914" max="6914" width="8.28515625" style="193" bestFit="1" customWidth="1"/>
    <col min="6915" max="7116" width="9.140625" style="193"/>
    <col min="7117" max="7117" width="2.7109375" style="193" customWidth="1"/>
    <col min="7118" max="7118" width="31.85546875" style="193" customWidth="1"/>
    <col min="7119" max="7119" width="11.28515625" style="193" customWidth="1"/>
    <col min="7120" max="7120" width="11.42578125" style="193" customWidth="1"/>
    <col min="7121" max="7121" width="12.7109375" style="193" customWidth="1"/>
    <col min="7122" max="7122" width="14.7109375" style="193" customWidth="1"/>
    <col min="7123" max="7123" width="14" style="193" customWidth="1"/>
    <col min="7124" max="7125" width="12.7109375" style="193" customWidth="1"/>
    <col min="7126" max="7126" width="11.28515625" style="193" customWidth="1"/>
    <col min="7127" max="7127" width="11.7109375" style="193" customWidth="1"/>
    <col min="7128" max="7128" width="12.28515625" style="193" customWidth="1"/>
    <col min="7129" max="7129" width="12.140625" style="193" customWidth="1"/>
    <col min="7130" max="7130" width="10.85546875" style="193" customWidth="1"/>
    <col min="7131" max="7131" width="11.5703125" style="193" bestFit="1" customWidth="1"/>
    <col min="7132" max="7134" width="10.85546875" style="193" customWidth="1"/>
    <col min="7135" max="7135" width="18.140625" style="193" customWidth="1"/>
    <col min="7136" max="7136" width="17.7109375" style="193" bestFit="1" customWidth="1"/>
    <col min="7137" max="7137" width="10.85546875" style="193" customWidth="1"/>
    <col min="7138" max="7138" width="13.5703125" style="193" bestFit="1" customWidth="1"/>
    <col min="7139" max="7141" width="10.85546875" style="193" customWidth="1"/>
    <col min="7142" max="7142" width="4.5703125" style="193" customWidth="1"/>
    <col min="7143" max="7150" width="0" style="193" hidden="1" customWidth="1"/>
    <col min="7151" max="7152" width="10.85546875" style="193" customWidth="1"/>
    <col min="7153" max="7153" width="4.5703125" style="193" customWidth="1"/>
    <col min="7154" max="7155" width="10.85546875" style="193" customWidth="1"/>
    <col min="7156" max="7156" width="15" style="193" bestFit="1" customWidth="1"/>
    <col min="7157" max="7157" width="10.85546875" style="193" customWidth="1"/>
    <col min="7158" max="7158" width="54.85546875" style="193" customWidth="1"/>
    <col min="7159" max="7159" width="30.5703125" style="193" bestFit="1" customWidth="1"/>
    <col min="7160" max="7160" width="18.85546875" style="193" customWidth="1"/>
    <col min="7161" max="7161" width="15.42578125" style="193" bestFit="1" customWidth="1"/>
    <col min="7162" max="7162" width="8" style="193" bestFit="1" customWidth="1"/>
    <col min="7163" max="7163" width="15.7109375" style="193" customWidth="1"/>
    <col min="7164" max="7164" width="10.5703125" style="193" bestFit="1" customWidth="1"/>
    <col min="7165" max="7165" width="13.7109375" style="193" bestFit="1" customWidth="1"/>
    <col min="7166" max="7166" width="10.5703125" style="193" bestFit="1" customWidth="1"/>
    <col min="7167" max="7167" width="14.28515625" style="193" bestFit="1" customWidth="1"/>
    <col min="7168" max="7168" width="7.7109375" style="193" bestFit="1" customWidth="1"/>
    <col min="7169" max="7169" width="14.28515625" style="193" bestFit="1" customWidth="1"/>
    <col min="7170" max="7170" width="8.28515625" style="193" bestFit="1" customWidth="1"/>
    <col min="7171" max="7372" width="9.140625" style="193"/>
    <col min="7373" max="7373" width="2.7109375" style="193" customWidth="1"/>
    <col min="7374" max="7374" width="31.85546875" style="193" customWidth="1"/>
    <col min="7375" max="7375" width="11.28515625" style="193" customWidth="1"/>
    <col min="7376" max="7376" width="11.42578125" style="193" customWidth="1"/>
    <col min="7377" max="7377" width="12.7109375" style="193" customWidth="1"/>
    <col min="7378" max="7378" width="14.7109375" style="193" customWidth="1"/>
    <col min="7379" max="7379" width="14" style="193" customWidth="1"/>
    <col min="7380" max="7381" width="12.7109375" style="193" customWidth="1"/>
    <col min="7382" max="7382" width="11.28515625" style="193" customWidth="1"/>
    <col min="7383" max="7383" width="11.7109375" style="193" customWidth="1"/>
    <col min="7384" max="7384" width="12.28515625" style="193" customWidth="1"/>
    <col min="7385" max="7385" width="12.140625" style="193" customWidth="1"/>
    <col min="7386" max="7386" width="10.85546875" style="193" customWidth="1"/>
    <col min="7387" max="7387" width="11.5703125" style="193" bestFit="1" customWidth="1"/>
    <col min="7388" max="7390" width="10.85546875" style="193" customWidth="1"/>
    <col min="7391" max="7391" width="18.140625" style="193" customWidth="1"/>
    <col min="7392" max="7392" width="17.7109375" style="193" bestFit="1" customWidth="1"/>
    <col min="7393" max="7393" width="10.85546875" style="193" customWidth="1"/>
    <col min="7394" max="7394" width="13.5703125" style="193" bestFit="1" customWidth="1"/>
    <col min="7395" max="7397" width="10.85546875" style="193" customWidth="1"/>
    <col min="7398" max="7398" width="4.5703125" style="193" customWidth="1"/>
    <col min="7399" max="7406" width="0" style="193" hidden="1" customWidth="1"/>
    <col min="7407" max="7408" width="10.85546875" style="193" customWidth="1"/>
    <col min="7409" max="7409" width="4.5703125" style="193" customWidth="1"/>
    <col min="7410" max="7411" width="10.85546875" style="193" customWidth="1"/>
    <col min="7412" max="7412" width="15" style="193" bestFit="1" customWidth="1"/>
    <col min="7413" max="7413" width="10.85546875" style="193" customWidth="1"/>
    <col min="7414" max="7414" width="54.85546875" style="193" customWidth="1"/>
    <col min="7415" max="7415" width="30.5703125" style="193" bestFit="1" customWidth="1"/>
    <col min="7416" max="7416" width="18.85546875" style="193" customWidth="1"/>
    <col min="7417" max="7417" width="15.42578125" style="193" bestFit="1" customWidth="1"/>
    <col min="7418" max="7418" width="8" style="193" bestFit="1" customWidth="1"/>
    <col min="7419" max="7419" width="15.7109375" style="193" customWidth="1"/>
    <col min="7420" max="7420" width="10.5703125" style="193" bestFit="1" customWidth="1"/>
    <col min="7421" max="7421" width="13.7109375" style="193" bestFit="1" customWidth="1"/>
    <col min="7422" max="7422" width="10.5703125" style="193" bestFit="1" customWidth="1"/>
    <col min="7423" max="7423" width="14.28515625" style="193" bestFit="1" customWidth="1"/>
    <col min="7424" max="7424" width="7.7109375" style="193" bestFit="1" customWidth="1"/>
    <col min="7425" max="7425" width="14.28515625" style="193" bestFit="1" customWidth="1"/>
    <col min="7426" max="7426" width="8.28515625" style="193" bestFit="1" customWidth="1"/>
    <col min="7427" max="7628" width="9.140625" style="193"/>
    <col min="7629" max="7629" width="2.7109375" style="193" customWidth="1"/>
    <col min="7630" max="7630" width="31.85546875" style="193" customWidth="1"/>
    <col min="7631" max="7631" width="11.28515625" style="193" customWidth="1"/>
    <col min="7632" max="7632" width="11.42578125" style="193" customWidth="1"/>
    <col min="7633" max="7633" width="12.7109375" style="193" customWidth="1"/>
    <col min="7634" max="7634" width="14.7109375" style="193" customWidth="1"/>
    <col min="7635" max="7635" width="14" style="193" customWidth="1"/>
    <col min="7636" max="7637" width="12.7109375" style="193" customWidth="1"/>
    <col min="7638" max="7638" width="11.28515625" style="193" customWidth="1"/>
    <col min="7639" max="7639" width="11.7109375" style="193" customWidth="1"/>
    <col min="7640" max="7640" width="12.28515625" style="193" customWidth="1"/>
    <col min="7641" max="7641" width="12.140625" style="193" customWidth="1"/>
    <col min="7642" max="7642" width="10.85546875" style="193" customWidth="1"/>
    <col min="7643" max="7643" width="11.5703125" style="193" bestFit="1" customWidth="1"/>
    <col min="7644" max="7646" width="10.85546875" style="193" customWidth="1"/>
    <col min="7647" max="7647" width="18.140625" style="193" customWidth="1"/>
    <col min="7648" max="7648" width="17.7109375" style="193" bestFit="1" customWidth="1"/>
    <col min="7649" max="7649" width="10.85546875" style="193" customWidth="1"/>
    <col min="7650" max="7650" width="13.5703125" style="193" bestFit="1" customWidth="1"/>
    <col min="7651" max="7653" width="10.85546875" style="193" customWidth="1"/>
    <col min="7654" max="7654" width="4.5703125" style="193" customWidth="1"/>
    <col min="7655" max="7662" width="0" style="193" hidden="1" customWidth="1"/>
    <col min="7663" max="7664" width="10.85546875" style="193" customWidth="1"/>
    <col min="7665" max="7665" width="4.5703125" style="193" customWidth="1"/>
    <col min="7666" max="7667" width="10.85546875" style="193" customWidth="1"/>
    <col min="7668" max="7668" width="15" style="193" bestFit="1" customWidth="1"/>
    <col min="7669" max="7669" width="10.85546875" style="193" customWidth="1"/>
    <col min="7670" max="7670" width="54.85546875" style="193" customWidth="1"/>
    <col min="7671" max="7671" width="30.5703125" style="193" bestFit="1" customWidth="1"/>
    <col min="7672" max="7672" width="18.85546875" style="193" customWidth="1"/>
    <col min="7673" max="7673" width="15.42578125" style="193" bestFit="1" customWidth="1"/>
    <col min="7674" max="7674" width="8" style="193" bestFit="1" customWidth="1"/>
    <col min="7675" max="7675" width="15.7109375" style="193" customWidth="1"/>
    <col min="7676" max="7676" width="10.5703125" style="193" bestFit="1" customWidth="1"/>
    <col min="7677" max="7677" width="13.7109375" style="193" bestFit="1" customWidth="1"/>
    <col min="7678" max="7678" width="10.5703125" style="193" bestFit="1" customWidth="1"/>
    <col min="7679" max="7679" width="14.28515625" style="193" bestFit="1" customWidth="1"/>
    <col min="7680" max="7680" width="7.7109375" style="193" bestFit="1" customWidth="1"/>
    <col min="7681" max="7681" width="14.28515625" style="193" bestFit="1" customWidth="1"/>
    <col min="7682" max="7682" width="8.28515625" style="193" bestFit="1" customWidth="1"/>
    <col min="7683" max="7884" width="9.140625" style="193"/>
    <col min="7885" max="7885" width="2.7109375" style="193" customWidth="1"/>
    <col min="7886" max="7886" width="31.85546875" style="193" customWidth="1"/>
    <col min="7887" max="7887" width="11.28515625" style="193" customWidth="1"/>
    <col min="7888" max="7888" width="11.42578125" style="193" customWidth="1"/>
    <col min="7889" max="7889" width="12.7109375" style="193" customWidth="1"/>
    <col min="7890" max="7890" width="14.7109375" style="193" customWidth="1"/>
    <col min="7891" max="7891" width="14" style="193" customWidth="1"/>
    <col min="7892" max="7893" width="12.7109375" style="193" customWidth="1"/>
    <col min="7894" max="7894" width="11.28515625" style="193" customWidth="1"/>
    <col min="7895" max="7895" width="11.7109375" style="193" customWidth="1"/>
    <col min="7896" max="7896" width="12.28515625" style="193" customWidth="1"/>
    <col min="7897" max="7897" width="12.140625" style="193" customWidth="1"/>
    <col min="7898" max="7898" width="10.85546875" style="193" customWidth="1"/>
    <col min="7899" max="7899" width="11.5703125" style="193" bestFit="1" customWidth="1"/>
    <col min="7900" max="7902" width="10.85546875" style="193" customWidth="1"/>
    <col min="7903" max="7903" width="18.140625" style="193" customWidth="1"/>
    <col min="7904" max="7904" width="17.7109375" style="193" bestFit="1" customWidth="1"/>
    <col min="7905" max="7905" width="10.85546875" style="193" customWidth="1"/>
    <col min="7906" max="7906" width="13.5703125" style="193" bestFit="1" customWidth="1"/>
    <col min="7907" max="7909" width="10.85546875" style="193" customWidth="1"/>
    <col min="7910" max="7910" width="4.5703125" style="193" customWidth="1"/>
    <col min="7911" max="7918" width="0" style="193" hidden="1" customWidth="1"/>
    <col min="7919" max="7920" width="10.85546875" style="193" customWidth="1"/>
    <col min="7921" max="7921" width="4.5703125" style="193" customWidth="1"/>
    <col min="7922" max="7923" width="10.85546875" style="193" customWidth="1"/>
    <col min="7924" max="7924" width="15" style="193" bestFit="1" customWidth="1"/>
    <col min="7925" max="7925" width="10.85546875" style="193" customWidth="1"/>
    <col min="7926" max="7926" width="54.85546875" style="193" customWidth="1"/>
    <col min="7927" max="7927" width="30.5703125" style="193" bestFit="1" customWidth="1"/>
    <col min="7928" max="7928" width="18.85546875" style="193" customWidth="1"/>
    <col min="7929" max="7929" width="15.42578125" style="193" bestFit="1" customWidth="1"/>
    <col min="7930" max="7930" width="8" style="193" bestFit="1" customWidth="1"/>
    <col min="7931" max="7931" width="15.7109375" style="193" customWidth="1"/>
    <col min="7932" max="7932" width="10.5703125" style="193" bestFit="1" customWidth="1"/>
    <col min="7933" max="7933" width="13.7109375" style="193" bestFit="1" customWidth="1"/>
    <col min="7934" max="7934" width="10.5703125" style="193" bestFit="1" customWidth="1"/>
    <col min="7935" max="7935" width="14.28515625" style="193" bestFit="1" customWidth="1"/>
    <col min="7936" max="7936" width="7.7109375" style="193" bestFit="1" customWidth="1"/>
    <col min="7937" max="7937" width="14.28515625" style="193" bestFit="1" customWidth="1"/>
    <col min="7938" max="7938" width="8.28515625" style="193" bestFit="1" customWidth="1"/>
    <col min="7939" max="8140" width="9.140625" style="193"/>
    <col min="8141" max="8141" width="2.7109375" style="193" customWidth="1"/>
    <col min="8142" max="8142" width="31.85546875" style="193" customWidth="1"/>
    <col min="8143" max="8143" width="11.28515625" style="193" customWidth="1"/>
    <col min="8144" max="8144" width="11.42578125" style="193" customWidth="1"/>
    <col min="8145" max="8145" width="12.7109375" style="193" customWidth="1"/>
    <col min="8146" max="8146" width="14.7109375" style="193" customWidth="1"/>
    <col min="8147" max="8147" width="14" style="193" customWidth="1"/>
    <col min="8148" max="8149" width="12.7109375" style="193" customWidth="1"/>
    <col min="8150" max="8150" width="11.28515625" style="193" customWidth="1"/>
    <col min="8151" max="8151" width="11.7109375" style="193" customWidth="1"/>
    <col min="8152" max="8152" width="12.28515625" style="193" customWidth="1"/>
    <col min="8153" max="8153" width="12.140625" style="193" customWidth="1"/>
    <col min="8154" max="8154" width="10.85546875" style="193" customWidth="1"/>
    <col min="8155" max="8155" width="11.5703125" style="193" bestFit="1" customWidth="1"/>
    <col min="8156" max="8158" width="10.85546875" style="193" customWidth="1"/>
    <col min="8159" max="8159" width="18.140625" style="193" customWidth="1"/>
    <col min="8160" max="8160" width="17.7109375" style="193" bestFit="1" customWidth="1"/>
    <col min="8161" max="8161" width="10.85546875" style="193" customWidth="1"/>
    <col min="8162" max="8162" width="13.5703125" style="193" bestFit="1" customWidth="1"/>
    <col min="8163" max="8165" width="10.85546875" style="193" customWidth="1"/>
    <col min="8166" max="8166" width="4.5703125" style="193" customWidth="1"/>
    <col min="8167" max="8174" width="0" style="193" hidden="1" customWidth="1"/>
    <col min="8175" max="8176" width="10.85546875" style="193" customWidth="1"/>
    <col min="8177" max="8177" width="4.5703125" style="193" customWidth="1"/>
    <col min="8178" max="8179" width="10.85546875" style="193" customWidth="1"/>
    <col min="8180" max="8180" width="15" style="193" bestFit="1" customWidth="1"/>
    <col min="8181" max="8181" width="10.85546875" style="193" customWidth="1"/>
    <col min="8182" max="8182" width="54.85546875" style="193" customWidth="1"/>
    <col min="8183" max="8183" width="30.5703125" style="193" bestFit="1" customWidth="1"/>
    <col min="8184" max="8184" width="18.85546875" style="193" customWidth="1"/>
    <col min="8185" max="8185" width="15.42578125" style="193" bestFit="1" customWidth="1"/>
    <col min="8186" max="8186" width="8" style="193" bestFit="1" customWidth="1"/>
    <col min="8187" max="8187" width="15.7109375" style="193" customWidth="1"/>
    <col min="8188" max="8188" width="10.5703125" style="193" bestFit="1" customWidth="1"/>
    <col min="8189" max="8189" width="13.7109375" style="193" bestFit="1" customWidth="1"/>
    <col min="8190" max="8190" width="10.5703125" style="193" bestFit="1" customWidth="1"/>
    <col min="8191" max="8191" width="14.28515625" style="193" bestFit="1" customWidth="1"/>
    <col min="8192" max="8192" width="7.7109375" style="193" bestFit="1" customWidth="1"/>
    <col min="8193" max="8193" width="14.28515625" style="193" bestFit="1" customWidth="1"/>
    <col min="8194" max="8194" width="8.28515625" style="193" bestFit="1" customWidth="1"/>
    <col min="8195" max="8396" width="9.140625" style="193"/>
    <col min="8397" max="8397" width="2.7109375" style="193" customWidth="1"/>
    <col min="8398" max="8398" width="31.85546875" style="193" customWidth="1"/>
    <col min="8399" max="8399" width="11.28515625" style="193" customWidth="1"/>
    <col min="8400" max="8400" width="11.42578125" style="193" customWidth="1"/>
    <col min="8401" max="8401" width="12.7109375" style="193" customWidth="1"/>
    <col min="8402" max="8402" width="14.7109375" style="193" customWidth="1"/>
    <col min="8403" max="8403" width="14" style="193" customWidth="1"/>
    <col min="8404" max="8405" width="12.7109375" style="193" customWidth="1"/>
    <col min="8406" max="8406" width="11.28515625" style="193" customWidth="1"/>
    <col min="8407" max="8407" width="11.7109375" style="193" customWidth="1"/>
    <col min="8408" max="8408" width="12.28515625" style="193" customWidth="1"/>
    <col min="8409" max="8409" width="12.140625" style="193" customWidth="1"/>
    <col min="8410" max="8410" width="10.85546875" style="193" customWidth="1"/>
    <col min="8411" max="8411" width="11.5703125" style="193" bestFit="1" customWidth="1"/>
    <col min="8412" max="8414" width="10.85546875" style="193" customWidth="1"/>
    <col min="8415" max="8415" width="18.140625" style="193" customWidth="1"/>
    <col min="8416" max="8416" width="17.7109375" style="193" bestFit="1" customWidth="1"/>
    <col min="8417" max="8417" width="10.85546875" style="193" customWidth="1"/>
    <col min="8418" max="8418" width="13.5703125" style="193" bestFit="1" customWidth="1"/>
    <col min="8419" max="8421" width="10.85546875" style="193" customWidth="1"/>
    <col min="8422" max="8422" width="4.5703125" style="193" customWidth="1"/>
    <col min="8423" max="8430" width="0" style="193" hidden="1" customWidth="1"/>
    <col min="8431" max="8432" width="10.85546875" style="193" customWidth="1"/>
    <col min="8433" max="8433" width="4.5703125" style="193" customWidth="1"/>
    <col min="8434" max="8435" width="10.85546875" style="193" customWidth="1"/>
    <col min="8436" max="8436" width="15" style="193" bestFit="1" customWidth="1"/>
    <col min="8437" max="8437" width="10.85546875" style="193" customWidth="1"/>
    <col min="8438" max="8438" width="54.85546875" style="193" customWidth="1"/>
    <col min="8439" max="8439" width="30.5703125" style="193" bestFit="1" customWidth="1"/>
    <col min="8440" max="8440" width="18.85546875" style="193" customWidth="1"/>
    <col min="8441" max="8441" width="15.42578125" style="193" bestFit="1" customWidth="1"/>
    <col min="8442" max="8442" width="8" style="193" bestFit="1" customWidth="1"/>
    <col min="8443" max="8443" width="15.7109375" style="193" customWidth="1"/>
    <col min="8444" max="8444" width="10.5703125" style="193" bestFit="1" customWidth="1"/>
    <col min="8445" max="8445" width="13.7109375" style="193" bestFit="1" customWidth="1"/>
    <col min="8446" max="8446" width="10.5703125" style="193" bestFit="1" customWidth="1"/>
    <col min="8447" max="8447" width="14.28515625" style="193" bestFit="1" customWidth="1"/>
    <col min="8448" max="8448" width="7.7109375" style="193" bestFit="1" customWidth="1"/>
    <col min="8449" max="8449" width="14.28515625" style="193" bestFit="1" customWidth="1"/>
    <col min="8450" max="8450" width="8.28515625" style="193" bestFit="1" customWidth="1"/>
    <col min="8451" max="8652" width="9.140625" style="193"/>
    <col min="8653" max="8653" width="2.7109375" style="193" customWidth="1"/>
    <col min="8654" max="8654" width="31.85546875" style="193" customWidth="1"/>
    <col min="8655" max="8655" width="11.28515625" style="193" customWidth="1"/>
    <col min="8656" max="8656" width="11.42578125" style="193" customWidth="1"/>
    <col min="8657" max="8657" width="12.7109375" style="193" customWidth="1"/>
    <col min="8658" max="8658" width="14.7109375" style="193" customWidth="1"/>
    <col min="8659" max="8659" width="14" style="193" customWidth="1"/>
    <col min="8660" max="8661" width="12.7109375" style="193" customWidth="1"/>
    <col min="8662" max="8662" width="11.28515625" style="193" customWidth="1"/>
    <col min="8663" max="8663" width="11.7109375" style="193" customWidth="1"/>
    <col min="8664" max="8664" width="12.28515625" style="193" customWidth="1"/>
    <col min="8665" max="8665" width="12.140625" style="193" customWidth="1"/>
    <col min="8666" max="8666" width="10.85546875" style="193" customWidth="1"/>
    <col min="8667" max="8667" width="11.5703125" style="193" bestFit="1" customWidth="1"/>
    <col min="8668" max="8670" width="10.85546875" style="193" customWidth="1"/>
    <col min="8671" max="8671" width="18.140625" style="193" customWidth="1"/>
    <col min="8672" max="8672" width="17.7109375" style="193" bestFit="1" customWidth="1"/>
    <col min="8673" max="8673" width="10.85546875" style="193" customWidth="1"/>
    <col min="8674" max="8674" width="13.5703125" style="193" bestFit="1" customWidth="1"/>
    <col min="8675" max="8677" width="10.85546875" style="193" customWidth="1"/>
    <col min="8678" max="8678" width="4.5703125" style="193" customWidth="1"/>
    <col min="8679" max="8686" width="0" style="193" hidden="1" customWidth="1"/>
    <col min="8687" max="8688" width="10.85546875" style="193" customWidth="1"/>
    <col min="8689" max="8689" width="4.5703125" style="193" customWidth="1"/>
    <col min="8690" max="8691" width="10.85546875" style="193" customWidth="1"/>
    <col min="8692" max="8692" width="15" style="193" bestFit="1" customWidth="1"/>
    <col min="8693" max="8693" width="10.85546875" style="193" customWidth="1"/>
    <col min="8694" max="8694" width="54.85546875" style="193" customWidth="1"/>
    <col min="8695" max="8695" width="30.5703125" style="193" bestFit="1" customWidth="1"/>
    <col min="8696" max="8696" width="18.85546875" style="193" customWidth="1"/>
    <col min="8697" max="8697" width="15.42578125" style="193" bestFit="1" customWidth="1"/>
    <col min="8698" max="8698" width="8" style="193" bestFit="1" customWidth="1"/>
    <col min="8699" max="8699" width="15.7109375" style="193" customWidth="1"/>
    <col min="8700" max="8700" width="10.5703125" style="193" bestFit="1" customWidth="1"/>
    <col min="8701" max="8701" width="13.7109375" style="193" bestFit="1" customWidth="1"/>
    <col min="8702" max="8702" width="10.5703125" style="193" bestFit="1" customWidth="1"/>
    <col min="8703" max="8703" width="14.28515625" style="193" bestFit="1" customWidth="1"/>
    <col min="8704" max="8704" width="7.7109375" style="193" bestFit="1" customWidth="1"/>
    <col min="8705" max="8705" width="14.28515625" style="193" bestFit="1" customWidth="1"/>
    <col min="8706" max="8706" width="8.28515625" style="193" bestFit="1" customWidth="1"/>
    <col min="8707" max="8908" width="9.140625" style="193"/>
    <col min="8909" max="8909" width="2.7109375" style="193" customWidth="1"/>
    <col min="8910" max="8910" width="31.85546875" style="193" customWidth="1"/>
    <col min="8911" max="8911" width="11.28515625" style="193" customWidth="1"/>
    <col min="8912" max="8912" width="11.42578125" style="193" customWidth="1"/>
    <col min="8913" max="8913" width="12.7109375" style="193" customWidth="1"/>
    <col min="8914" max="8914" width="14.7109375" style="193" customWidth="1"/>
    <col min="8915" max="8915" width="14" style="193" customWidth="1"/>
    <col min="8916" max="8917" width="12.7109375" style="193" customWidth="1"/>
    <col min="8918" max="8918" width="11.28515625" style="193" customWidth="1"/>
    <col min="8919" max="8919" width="11.7109375" style="193" customWidth="1"/>
    <col min="8920" max="8920" width="12.28515625" style="193" customWidth="1"/>
    <col min="8921" max="8921" width="12.140625" style="193" customWidth="1"/>
    <col min="8922" max="8922" width="10.85546875" style="193" customWidth="1"/>
    <col min="8923" max="8923" width="11.5703125" style="193" bestFit="1" customWidth="1"/>
    <col min="8924" max="8926" width="10.85546875" style="193" customWidth="1"/>
    <col min="8927" max="8927" width="18.140625" style="193" customWidth="1"/>
    <col min="8928" max="8928" width="17.7109375" style="193" bestFit="1" customWidth="1"/>
    <col min="8929" max="8929" width="10.85546875" style="193" customWidth="1"/>
    <col min="8930" max="8930" width="13.5703125" style="193" bestFit="1" customWidth="1"/>
    <col min="8931" max="8933" width="10.85546875" style="193" customWidth="1"/>
    <col min="8934" max="8934" width="4.5703125" style="193" customWidth="1"/>
    <col min="8935" max="8942" width="0" style="193" hidden="1" customWidth="1"/>
    <col min="8943" max="8944" width="10.85546875" style="193" customWidth="1"/>
    <col min="8945" max="8945" width="4.5703125" style="193" customWidth="1"/>
    <col min="8946" max="8947" width="10.85546875" style="193" customWidth="1"/>
    <col min="8948" max="8948" width="15" style="193" bestFit="1" customWidth="1"/>
    <col min="8949" max="8949" width="10.85546875" style="193" customWidth="1"/>
    <col min="8950" max="8950" width="54.85546875" style="193" customWidth="1"/>
    <col min="8951" max="8951" width="30.5703125" style="193" bestFit="1" customWidth="1"/>
    <col min="8952" max="8952" width="18.85546875" style="193" customWidth="1"/>
    <col min="8953" max="8953" width="15.42578125" style="193" bestFit="1" customWidth="1"/>
    <col min="8954" max="8954" width="8" style="193" bestFit="1" customWidth="1"/>
    <col min="8955" max="8955" width="15.7109375" style="193" customWidth="1"/>
    <col min="8956" max="8956" width="10.5703125" style="193" bestFit="1" customWidth="1"/>
    <col min="8957" max="8957" width="13.7109375" style="193" bestFit="1" customWidth="1"/>
    <col min="8958" max="8958" width="10.5703125" style="193" bestFit="1" customWidth="1"/>
    <col min="8959" max="8959" width="14.28515625" style="193" bestFit="1" customWidth="1"/>
    <col min="8960" max="8960" width="7.7109375" style="193" bestFit="1" customWidth="1"/>
    <col min="8961" max="8961" width="14.28515625" style="193" bestFit="1" customWidth="1"/>
    <col min="8962" max="8962" width="8.28515625" style="193" bestFit="1" customWidth="1"/>
    <col min="8963" max="9164" width="9.140625" style="193"/>
    <col min="9165" max="9165" width="2.7109375" style="193" customWidth="1"/>
    <col min="9166" max="9166" width="31.85546875" style="193" customWidth="1"/>
    <col min="9167" max="9167" width="11.28515625" style="193" customWidth="1"/>
    <col min="9168" max="9168" width="11.42578125" style="193" customWidth="1"/>
    <col min="9169" max="9169" width="12.7109375" style="193" customWidth="1"/>
    <col min="9170" max="9170" width="14.7109375" style="193" customWidth="1"/>
    <col min="9171" max="9171" width="14" style="193" customWidth="1"/>
    <col min="9172" max="9173" width="12.7109375" style="193" customWidth="1"/>
    <col min="9174" max="9174" width="11.28515625" style="193" customWidth="1"/>
    <col min="9175" max="9175" width="11.7109375" style="193" customWidth="1"/>
    <col min="9176" max="9176" width="12.28515625" style="193" customWidth="1"/>
    <col min="9177" max="9177" width="12.140625" style="193" customWidth="1"/>
    <col min="9178" max="9178" width="10.85546875" style="193" customWidth="1"/>
    <col min="9179" max="9179" width="11.5703125" style="193" bestFit="1" customWidth="1"/>
    <col min="9180" max="9182" width="10.85546875" style="193" customWidth="1"/>
    <col min="9183" max="9183" width="18.140625" style="193" customWidth="1"/>
    <col min="9184" max="9184" width="17.7109375" style="193" bestFit="1" customWidth="1"/>
    <col min="9185" max="9185" width="10.85546875" style="193" customWidth="1"/>
    <col min="9186" max="9186" width="13.5703125" style="193" bestFit="1" customWidth="1"/>
    <col min="9187" max="9189" width="10.85546875" style="193" customWidth="1"/>
    <col min="9190" max="9190" width="4.5703125" style="193" customWidth="1"/>
    <col min="9191" max="9198" width="0" style="193" hidden="1" customWidth="1"/>
    <col min="9199" max="9200" width="10.85546875" style="193" customWidth="1"/>
    <col min="9201" max="9201" width="4.5703125" style="193" customWidth="1"/>
    <col min="9202" max="9203" width="10.85546875" style="193" customWidth="1"/>
    <col min="9204" max="9204" width="15" style="193" bestFit="1" customWidth="1"/>
    <col min="9205" max="9205" width="10.85546875" style="193" customWidth="1"/>
    <col min="9206" max="9206" width="54.85546875" style="193" customWidth="1"/>
    <col min="9207" max="9207" width="30.5703125" style="193" bestFit="1" customWidth="1"/>
    <col min="9208" max="9208" width="18.85546875" style="193" customWidth="1"/>
    <col min="9209" max="9209" width="15.42578125" style="193" bestFit="1" customWidth="1"/>
    <col min="9210" max="9210" width="8" style="193" bestFit="1" customWidth="1"/>
    <col min="9211" max="9211" width="15.7109375" style="193" customWidth="1"/>
    <col min="9212" max="9212" width="10.5703125" style="193" bestFit="1" customWidth="1"/>
    <col min="9213" max="9213" width="13.7109375" style="193" bestFit="1" customWidth="1"/>
    <col min="9214" max="9214" width="10.5703125" style="193" bestFit="1" customWidth="1"/>
    <col min="9215" max="9215" width="14.28515625" style="193" bestFit="1" customWidth="1"/>
    <col min="9216" max="9216" width="7.7109375" style="193" bestFit="1" customWidth="1"/>
    <col min="9217" max="9217" width="14.28515625" style="193" bestFit="1" customWidth="1"/>
    <col min="9218" max="9218" width="8.28515625" style="193" bestFit="1" customWidth="1"/>
    <col min="9219" max="9420" width="9.140625" style="193"/>
    <col min="9421" max="9421" width="2.7109375" style="193" customWidth="1"/>
    <col min="9422" max="9422" width="31.85546875" style="193" customWidth="1"/>
    <col min="9423" max="9423" width="11.28515625" style="193" customWidth="1"/>
    <col min="9424" max="9424" width="11.42578125" style="193" customWidth="1"/>
    <col min="9425" max="9425" width="12.7109375" style="193" customWidth="1"/>
    <col min="9426" max="9426" width="14.7109375" style="193" customWidth="1"/>
    <col min="9427" max="9427" width="14" style="193" customWidth="1"/>
    <col min="9428" max="9429" width="12.7109375" style="193" customWidth="1"/>
    <col min="9430" max="9430" width="11.28515625" style="193" customWidth="1"/>
    <col min="9431" max="9431" width="11.7109375" style="193" customWidth="1"/>
    <col min="9432" max="9432" width="12.28515625" style="193" customWidth="1"/>
    <col min="9433" max="9433" width="12.140625" style="193" customWidth="1"/>
    <col min="9434" max="9434" width="10.85546875" style="193" customWidth="1"/>
    <col min="9435" max="9435" width="11.5703125" style="193" bestFit="1" customWidth="1"/>
    <col min="9436" max="9438" width="10.85546875" style="193" customWidth="1"/>
    <col min="9439" max="9439" width="18.140625" style="193" customWidth="1"/>
    <col min="9440" max="9440" width="17.7109375" style="193" bestFit="1" customWidth="1"/>
    <col min="9441" max="9441" width="10.85546875" style="193" customWidth="1"/>
    <col min="9442" max="9442" width="13.5703125" style="193" bestFit="1" customWidth="1"/>
    <col min="9443" max="9445" width="10.85546875" style="193" customWidth="1"/>
    <col min="9446" max="9446" width="4.5703125" style="193" customWidth="1"/>
    <col min="9447" max="9454" width="0" style="193" hidden="1" customWidth="1"/>
    <col min="9455" max="9456" width="10.85546875" style="193" customWidth="1"/>
    <col min="9457" max="9457" width="4.5703125" style="193" customWidth="1"/>
    <col min="9458" max="9459" width="10.85546875" style="193" customWidth="1"/>
    <col min="9460" max="9460" width="15" style="193" bestFit="1" customWidth="1"/>
    <col min="9461" max="9461" width="10.85546875" style="193" customWidth="1"/>
    <col min="9462" max="9462" width="54.85546875" style="193" customWidth="1"/>
    <col min="9463" max="9463" width="30.5703125" style="193" bestFit="1" customWidth="1"/>
    <col min="9464" max="9464" width="18.85546875" style="193" customWidth="1"/>
    <col min="9465" max="9465" width="15.42578125" style="193" bestFit="1" customWidth="1"/>
    <col min="9466" max="9466" width="8" style="193" bestFit="1" customWidth="1"/>
    <col min="9467" max="9467" width="15.7109375" style="193" customWidth="1"/>
    <col min="9468" max="9468" width="10.5703125" style="193" bestFit="1" customWidth="1"/>
    <col min="9469" max="9469" width="13.7109375" style="193" bestFit="1" customWidth="1"/>
    <col min="9470" max="9470" width="10.5703125" style="193" bestFit="1" customWidth="1"/>
    <col min="9471" max="9471" width="14.28515625" style="193" bestFit="1" customWidth="1"/>
    <col min="9472" max="9472" width="7.7109375" style="193" bestFit="1" customWidth="1"/>
    <col min="9473" max="9473" width="14.28515625" style="193" bestFit="1" customWidth="1"/>
    <col min="9474" max="9474" width="8.28515625" style="193" bestFit="1" customWidth="1"/>
    <col min="9475" max="9676" width="9.140625" style="193"/>
    <col min="9677" max="9677" width="2.7109375" style="193" customWidth="1"/>
    <col min="9678" max="9678" width="31.85546875" style="193" customWidth="1"/>
    <col min="9679" max="9679" width="11.28515625" style="193" customWidth="1"/>
    <col min="9680" max="9680" width="11.42578125" style="193" customWidth="1"/>
    <col min="9681" max="9681" width="12.7109375" style="193" customWidth="1"/>
    <col min="9682" max="9682" width="14.7109375" style="193" customWidth="1"/>
    <col min="9683" max="9683" width="14" style="193" customWidth="1"/>
    <col min="9684" max="9685" width="12.7109375" style="193" customWidth="1"/>
    <col min="9686" max="9686" width="11.28515625" style="193" customWidth="1"/>
    <col min="9687" max="9687" width="11.7109375" style="193" customWidth="1"/>
    <col min="9688" max="9688" width="12.28515625" style="193" customWidth="1"/>
    <col min="9689" max="9689" width="12.140625" style="193" customWidth="1"/>
    <col min="9690" max="9690" width="10.85546875" style="193" customWidth="1"/>
    <col min="9691" max="9691" width="11.5703125" style="193" bestFit="1" customWidth="1"/>
    <col min="9692" max="9694" width="10.85546875" style="193" customWidth="1"/>
    <col min="9695" max="9695" width="18.140625" style="193" customWidth="1"/>
    <col min="9696" max="9696" width="17.7109375" style="193" bestFit="1" customWidth="1"/>
    <col min="9697" max="9697" width="10.85546875" style="193" customWidth="1"/>
    <col min="9698" max="9698" width="13.5703125" style="193" bestFit="1" customWidth="1"/>
    <col min="9699" max="9701" width="10.85546875" style="193" customWidth="1"/>
    <col min="9702" max="9702" width="4.5703125" style="193" customWidth="1"/>
    <col min="9703" max="9710" width="0" style="193" hidden="1" customWidth="1"/>
    <col min="9711" max="9712" width="10.85546875" style="193" customWidth="1"/>
    <col min="9713" max="9713" width="4.5703125" style="193" customWidth="1"/>
    <col min="9714" max="9715" width="10.85546875" style="193" customWidth="1"/>
    <col min="9716" max="9716" width="15" style="193" bestFit="1" customWidth="1"/>
    <col min="9717" max="9717" width="10.85546875" style="193" customWidth="1"/>
    <col min="9718" max="9718" width="54.85546875" style="193" customWidth="1"/>
    <col min="9719" max="9719" width="30.5703125" style="193" bestFit="1" customWidth="1"/>
    <col min="9720" max="9720" width="18.85546875" style="193" customWidth="1"/>
    <col min="9721" max="9721" width="15.42578125" style="193" bestFit="1" customWidth="1"/>
    <col min="9722" max="9722" width="8" style="193" bestFit="1" customWidth="1"/>
    <col min="9723" max="9723" width="15.7109375" style="193" customWidth="1"/>
    <col min="9724" max="9724" width="10.5703125" style="193" bestFit="1" customWidth="1"/>
    <col min="9725" max="9725" width="13.7109375" style="193" bestFit="1" customWidth="1"/>
    <col min="9726" max="9726" width="10.5703125" style="193" bestFit="1" customWidth="1"/>
    <col min="9727" max="9727" width="14.28515625" style="193" bestFit="1" customWidth="1"/>
    <col min="9728" max="9728" width="7.7109375" style="193" bestFit="1" customWidth="1"/>
    <col min="9729" max="9729" width="14.28515625" style="193" bestFit="1" customWidth="1"/>
    <col min="9730" max="9730" width="8.28515625" style="193" bestFit="1" customWidth="1"/>
    <col min="9731" max="9932" width="9.140625" style="193"/>
    <col min="9933" max="9933" width="2.7109375" style="193" customWidth="1"/>
    <col min="9934" max="9934" width="31.85546875" style="193" customWidth="1"/>
    <col min="9935" max="9935" width="11.28515625" style="193" customWidth="1"/>
    <col min="9936" max="9936" width="11.42578125" style="193" customWidth="1"/>
    <col min="9937" max="9937" width="12.7109375" style="193" customWidth="1"/>
    <col min="9938" max="9938" width="14.7109375" style="193" customWidth="1"/>
    <col min="9939" max="9939" width="14" style="193" customWidth="1"/>
    <col min="9940" max="9941" width="12.7109375" style="193" customWidth="1"/>
    <col min="9942" max="9942" width="11.28515625" style="193" customWidth="1"/>
    <col min="9943" max="9943" width="11.7109375" style="193" customWidth="1"/>
    <col min="9944" max="9944" width="12.28515625" style="193" customWidth="1"/>
    <col min="9945" max="9945" width="12.140625" style="193" customWidth="1"/>
    <col min="9946" max="9946" width="10.85546875" style="193" customWidth="1"/>
    <col min="9947" max="9947" width="11.5703125" style="193" bestFit="1" customWidth="1"/>
    <col min="9948" max="9950" width="10.85546875" style="193" customWidth="1"/>
    <col min="9951" max="9951" width="18.140625" style="193" customWidth="1"/>
    <col min="9952" max="9952" width="17.7109375" style="193" bestFit="1" customWidth="1"/>
    <col min="9953" max="9953" width="10.85546875" style="193" customWidth="1"/>
    <col min="9954" max="9954" width="13.5703125" style="193" bestFit="1" customWidth="1"/>
    <col min="9955" max="9957" width="10.85546875" style="193" customWidth="1"/>
    <col min="9958" max="9958" width="4.5703125" style="193" customWidth="1"/>
    <col min="9959" max="9966" width="0" style="193" hidden="1" customWidth="1"/>
    <col min="9967" max="9968" width="10.85546875" style="193" customWidth="1"/>
    <col min="9969" max="9969" width="4.5703125" style="193" customWidth="1"/>
    <col min="9970" max="9971" width="10.85546875" style="193" customWidth="1"/>
    <col min="9972" max="9972" width="15" style="193" bestFit="1" customWidth="1"/>
    <col min="9973" max="9973" width="10.85546875" style="193" customWidth="1"/>
    <col min="9974" max="9974" width="54.85546875" style="193" customWidth="1"/>
    <col min="9975" max="9975" width="30.5703125" style="193" bestFit="1" customWidth="1"/>
    <col min="9976" max="9976" width="18.85546875" style="193" customWidth="1"/>
    <col min="9977" max="9977" width="15.42578125" style="193" bestFit="1" customWidth="1"/>
    <col min="9978" max="9978" width="8" style="193" bestFit="1" customWidth="1"/>
    <col min="9979" max="9979" width="15.7109375" style="193" customWidth="1"/>
    <col min="9980" max="9980" width="10.5703125" style="193" bestFit="1" customWidth="1"/>
    <col min="9981" max="9981" width="13.7109375" style="193" bestFit="1" customWidth="1"/>
    <col min="9982" max="9982" width="10.5703125" style="193" bestFit="1" customWidth="1"/>
    <col min="9983" max="9983" width="14.28515625" style="193" bestFit="1" customWidth="1"/>
    <col min="9984" max="9984" width="7.7109375" style="193" bestFit="1" customWidth="1"/>
    <col min="9985" max="9985" width="14.28515625" style="193" bestFit="1" customWidth="1"/>
    <col min="9986" max="9986" width="8.28515625" style="193" bestFit="1" customWidth="1"/>
    <col min="9987" max="10188" width="9.140625" style="193"/>
    <col min="10189" max="10189" width="2.7109375" style="193" customWidth="1"/>
    <col min="10190" max="10190" width="31.85546875" style="193" customWidth="1"/>
    <col min="10191" max="10191" width="11.28515625" style="193" customWidth="1"/>
    <col min="10192" max="10192" width="11.42578125" style="193" customWidth="1"/>
    <col min="10193" max="10193" width="12.7109375" style="193" customWidth="1"/>
    <col min="10194" max="10194" width="14.7109375" style="193" customWidth="1"/>
    <col min="10195" max="10195" width="14" style="193" customWidth="1"/>
    <col min="10196" max="10197" width="12.7109375" style="193" customWidth="1"/>
    <col min="10198" max="10198" width="11.28515625" style="193" customWidth="1"/>
    <col min="10199" max="10199" width="11.7109375" style="193" customWidth="1"/>
    <col min="10200" max="10200" width="12.28515625" style="193" customWidth="1"/>
    <col min="10201" max="10201" width="12.140625" style="193" customWidth="1"/>
    <col min="10202" max="10202" width="10.85546875" style="193" customWidth="1"/>
    <col min="10203" max="10203" width="11.5703125" style="193" bestFit="1" customWidth="1"/>
    <col min="10204" max="10206" width="10.85546875" style="193" customWidth="1"/>
    <col min="10207" max="10207" width="18.140625" style="193" customWidth="1"/>
    <col min="10208" max="10208" width="17.7109375" style="193" bestFit="1" customWidth="1"/>
    <col min="10209" max="10209" width="10.85546875" style="193" customWidth="1"/>
    <col min="10210" max="10210" width="13.5703125" style="193" bestFit="1" customWidth="1"/>
    <col min="10211" max="10213" width="10.85546875" style="193" customWidth="1"/>
    <col min="10214" max="10214" width="4.5703125" style="193" customWidth="1"/>
    <col min="10215" max="10222" width="0" style="193" hidden="1" customWidth="1"/>
    <col min="10223" max="10224" width="10.85546875" style="193" customWidth="1"/>
    <col min="10225" max="10225" width="4.5703125" style="193" customWidth="1"/>
    <col min="10226" max="10227" width="10.85546875" style="193" customWidth="1"/>
    <col min="10228" max="10228" width="15" style="193" bestFit="1" customWidth="1"/>
    <col min="10229" max="10229" width="10.85546875" style="193" customWidth="1"/>
    <col min="10230" max="10230" width="54.85546875" style="193" customWidth="1"/>
    <col min="10231" max="10231" width="30.5703125" style="193" bestFit="1" customWidth="1"/>
    <col min="10232" max="10232" width="18.85546875" style="193" customWidth="1"/>
    <col min="10233" max="10233" width="15.42578125" style="193" bestFit="1" customWidth="1"/>
    <col min="10234" max="10234" width="8" style="193" bestFit="1" customWidth="1"/>
    <col min="10235" max="10235" width="15.7109375" style="193" customWidth="1"/>
    <col min="10236" max="10236" width="10.5703125" style="193" bestFit="1" customWidth="1"/>
    <col min="10237" max="10237" width="13.7109375" style="193" bestFit="1" customWidth="1"/>
    <col min="10238" max="10238" width="10.5703125" style="193" bestFit="1" customWidth="1"/>
    <col min="10239" max="10239" width="14.28515625" style="193" bestFit="1" customWidth="1"/>
    <col min="10240" max="10240" width="7.7109375" style="193" bestFit="1" customWidth="1"/>
    <col min="10241" max="10241" width="14.28515625" style="193" bestFit="1" customWidth="1"/>
    <col min="10242" max="10242" width="8.28515625" style="193" bestFit="1" customWidth="1"/>
    <col min="10243" max="10444" width="9.140625" style="193"/>
    <col min="10445" max="10445" width="2.7109375" style="193" customWidth="1"/>
    <col min="10446" max="10446" width="31.85546875" style="193" customWidth="1"/>
    <col min="10447" max="10447" width="11.28515625" style="193" customWidth="1"/>
    <col min="10448" max="10448" width="11.42578125" style="193" customWidth="1"/>
    <col min="10449" max="10449" width="12.7109375" style="193" customWidth="1"/>
    <col min="10450" max="10450" width="14.7109375" style="193" customWidth="1"/>
    <col min="10451" max="10451" width="14" style="193" customWidth="1"/>
    <col min="10452" max="10453" width="12.7109375" style="193" customWidth="1"/>
    <col min="10454" max="10454" width="11.28515625" style="193" customWidth="1"/>
    <col min="10455" max="10455" width="11.7109375" style="193" customWidth="1"/>
    <col min="10456" max="10456" width="12.28515625" style="193" customWidth="1"/>
    <col min="10457" max="10457" width="12.140625" style="193" customWidth="1"/>
    <col min="10458" max="10458" width="10.85546875" style="193" customWidth="1"/>
    <col min="10459" max="10459" width="11.5703125" style="193" bestFit="1" customWidth="1"/>
    <col min="10460" max="10462" width="10.85546875" style="193" customWidth="1"/>
    <col min="10463" max="10463" width="18.140625" style="193" customWidth="1"/>
    <col min="10464" max="10464" width="17.7109375" style="193" bestFit="1" customWidth="1"/>
    <col min="10465" max="10465" width="10.85546875" style="193" customWidth="1"/>
    <col min="10466" max="10466" width="13.5703125" style="193" bestFit="1" customWidth="1"/>
    <col min="10467" max="10469" width="10.85546875" style="193" customWidth="1"/>
    <col min="10470" max="10470" width="4.5703125" style="193" customWidth="1"/>
    <col min="10471" max="10478" width="0" style="193" hidden="1" customWidth="1"/>
    <col min="10479" max="10480" width="10.85546875" style="193" customWidth="1"/>
    <col min="10481" max="10481" width="4.5703125" style="193" customWidth="1"/>
    <col min="10482" max="10483" width="10.85546875" style="193" customWidth="1"/>
    <col min="10484" max="10484" width="15" style="193" bestFit="1" customWidth="1"/>
    <col min="10485" max="10485" width="10.85546875" style="193" customWidth="1"/>
    <col min="10486" max="10486" width="54.85546875" style="193" customWidth="1"/>
    <col min="10487" max="10487" width="30.5703125" style="193" bestFit="1" customWidth="1"/>
    <col min="10488" max="10488" width="18.85546875" style="193" customWidth="1"/>
    <col min="10489" max="10489" width="15.42578125" style="193" bestFit="1" customWidth="1"/>
    <col min="10490" max="10490" width="8" style="193" bestFit="1" customWidth="1"/>
    <col min="10491" max="10491" width="15.7109375" style="193" customWidth="1"/>
    <col min="10492" max="10492" width="10.5703125" style="193" bestFit="1" customWidth="1"/>
    <col min="10493" max="10493" width="13.7109375" style="193" bestFit="1" customWidth="1"/>
    <col min="10494" max="10494" width="10.5703125" style="193" bestFit="1" customWidth="1"/>
    <col min="10495" max="10495" width="14.28515625" style="193" bestFit="1" customWidth="1"/>
    <col min="10496" max="10496" width="7.7109375" style="193" bestFit="1" customWidth="1"/>
    <col min="10497" max="10497" width="14.28515625" style="193" bestFit="1" customWidth="1"/>
    <col min="10498" max="10498" width="8.28515625" style="193" bestFit="1" customWidth="1"/>
    <col min="10499" max="10700" width="9.140625" style="193"/>
    <col min="10701" max="10701" width="2.7109375" style="193" customWidth="1"/>
    <col min="10702" max="10702" width="31.85546875" style="193" customWidth="1"/>
    <col min="10703" max="10703" width="11.28515625" style="193" customWidth="1"/>
    <col min="10704" max="10704" width="11.42578125" style="193" customWidth="1"/>
    <col min="10705" max="10705" width="12.7109375" style="193" customWidth="1"/>
    <col min="10706" max="10706" width="14.7109375" style="193" customWidth="1"/>
    <col min="10707" max="10707" width="14" style="193" customWidth="1"/>
    <col min="10708" max="10709" width="12.7109375" style="193" customWidth="1"/>
    <col min="10710" max="10710" width="11.28515625" style="193" customWidth="1"/>
    <col min="10711" max="10711" width="11.7109375" style="193" customWidth="1"/>
    <col min="10712" max="10712" width="12.28515625" style="193" customWidth="1"/>
    <col min="10713" max="10713" width="12.140625" style="193" customWidth="1"/>
    <col min="10714" max="10714" width="10.85546875" style="193" customWidth="1"/>
    <col min="10715" max="10715" width="11.5703125" style="193" bestFit="1" customWidth="1"/>
    <col min="10716" max="10718" width="10.85546875" style="193" customWidth="1"/>
    <col min="10719" max="10719" width="18.140625" style="193" customWidth="1"/>
    <col min="10720" max="10720" width="17.7109375" style="193" bestFit="1" customWidth="1"/>
    <col min="10721" max="10721" width="10.85546875" style="193" customWidth="1"/>
    <col min="10722" max="10722" width="13.5703125" style="193" bestFit="1" customWidth="1"/>
    <col min="10723" max="10725" width="10.85546875" style="193" customWidth="1"/>
    <col min="10726" max="10726" width="4.5703125" style="193" customWidth="1"/>
    <col min="10727" max="10734" width="0" style="193" hidden="1" customWidth="1"/>
    <col min="10735" max="10736" width="10.85546875" style="193" customWidth="1"/>
    <col min="10737" max="10737" width="4.5703125" style="193" customWidth="1"/>
    <col min="10738" max="10739" width="10.85546875" style="193" customWidth="1"/>
    <col min="10740" max="10740" width="15" style="193" bestFit="1" customWidth="1"/>
    <col min="10741" max="10741" width="10.85546875" style="193" customWidth="1"/>
    <col min="10742" max="10742" width="54.85546875" style="193" customWidth="1"/>
    <col min="10743" max="10743" width="30.5703125" style="193" bestFit="1" customWidth="1"/>
    <col min="10744" max="10744" width="18.85546875" style="193" customWidth="1"/>
    <col min="10745" max="10745" width="15.42578125" style="193" bestFit="1" customWidth="1"/>
    <col min="10746" max="10746" width="8" style="193" bestFit="1" customWidth="1"/>
    <col min="10747" max="10747" width="15.7109375" style="193" customWidth="1"/>
    <col min="10748" max="10748" width="10.5703125" style="193" bestFit="1" customWidth="1"/>
    <col min="10749" max="10749" width="13.7109375" style="193" bestFit="1" customWidth="1"/>
    <col min="10750" max="10750" width="10.5703125" style="193" bestFit="1" customWidth="1"/>
    <col min="10751" max="10751" width="14.28515625" style="193" bestFit="1" customWidth="1"/>
    <col min="10752" max="10752" width="7.7109375" style="193" bestFit="1" customWidth="1"/>
    <col min="10753" max="10753" width="14.28515625" style="193" bestFit="1" customWidth="1"/>
    <col min="10754" max="10754" width="8.28515625" style="193" bestFit="1" customWidth="1"/>
    <col min="10755" max="10956" width="9.140625" style="193"/>
    <col min="10957" max="10957" width="2.7109375" style="193" customWidth="1"/>
    <col min="10958" max="10958" width="31.85546875" style="193" customWidth="1"/>
    <col min="10959" max="10959" width="11.28515625" style="193" customWidth="1"/>
    <col min="10960" max="10960" width="11.42578125" style="193" customWidth="1"/>
    <col min="10961" max="10961" width="12.7109375" style="193" customWidth="1"/>
    <col min="10962" max="10962" width="14.7109375" style="193" customWidth="1"/>
    <col min="10963" max="10963" width="14" style="193" customWidth="1"/>
    <col min="10964" max="10965" width="12.7109375" style="193" customWidth="1"/>
    <col min="10966" max="10966" width="11.28515625" style="193" customWidth="1"/>
    <col min="10967" max="10967" width="11.7109375" style="193" customWidth="1"/>
    <col min="10968" max="10968" width="12.28515625" style="193" customWidth="1"/>
    <col min="10969" max="10969" width="12.140625" style="193" customWidth="1"/>
    <col min="10970" max="10970" width="10.85546875" style="193" customWidth="1"/>
    <col min="10971" max="10971" width="11.5703125" style="193" bestFit="1" customWidth="1"/>
    <col min="10972" max="10974" width="10.85546875" style="193" customWidth="1"/>
    <col min="10975" max="10975" width="18.140625" style="193" customWidth="1"/>
    <col min="10976" max="10976" width="17.7109375" style="193" bestFit="1" customWidth="1"/>
    <col min="10977" max="10977" width="10.85546875" style="193" customWidth="1"/>
    <col min="10978" max="10978" width="13.5703125" style="193" bestFit="1" customWidth="1"/>
    <col min="10979" max="10981" width="10.85546875" style="193" customWidth="1"/>
    <col min="10982" max="10982" width="4.5703125" style="193" customWidth="1"/>
    <col min="10983" max="10990" width="0" style="193" hidden="1" customWidth="1"/>
    <col min="10991" max="10992" width="10.85546875" style="193" customWidth="1"/>
    <col min="10993" max="10993" width="4.5703125" style="193" customWidth="1"/>
    <col min="10994" max="10995" width="10.85546875" style="193" customWidth="1"/>
    <col min="10996" max="10996" width="15" style="193" bestFit="1" customWidth="1"/>
    <col min="10997" max="10997" width="10.85546875" style="193" customWidth="1"/>
    <col min="10998" max="10998" width="54.85546875" style="193" customWidth="1"/>
    <col min="10999" max="10999" width="30.5703125" style="193" bestFit="1" customWidth="1"/>
    <col min="11000" max="11000" width="18.85546875" style="193" customWidth="1"/>
    <col min="11001" max="11001" width="15.42578125" style="193" bestFit="1" customWidth="1"/>
    <col min="11002" max="11002" width="8" style="193" bestFit="1" customWidth="1"/>
    <col min="11003" max="11003" width="15.7109375" style="193" customWidth="1"/>
    <col min="11004" max="11004" width="10.5703125" style="193" bestFit="1" customWidth="1"/>
    <col min="11005" max="11005" width="13.7109375" style="193" bestFit="1" customWidth="1"/>
    <col min="11006" max="11006" width="10.5703125" style="193" bestFit="1" customWidth="1"/>
    <col min="11007" max="11007" width="14.28515625" style="193" bestFit="1" customWidth="1"/>
    <col min="11008" max="11008" width="7.7109375" style="193" bestFit="1" customWidth="1"/>
    <col min="11009" max="11009" width="14.28515625" style="193" bestFit="1" customWidth="1"/>
    <col min="11010" max="11010" width="8.28515625" style="193" bestFit="1" customWidth="1"/>
    <col min="11011" max="11212" width="9.140625" style="193"/>
    <col min="11213" max="11213" width="2.7109375" style="193" customWidth="1"/>
    <col min="11214" max="11214" width="31.85546875" style="193" customWidth="1"/>
    <col min="11215" max="11215" width="11.28515625" style="193" customWidth="1"/>
    <col min="11216" max="11216" width="11.42578125" style="193" customWidth="1"/>
    <col min="11217" max="11217" width="12.7109375" style="193" customWidth="1"/>
    <col min="11218" max="11218" width="14.7109375" style="193" customWidth="1"/>
    <col min="11219" max="11219" width="14" style="193" customWidth="1"/>
    <col min="11220" max="11221" width="12.7109375" style="193" customWidth="1"/>
    <col min="11222" max="11222" width="11.28515625" style="193" customWidth="1"/>
    <col min="11223" max="11223" width="11.7109375" style="193" customWidth="1"/>
    <col min="11224" max="11224" width="12.28515625" style="193" customWidth="1"/>
    <col min="11225" max="11225" width="12.140625" style="193" customWidth="1"/>
    <col min="11226" max="11226" width="10.85546875" style="193" customWidth="1"/>
    <col min="11227" max="11227" width="11.5703125" style="193" bestFit="1" customWidth="1"/>
    <col min="11228" max="11230" width="10.85546875" style="193" customWidth="1"/>
    <col min="11231" max="11231" width="18.140625" style="193" customWidth="1"/>
    <col min="11232" max="11232" width="17.7109375" style="193" bestFit="1" customWidth="1"/>
    <col min="11233" max="11233" width="10.85546875" style="193" customWidth="1"/>
    <col min="11234" max="11234" width="13.5703125" style="193" bestFit="1" customWidth="1"/>
    <col min="11235" max="11237" width="10.85546875" style="193" customWidth="1"/>
    <col min="11238" max="11238" width="4.5703125" style="193" customWidth="1"/>
    <col min="11239" max="11246" width="0" style="193" hidden="1" customWidth="1"/>
    <col min="11247" max="11248" width="10.85546875" style="193" customWidth="1"/>
    <col min="11249" max="11249" width="4.5703125" style="193" customWidth="1"/>
    <col min="11250" max="11251" width="10.85546875" style="193" customWidth="1"/>
    <col min="11252" max="11252" width="15" style="193" bestFit="1" customWidth="1"/>
    <col min="11253" max="11253" width="10.85546875" style="193" customWidth="1"/>
    <col min="11254" max="11254" width="54.85546875" style="193" customWidth="1"/>
    <col min="11255" max="11255" width="30.5703125" style="193" bestFit="1" customWidth="1"/>
    <col min="11256" max="11256" width="18.85546875" style="193" customWidth="1"/>
    <col min="11257" max="11257" width="15.42578125" style="193" bestFit="1" customWidth="1"/>
    <col min="11258" max="11258" width="8" style="193" bestFit="1" customWidth="1"/>
    <col min="11259" max="11259" width="15.7109375" style="193" customWidth="1"/>
    <col min="11260" max="11260" width="10.5703125" style="193" bestFit="1" customWidth="1"/>
    <col min="11261" max="11261" width="13.7109375" style="193" bestFit="1" customWidth="1"/>
    <col min="11262" max="11262" width="10.5703125" style="193" bestFit="1" customWidth="1"/>
    <col min="11263" max="11263" width="14.28515625" style="193" bestFit="1" customWidth="1"/>
    <col min="11264" max="11264" width="7.7109375" style="193" bestFit="1" customWidth="1"/>
    <col min="11265" max="11265" width="14.28515625" style="193" bestFit="1" customWidth="1"/>
    <col min="11266" max="11266" width="8.28515625" style="193" bestFit="1" customWidth="1"/>
    <col min="11267" max="11468" width="9.140625" style="193"/>
    <col min="11469" max="11469" width="2.7109375" style="193" customWidth="1"/>
    <col min="11470" max="11470" width="31.85546875" style="193" customWidth="1"/>
    <col min="11471" max="11471" width="11.28515625" style="193" customWidth="1"/>
    <col min="11472" max="11472" width="11.42578125" style="193" customWidth="1"/>
    <col min="11473" max="11473" width="12.7109375" style="193" customWidth="1"/>
    <col min="11474" max="11474" width="14.7109375" style="193" customWidth="1"/>
    <col min="11475" max="11475" width="14" style="193" customWidth="1"/>
    <col min="11476" max="11477" width="12.7109375" style="193" customWidth="1"/>
    <col min="11478" max="11478" width="11.28515625" style="193" customWidth="1"/>
    <col min="11479" max="11479" width="11.7109375" style="193" customWidth="1"/>
    <col min="11480" max="11480" width="12.28515625" style="193" customWidth="1"/>
    <col min="11481" max="11481" width="12.140625" style="193" customWidth="1"/>
    <col min="11482" max="11482" width="10.85546875" style="193" customWidth="1"/>
    <col min="11483" max="11483" width="11.5703125" style="193" bestFit="1" customWidth="1"/>
    <col min="11484" max="11486" width="10.85546875" style="193" customWidth="1"/>
    <col min="11487" max="11487" width="18.140625" style="193" customWidth="1"/>
    <col min="11488" max="11488" width="17.7109375" style="193" bestFit="1" customWidth="1"/>
    <col min="11489" max="11489" width="10.85546875" style="193" customWidth="1"/>
    <col min="11490" max="11490" width="13.5703125" style="193" bestFit="1" customWidth="1"/>
    <col min="11491" max="11493" width="10.85546875" style="193" customWidth="1"/>
    <col min="11494" max="11494" width="4.5703125" style="193" customWidth="1"/>
    <col min="11495" max="11502" width="0" style="193" hidden="1" customWidth="1"/>
    <col min="11503" max="11504" width="10.85546875" style="193" customWidth="1"/>
    <col min="11505" max="11505" width="4.5703125" style="193" customWidth="1"/>
    <col min="11506" max="11507" width="10.85546875" style="193" customWidth="1"/>
    <col min="11508" max="11508" width="15" style="193" bestFit="1" customWidth="1"/>
    <col min="11509" max="11509" width="10.85546875" style="193" customWidth="1"/>
    <col min="11510" max="11510" width="54.85546875" style="193" customWidth="1"/>
    <col min="11511" max="11511" width="30.5703125" style="193" bestFit="1" customWidth="1"/>
    <col min="11512" max="11512" width="18.85546875" style="193" customWidth="1"/>
    <col min="11513" max="11513" width="15.42578125" style="193" bestFit="1" customWidth="1"/>
    <col min="11514" max="11514" width="8" style="193" bestFit="1" customWidth="1"/>
    <col min="11515" max="11515" width="15.7109375" style="193" customWidth="1"/>
    <col min="11516" max="11516" width="10.5703125" style="193" bestFit="1" customWidth="1"/>
    <col min="11517" max="11517" width="13.7109375" style="193" bestFit="1" customWidth="1"/>
    <col min="11518" max="11518" width="10.5703125" style="193" bestFit="1" customWidth="1"/>
    <col min="11519" max="11519" width="14.28515625" style="193" bestFit="1" customWidth="1"/>
    <col min="11520" max="11520" width="7.7109375" style="193" bestFit="1" customWidth="1"/>
    <col min="11521" max="11521" width="14.28515625" style="193" bestFit="1" customWidth="1"/>
    <col min="11522" max="11522" width="8.28515625" style="193" bestFit="1" customWidth="1"/>
    <col min="11523" max="11724" width="9.140625" style="193"/>
    <col min="11725" max="11725" width="2.7109375" style="193" customWidth="1"/>
    <col min="11726" max="11726" width="31.85546875" style="193" customWidth="1"/>
    <col min="11727" max="11727" width="11.28515625" style="193" customWidth="1"/>
    <col min="11728" max="11728" width="11.42578125" style="193" customWidth="1"/>
    <col min="11729" max="11729" width="12.7109375" style="193" customWidth="1"/>
    <col min="11730" max="11730" width="14.7109375" style="193" customWidth="1"/>
    <col min="11731" max="11731" width="14" style="193" customWidth="1"/>
    <col min="11732" max="11733" width="12.7109375" style="193" customWidth="1"/>
    <col min="11734" max="11734" width="11.28515625" style="193" customWidth="1"/>
    <col min="11735" max="11735" width="11.7109375" style="193" customWidth="1"/>
    <col min="11736" max="11736" width="12.28515625" style="193" customWidth="1"/>
    <col min="11737" max="11737" width="12.140625" style="193" customWidth="1"/>
    <col min="11738" max="11738" width="10.85546875" style="193" customWidth="1"/>
    <col min="11739" max="11739" width="11.5703125" style="193" bestFit="1" customWidth="1"/>
    <col min="11740" max="11742" width="10.85546875" style="193" customWidth="1"/>
    <col min="11743" max="11743" width="18.140625" style="193" customWidth="1"/>
    <col min="11744" max="11744" width="17.7109375" style="193" bestFit="1" customWidth="1"/>
    <col min="11745" max="11745" width="10.85546875" style="193" customWidth="1"/>
    <col min="11746" max="11746" width="13.5703125" style="193" bestFit="1" customWidth="1"/>
    <col min="11747" max="11749" width="10.85546875" style="193" customWidth="1"/>
    <col min="11750" max="11750" width="4.5703125" style="193" customWidth="1"/>
    <col min="11751" max="11758" width="0" style="193" hidden="1" customWidth="1"/>
    <col min="11759" max="11760" width="10.85546875" style="193" customWidth="1"/>
    <col min="11761" max="11761" width="4.5703125" style="193" customWidth="1"/>
    <col min="11762" max="11763" width="10.85546875" style="193" customWidth="1"/>
    <col min="11764" max="11764" width="15" style="193" bestFit="1" customWidth="1"/>
    <col min="11765" max="11765" width="10.85546875" style="193" customWidth="1"/>
    <col min="11766" max="11766" width="54.85546875" style="193" customWidth="1"/>
    <col min="11767" max="11767" width="30.5703125" style="193" bestFit="1" customWidth="1"/>
    <col min="11768" max="11768" width="18.85546875" style="193" customWidth="1"/>
    <col min="11769" max="11769" width="15.42578125" style="193" bestFit="1" customWidth="1"/>
    <col min="11770" max="11770" width="8" style="193" bestFit="1" customWidth="1"/>
    <col min="11771" max="11771" width="15.7109375" style="193" customWidth="1"/>
    <col min="11772" max="11772" width="10.5703125" style="193" bestFit="1" customWidth="1"/>
    <col min="11773" max="11773" width="13.7109375" style="193" bestFit="1" customWidth="1"/>
    <col min="11774" max="11774" width="10.5703125" style="193" bestFit="1" customWidth="1"/>
    <col min="11775" max="11775" width="14.28515625" style="193" bestFit="1" customWidth="1"/>
    <col min="11776" max="11776" width="7.7109375" style="193" bestFit="1" customWidth="1"/>
    <col min="11777" max="11777" width="14.28515625" style="193" bestFit="1" customWidth="1"/>
    <col min="11778" max="11778" width="8.28515625" style="193" bestFit="1" customWidth="1"/>
    <col min="11779" max="11980" width="9.140625" style="193"/>
    <col min="11981" max="11981" width="2.7109375" style="193" customWidth="1"/>
    <col min="11982" max="11982" width="31.85546875" style="193" customWidth="1"/>
    <col min="11983" max="11983" width="11.28515625" style="193" customWidth="1"/>
    <col min="11984" max="11984" width="11.42578125" style="193" customWidth="1"/>
    <col min="11985" max="11985" width="12.7109375" style="193" customWidth="1"/>
    <col min="11986" max="11986" width="14.7109375" style="193" customWidth="1"/>
    <col min="11987" max="11987" width="14" style="193" customWidth="1"/>
    <col min="11988" max="11989" width="12.7109375" style="193" customWidth="1"/>
    <col min="11990" max="11990" width="11.28515625" style="193" customWidth="1"/>
    <col min="11991" max="11991" width="11.7109375" style="193" customWidth="1"/>
    <col min="11992" max="11992" width="12.28515625" style="193" customWidth="1"/>
    <col min="11993" max="11993" width="12.140625" style="193" customWidth="1"/>
    <col min="11994" max="11994" width="10.85546875" style="193" customWidth="1"/>
    <col min="11995" max="11995" width="11.5703125" style="193" bestFit="1" customWidth="1"/>
    <col min="11996" max="11998" width="10.85546875" style="193" customWidth="1"/>
    <col min="11999" max="11999" width="18.140625" style="193" customWidth="1"/>
    <col min="12000" max="12000" width="17.7109375" style="193" bestFit="1" customWidth="1"/>
    <col min="12001" max="12001" width="10.85546875" style="193" customWidth="1"/>
    <col min="12002" max="12002" width="13.5703125" style="193" bestFit="1" customWidth="1"/>
    <col min="12003" max="12005" width="10.85546875" style="193" customWidth="1"/>
    <col min="12006" max="12006" width="4.5703125" style="193" customWidth="1"/>
    <col min="12007" max="12014" width="0" style="193" hidden="1" customWidth="1"/>
    <col min="12015" max="12016" width="10.85546875" style="193" customWidth="1"/>
    <col min="12017" max="12017" width="4.5703125" style="193" customWidth="1"/>
    <col min="12018" max="12019" width="10.85546875" style="193" customWidth="1"/>
    <col min="12020" max="12020" width="15" style="193" bestFit="1" customWidth="1"/>
    <col min="12021" max="12021" width="10.85546875" style="193" customWidth="1"/>
    <col min="12022" max="12022" width="54.85546875" style="193" customWidth="1"/>
    <col min="12023" max="12023" width="30.5703125" style="193" bestFit="1" customWidth="1"/>
    <col min="12024" max="12024" width="18.85546875" style="193" customWidth="1"/>
    <col min="12025" max="12025" width="15.42578125" style="193" bestFit="1" customWidth="1"/>
    <col min="12026" max="12026" width="8" style="193" bestFit="1" customWidth="1"/>
    <col min="12027" max="12027" width="15.7109375" style="193" customWidth="1"/>
    <col min="12028" max="12028" width="10.5703125" style="193" bestFit="1" customWidth="1"/>
    <col min="12029" max="12029" width="13.7109375" style="193" bestFit="1" customWidth="1"/>
    <col min="12030" max="12030" width="10.5703125" style="193" bestFit="1" customWidth="1"/>
    <col min="12031" max="12031" width="14.28515625" style="193" bestFit="1" customWidth="1"/>
    <col min="12032" max="12032" width="7.7109375" style="193" bestFit="1" customWidth="1"/>
    <col min="12033" max="12033" width="14.28515625" style="193" bestFit="1" customWidth="1"/>
    <col min="12034" max="12034" width="8.28515625" style="193" bestFit="1" customWidth="1"/>
    <col min="12035" max="12236" width="9.140625" style="193"/>
    <col min="12237" max="12237" width="2.7109375" style="193" customWidth="1"/>
    <col min="12238" max="12238" width="31.85546875" style="193" customWidth="1"/>
    <col min="12239" max="12239" width="11.28515625" style="193" customWidth="1"/>
    <col min="12240" max="12240" width="11.42578125" style="193" customWidth="1"/>
    <col min="12241" max="12241" width="12.7109375" style="193" customWidth="1"/>
    <col min="12242" max="12242" width="14.7109375" style="193" customWidth="1"/>
    <col min="12243" max="12243" width="14" style="193" customWidth="1"/>
    <col min="12244" max="12245" width="12.7109375" style="193" customWidth="1"/>
    <col min="12246" max="12246" width="11.28515625" style="193" customWidth="1"/>
    <col min="12247" max="12247" width="11.7109375" style="193" customWidth="1"/>
    <col min="12248" max="12248" width="12.28515625" style="193" customWidth="1"/>
    <col min="12249" max="12249" width="12.140625" style="193" customWidth="1"/>
    <col min="12250" max="12250" width="10.85546875" style="193" customWidth="1"/>
    <col min="12251" max="12251" width="11.5703125" style="193" bestFit="1" customWidth="1"/>
    <col min="12252" max="12254" width="10.85546875" style="193" customWidth="1"/>
    <col min="12255" max="12255" width="18.140625" style="193" customWidth="1"/>
    <col min="12256" max="12256" width="17.7109375" style="193" bestFit="1" customWidth="1"/>
    <col min="12257" max="12257" width="10.85546875" style="193" customWidth="1"/>
    <col min="12258" max="12258" width="13.5703125" style="193" bestFit="1" customWidth="1"/>
    <col min="12259" max="12261" width="10.85546875" style="193" customWidth="1"/>
    <col min="12262" max="12262" width="4.5703125" style="193" customWidth="1"/>
    <col min="12263" max="12270" width="0" style="193" hidden="1" customWidth="1"/>
    <col min="12271" max="12272" width="10.85546875" style="193" customWidth="1"/>
    <col min="12273" max="12273" width="4.5703125" style="193" customWidth="1"/>
    <col min="12274" max="12275" width="10.85546875" style="193" customWidth="1"/>
    <col min="12276" max="12276" width="15" style="193" bestFit="1" customWidth="1"/>
    <col min="12277" max="12277" width="10.85546875" style="193" customWidth="1"/>
    <col min="12278" max="12278" width="54.85546875" style="193" customWidth="1"/>
    <col min="12279" max="12279" width="30.5703125" style="193" bestFit="1" customWidth="1"/>
    <col min="12280" max="12280" width="18.85546875" style="193" customWidth="1"/>
    <col min="12281" max="12281" width="15.42578125" style="193" bestFit="1" customWidth="1"/>
    <col min="12282" max="12282" width="8" style="193" bestFit="1" customWidth="1"/>
    <col min="12283" max="12283" width="15.7109375" style="193" customWidth="1"/>
    <col min="12284" max="12284" width="10.5703125" style="193" bestFit="1" customWidth="1"/>
    <col min="12285" max="12285" width="13.7109375" style="193" bestFit="1" customWidth="1"/>
    <col min="12286" max="12286" width="10.5703125" style="193" bestFit="1" customWidth="1"/>
    <col min="12287" max="12287" width="14.28515625" style="193" bestFit="1" customWidth="1"/>
    <col min="12288" max="12288" width="7.7109375" style="193" bestFit="1" customWidth="1"/>
    <col min="12289" max="12289" width="14.28515625" style="193" bestFit="1" customWidth="1"/>
    <col min="12290" max="12290" width="8.28515625" style="193" bestFit="1" customWidth="1"/>
    <col min="12291" max="12492" width="9.140625" style="193"/>
    <col min="12493" max="12493" width="2.7109375" style="193" customWidth="1"/>
    <col min="12494" max="12494" width="31.85546875" style="193" customWidth="1"/>
    <col min="12495" max="12495" width="11.28515625" style="193" customWidth="1"/>
    <col min="12496" max="12496" width="11.42578125" style="193" customWidth="1"/>
    <col min="12497" max="12497" width="12.7109375" style="193" customWidth="1"/>
    <col min="12498" max="12498" width="14.7109375" style="193" customWidth="1"/>
    <col min="12499" max="12499" width="14" style="193" customWidth="1"/>
    <col min="12500" max="12501" width="12.7109375" style="193" customWidth="1"/>
    <col min="12502" max="12502" width="11.28515625" style="193" customWidth="1"/>
    <col min="12503" max="12503" width="11.7109375" style="193" customWidth="1"/>
    <col min="12504" max="12504" width="12.28515625" style="193" customWidth="1"/>
    <col min="12505" max="12505" width="12.140625" style="193" customWidth="1"/>
    <col min="12506" max="12506" width="10.85546875" style="193" customWidth="1"/>
    <col min="12507" max="12507" width="11.5703125" style="193" bestFit="1" customWidth="1"/>
    <col min="12508" max="12510" width="10.85546875" style="193" customWidth="1"/>
    <col min="12511" max="12511" width="18.140625" style="193" customWidth="1"/>
    <col min="12512" max="12512" width="17.7109375" style="193" bestFit="1" customWidth="1"/>
    <col min="12513" max="12513" width="10.85546875" style="193" customWidth="1"/>
    <col min="12514" max="12514" width="13.5703125" style="193" bestFit="1" customWidth="1"/>
    <col min="12515" max="12517" width="10.85546875" style="193" customWidth="1"/>
    <col min="12518" max="12518" width="4.5703125" style="193" customWidth="1"/>
    <col min="12519" max="12526" width="0" style="193" hidden="1" customWidth="1"/>
    <col min="12527" max="12528" width="10.85546875" style="193" customWidth="1"/>
    <col min="12529" max="12529" width="4.5703125" style="193" customWidth="1"/>
    <col min="12530" max="12531" width="10.85546875" style="193" customWidth="1"/>
    <col min="12532" max="12532" width="15" style="193" bestFit="1" customWidth="1"/>
    <col min="12533" max="12533" width="10.85546875" style="193" customWidth="1"/>
    <col min="12534" max="12534" width="54.85546875" style="193" customWidth="1"/>
    <col min="12535" max="12535" width="30.5703125" style="193" bestFit="1" customWidth="1"/>
    <col min="12536" max="12536" width="18.85546875" style="193" customWidth="1"/>
    <col min="12537" max="12537" width="15.42578125" style="193" bestFit="1" customWidth="1"/>
    <col min="12538" max="12538" width="8" style="193" bestFit="1" customWidth="1"/>
    <col min="12539" max="12539" width="15.7109375" style="193" customWidth="1"/>
    <col min="12540" max="12540" width="10.5703125" style="193" bestFit="1" customWidth="1"/>
    <col min="12541" max="12541" width="13.7109375" style="193" bestFit="1" customWidth="1"/>
    <col min="12542" max="12542" width="10.5703125" style="193" bestFit="1" customWidth="1"/>
    <col min="12543" max="12543" width="14.28515625" style="193" bestFit="1" customWidth="1"/>
    <col min="12544" max="12544" width="7.7109375" style="193" bestFit="1" customWidth="1"/>
    <col min="12545" max="12545" width="14.28515625" style="193" bestFit="1" customWidth="1"/>
    <col min="12546" max="12546" width="8.28515625" style="193" bestFit="1" customWidth="1"/>
    <col min="12547" max="12748" width="9.140625" style="193"/>
    <col min="12749" max="12749" width="2.7109375" style="193" customWidth="1"/>
    <col min="12750" max="12750" width="31.85546875" style="193" customWidth="1"/>
    <col min="12751" max="12751" width="11.28515625" style="193" customWidth="1"/>
    <col min="12752" max="12752" width="11.42578125" style="193" customWidth="1"/>
    <col min="12753" max="12753" width="12.7109375" style="193" customWidth="1"/>
    <col min="12754" max="12754" width="14.7109375" style="193" customWidth="1"/>
    <col min="12755" max="12755" width="14" style="193" customWidth="1"/>
    <col min="12756" max="12757" width="12.7109375" style="193" customWidth="1"/>
    <col min="12758" max="12758" width="11.28515625" style="193" customWidth="1"/>
    <col min="12759" max="12759" width="11.7109375" style="193" customWidth="1"/>
    <col min="12760" max="12760" width="12.28515625" style="193" customWidth="1"/>
    <col min="12761" max="12761" width="12.140625" style="193" customWidth="1"/>
    <col min="12762" max="12762" width="10.85546875" style="193" customWidth="1"/>
    <col min="12763" max="12763" width="11.5703125" style="193" bestFit="1" customWidth="1"/>
    <col min="12764" max="12766" width="10.85546875" style="193" customWidth="1"/>
    <col min="12767" max="12767" width="18.140625" style="193" customWidth="1"/>
    <col min="12768" max="12768" width="17.7109375" style="193" bestFit="1" customWidth="1"/>
    <col min="12769" max="12769" width="10.85546875" style="193" customWidth="1"/>
    <col min="12770" max="12770" width="13.5703125" style="193" bestFit="1" customWidth="1"/>
    <col min="12771" max="12773" width="10.85546875" style="193" customWidth="1"/>
    <col min="12774" max="12774" width="4.5703125" style="193" customWidth="1"/>
    <col min="12775" max="12782" width="0" style="193" hidden="1" customWidth="1"/>
    <col min="12783" max="12784" width="10.85546875" style="193" customWidth="1"/>
    <col min="12785" max="12785" width="4.5703125" style="193" customWidth="1"/>
    <col min="12786" max="12787" width="10.85546875" style="193" customWidth="1"/>
    <col min="12788" max="12788" width="15" style="193" bestFit="1" customWidth="1"/>
    <col min="12789" max="12789" width="10.85546875" style="193" customWidth="1"/>
    <col min="12790" max="12790" width="54.85546875" style="193" customWidth="1"/>
    <col min="12791" max="12791" width="30.5703125" style="193" bestFit="1" customWidth="1"/>
    <col min="12792" max="12792" width="18.85546875" style="193" customWidth="1"/>
    <col min="12793" max="12793" width="15.42578125" style="193" bestFit="1" customWidth="1"/>
    <col min="12794" max="12794" width="8" style="193" bestFit="1" customWidth="1"/>
    <col min="12795" max="12795" width="15.7109375" style="193" customWidth="1"/>
    <col min="12796" max="12796" width="10.5703125" style="193" bestFit="1" customWidth="1"/>
    <col min="12797" max="12797" width="13.7109375" style="193" bestFit="1" customWidth="1"/>
    <col min="12798" max="12798" width="10.5703125" style="193" bestFit="1" customWidth="1"/>
    <col min="12799" max="12799" width="14.28515625" style="193" bestFit="1" customWidth="1"/>
    <col min="12800" max="12800" width="7.7109375" style="193" bestFit="1" customWidth="1"/>
    <col min="12801" max="12801" width="14.28515625" style="193" bestFit="1" customWidth="1"/>
    <col min="12802" max="12802" width="8.28515625" style="193" bestFit="1" customWidth="1"/>
    <col min="12803" max="13004" width="9.140625" style="193"/>
    <col min="13005" max="13005" width="2.7109375" style="193" customWidth="1"/>
    <col min="13006" max="13006" width="31.85546875" style="193" customWidth="1"/>
    <col min="13007" max="13007" width="11.28515625" style="193" customWidth="1"/>
    <col min="13008" max="13008" width="11.42578125" style="193" customWidth="1"/>
    <col min="13009" max="13009" width="12.7109375" style="193" customWidth="1"/>
    <col min="13010" max="13010" width="14.7109375" style="193" customWidth="1"/>
    <col min="13011" max="13011" width="14" style="193" customWidth="1"/>
    <col min="13012" max="13013" width="12.7109375" style="193" customWidth="1"/>
    <col min="13014" max="13014" width="11.28515625" style="193" customWidth="1"/>
    <col min="13015" max="13015" width="11.7109375" style="193" customWidth="1"/>
    <col min="13016" max="13016" width="12.28515625" style="193" customWidth="1"/>
    <col min="13017" max="13017" width="12.140625" style="193" customWidth="1"/>
    <col min="13018" max="13018" width="10.85546875" style="193" customWidth="1"/>
    <col min="13019" max="13019" width="11.5703125" style="193" bestFit="1" customWidth="1"/>
    <col min="13020" max="13022" width="10.85546875" style="193" customWidth="1"/>
    <col min="13023" max="13023" width="18.140625" style="193" customWidth="1"/>
    <col min="13024" max="13024" width="17.7109375" style="193" bestFit="1" customWidth="1"/>
    <col min="13025" max="13025" width="10.85546875" style="193" customWidth="1"/>
    <col min="13026" max="13026" width="13.5703125" style="193" bestFit="1" customWidth="1"/>
    <col min="13027" max="13029" width="10.85546875" style="193" customWidth="1"/>
    <col min="13030" max="13030" width="4.5703125" style="193" customWidth="1"/>
    <col min="13031" max="13038" width="0" style="193" hidden="1" customWidth="1"/>
    <col min="13039" max="13040" width="10.85546875" style="193" customWidth="1"/>
    <col min="13041" max="13041" width="4.5703125" style="193" customWidth="1"/>
    <col min="13042" max="13043" width="10.85546875" style="193" customWidth="1"/>
    <col min="13044" max="13044" width="15" style="193" bestFit="1" customWidth="1"/>
    <col min="13045" max="13045" width="10.85546875" style="193" customWidth="1"/>
    <col min="13046" max="13046" width="54.85546875" style="193" customWidth="1"/>
    <col min="13047" max="13047" width="30.5703125" style="193" bestFit="1" customWidth="1"/>
    <col min="13048" max="13048" width="18.85546875" style="193" customWidth="1"/>
    <col min="13049" max="13049" width="15.42578125" style="193" bestFit="1" customWidth="1"/>
    <col min="13050" max="13050" width="8" style="193" bestFit="1" customWidth="1"/>
    <col min="13051" max="13051" width="15.7109375" style="193" customWidth="1"/>
    <col min="13052" max="13052" width="10.5703125" style="193" bestFit="1" customWidth="1"/>
    <col min="13053" max="13053" width="13.7109375" style="193" bestFit="1" customWidth="1"/>
    <col min="13054" max="13054" width="10.5703125" style="193" bestFit="1" customWidth="1"/>
    <col min="13055" max="13055" width="14.28515625" style="193" bestFit="1" customWidth="1"/>
    <col min="13056" max="13056" width="7.7109375" style="193" bestFit="1" customWidth="1"/>
    <col min="13057" max="13057" width="14.28515625" style="193" bestFit="1" customWidth="1"/>
    <col min="13058" max="13058" width="8.28515625" style="193" bestFit="1" customWidth="1"/>
    <col min="13059" max="13260" width="9.140625" style="193"/>
    <col min="13261" max="13261" width="2.7109375" style="193" customWidth="1"/>
    <col min="13262" max="13262" width="31.85546875" style="193" customWidth="1"/>
    <col min="13263" max="13263" width="11.28515625" style="193" customWidth="1"/>
    <col min="13264" max="13264" width="11.42578125" style="193" customWidth="1"/>
    <col min="13265" max="13265" width="12.7109375" style="193" customWidth="1"/>
    <col min="13266" max="13266" width="14.7109375" style="193" customWidth="1"/>
    <col min="13267" max="13267" width="14" style="193" customWidth="1"/>
    <col min="13268" max="13269" width="12.7109375" style="193" customWidth="1"/>
    <col min="13270" max="13270" width="11.28515625" style="193" customWidth="1"/>
    <col min="13271" max="13271" width="11.7109375" style="193" customWidth="1"/>
    <col min="13272" max="13272" width="12.28515625" style="193" customWidth="1"/>
    <col min="13273" max="13273" width="12.140625" style="193" customWidth="1"/>
    <col min="13274" max="13274" width="10.85546875" style="193" customWidth="1"/>
    <col min="13275" max="13275" width="11.5703125" style="193" bestFit="1" customWidth="1"/>
    <col min="13276" max="13278" width="10.85546875" style="193" customWidth="1"/>
    <col min="13279" max="13279" width="18.140625" style="193" customWidth="1"/>
    <col min="13280" max="13280" width="17.7109375" style="193" bestFit="1" customWidth="1"/>
    <col min="13281" max="13281" width="10.85546875" style="193" customWidth="1"/>
    <col min="13282" max="13282" width="13.5703125" style="193" bestFit="1" customWidth="1"/>
    <col min="13283" max="13285" width="10.85546875" style="193" customWidth="1"/>
    <col min="13286" max="13286" width="4.5703125" style="193" customWidth="1"/>
    <col min="13287" max="13294" width="0" style="193" hidden="1" customWidth="1"/>
    <col min="13295" max="13296" width="10.85546875" style="193" customWidth="1"/>
    <col min="13297" max="13297" width="4.5703125" style="193" customWidth="1"/>
    <col min="13298" max="13299" width="10.85546875" style="193" customWidth="1"/>
    <col min="13300" max="13300" width="15" style="193" bestFit="1" customWidth="1"/>
    <col min="13301" max="13301" width="10.85546875" style="193" customWidth="1"/>
    <col min="13302" max="13302" width="54.85546875" style="193" customWidth="1"/>
    <col min="13303" max="13303" width="30.5703125" style="193" bestFit="1" customWidth="1"/>
    <col min="13304" max="13304" width="18.85546875" style="193" customWidth="1"/>
    <col min="13305" max="13305" width="15.42578125" style="193" bestFit="1" customWidth="1"/>
    <col min="13306" max="13306" width="8" style="193" bestFit="1" customWidth="1"/>
    <col min="13307" max="13307" width="15.7109375" style="193" customWidth="1"/>
    <col min="13308" max="13308" width="10.5703125" style="193" bestFit="1" customWidth="1"/>
    <col min="13309" max="13309" width="13.7109375" style="193" bestFit="1" customWidth="1"/>
    <col min="13310" max="13310" width="10.5703125" style="193" bestFit="1" customWidth="1"/>
    <col min="13311" max="13311" width="14.28515625" style="193" bestFit="1" customWidth="1"/>
    <col min="13312" max="13312" width="7.7109375" style="193" bestFit="1" customWidth="1"/>
    <col min="13313" max="13313" width="14.28515625" style="193" bestFit="1" customWidth="1"/>
    <col min="13314" max="13314" width="8.28515625" style="193" bestFit="1" customWidth="1"/>
    <col min="13315" max="13516" width="9.140625" style="193"/>
    <col min="13517" max="13517" width="2.7109375" style="193" customWidth="1"/>
    <col min="13518" max="13518" width="31.85546875" style="193" customWidth="1"/>
    <col min="13519" max="13519" width="11.28515625" style="193" customWidth="1"/>
    <col min="13520" max="13520" width="11.42578125" style="193" customWidth="1"/>
    <col min="13521" max="13521" width="12.7109375" style="193" customWidth="1"/>
    <col min="13522" max="13522" width="14.7109375" style="193" customWidth="1"/>
    <col min="13523" max="13523" width="14" style="193" customWidth="1"/>
    <col min="13524" max="13525" width="12.7109375" style="193" customWidth="1"/>
    <col min="13526" max="13526" width="11.28515625" style="193" customWidth="1"/>
    <col min="13527" max="13527" width="11.7109375" style="193" customWidth="1"/>
    <col min="13528" max="13528" width="12.28515625" style="193" customWidth="1"/>
    <col min="13529" max="13529" width="12.140625" style="193" customWidth="1"/>
    <col min="13530" max="13530" width="10.85546875" style="193" customWidth="1"/>
    <col min="13531" max="13531" width="11.5703125" style="193" bestFit="1" customWidth="1"/>
    <col min="13532" max="13534" width="10.85546875" style="193" customWidth="1"/>
    <col min="13535" max="13535" width="18.140625" style="193" customWidth="1"/>
    <col min="13536" max="13536" width="17.7109375" style="193" bestFit="1" customWidth="1"/>
    <col min="13537" max="13537" width="10.85546875" style="193" customWidth="1"/>
    <col min="13538" max="13538" width="13.5703125" style="193" bestFit="1" customWidth="1"/>
    <col min="13539" max="13541" width="10.85546875" style="193" customWidth="1"/>
    <col min="13542" max="13542" width="4.5703125" style="193" customWidth="1"/>
    <col min="13543" max="13550" width="0" style="193" hidden="1" customWidth="1"/>
    <col min="13551" max="13552" width="10.85546875" style="193" customWidth="1"/>
    <col min="13553" max="13553" width="4.5703125" style="193" customWidth="1"/>
    <col min="13554" max="13555" width="10.85546875" style="193" customWidth="1"/>
    <col min="13556" max="13556" width="15" style="193" bestFit="1" customWidth="1"/>
    <col min="13557" max="13557" width="10.85546875" style="193" customWidth="1"/>
    <col min="13558" max="13558" width="54.85546875" style="193" customWidth="1"/>
    <col min="13559" max="13559" width="30.5703125" style="193" bestFit="1" customWidth="1"/>
    <col min="13560" max="13560" width="18.85546875" style="193" customWidth="1"/>
    <col min="13561" max="13561" width="15.42578125" style="193" bestFit="1" customWidth="1"/>
    <col min="13562" max="13562" width="8" style="193" bestFit="1" customWidth="1"/>
    <col min="13563" max="13563" width="15.7109375" style="193" customWidth="1"/>
    <col min="13564" max="13564" width="10.5703125" style="193" bestFit="1" customWidth="1"/>
    <col min="13565" max="13565" width="13.7109375" style="193" bestFit="1" customWidth="1"/>
    <col min="13566" max="13566" width="10.5703125" style="193" bestFit="1" customWidth="1"/>
    <col min="13567" max="13567" width="14.28515625" style="193" bestFit="1" customWidth="1"/>
    <col min="13568" max="13568" width="7.7109375" style="193" bestFit="1" customWidth="1"/>
    <col min="13569" max="13569" width="14.28515625" style="193" bestFit="1" customWidth="1"/>
    <col min="13570" max="13570" width="8.28515625" style="193" bestFit="1" customWidth="1"/>
    <col min="13571" max="13772" width="9.140625" style="193"/>
    <col min="13773" max="13773" width="2.7109375" style="193" customWidth="1"/>
    <col min="13774" max="13774" width="31.85546875" style="193" customWidth="1"/>
    <col min="13775" max="13775" width="11.28515625" style="193" customWidth="1"/>
    <col min="13776" max="13776" width="11.42578125" style="193" customWidth="1"/>
    <col min="13777" max="13777" width="12.7109375" style="193" customWidth="1"/>
    <col min="13778" max="13778" width="14.7109375" style="193" customWidth="1"/>
    <col min="13779" max="13779" width="14" style="193" customWidth="1"/>
    <col min="13780" max="13781" width="12.7109375" style="193" customWidth="1"/>
    <col min="13782" max="13782" width="11.28515625" style="193" customWidth="1"/>
    <col min="13783" max="13783" width="11.7109375" style="193" customWidth="1"/>
    <col min="13784" max="13784" width="12.28515625" style="193" customWidth="1"/>
    <col min="13785" max="13785" width="12.140625" style="193" customWidth="1"/>
    <col min="13786" max="13786" width="10.85546875" style="193" customWidth="1"/>
    <col min="13787" max="13787" width="11.5703125" style="193" bestFit="1" customWidth="1"/>
    <col min="13788" max="13790" width="10.85546875" style="193" customWidth="1"/>
    <col min="13791" max="13791" width="18.140625" style="193" customWidth="1"/>
    <col min="13792" max="13792" width="17.7109375" style="193" bestFit="1" customWidth="1"/>
    <col min="13793" max="13793" width="10.85546875" style="193" customWidth="1"/>
    <col min="13794" max="13794" width="13.5703125" style="193" bestFit="1" customWidth="1"/>
    <col min="13795" max="13797" width="10.85546875" style="193" customWidth="1"/>
    <col min="13798" max="13798" width="4.5703125" style="193" customWidth="1"/>
    <col min="13799" max="13806" width="0" style="193" hidden="1" customWidth="1"/>
    <col min="13807" max="13808" width="10.85546875" style="193" customWidth="1"/>
    <col min="13809" max="13809" width="4.5703125" style="193" customWidth="1"/>
    <col min="13810" max="13811" width="10.85546875" style="193" customWidth="1"/>
    <col min="13812" max="13812" width="15" style="193" bestFit="1" customWidth="1"/>
    <col min="13813" max="13813" width="10.85546875" style="193" customWidth="1"/>
    <col min="13814" max="13814" width="54.85546875" style="193" customWidth="1"/>
    <col min="13815" max="13815" width="30.5703125" style="193" bestFit="1" customWidth="1"/>
    <col min="13816" max="13816" width="18.85546875" style="193" customWidth="1"/>
    <col min="13817" max="13817" width="15.42578125" style="193" bestFit="1" customWidth="1"/>
    <col min="13818" max="13818" width="8" style="193" bestFit="1" customWidth="1"/>
    <col min="13819" max="13819" width="15.7109375" style="193" customWidth="1"/>
    <col min="13820" max="13820" width="10.5703125" style="193" bestFit="1" customWidth="1"/>
    <col min="13821" max="13821" width="13.7109375" style="193" bestFit="1" customWidth="1"/>
    <col min="13822" max="13822" width="10.5703125" style="193" bestFit="1" customWidth="1"/>
    <col min="13823" max="13823" width="14.28515625" style="193" bestFit="1" customWidth="1"/>
    <col min="13824" max="13824" width="7.7109375" style="193" bestFit="1" customWidth="1"/>
    <col min="13825" max="13825" width="14.28515625" style="193" bestFit="1" customWidth="1"/>
    <col min="13826" max="13826" width="8.28515625" style="193" bestFit="1" customWidth="1"/>
    <col min="13827" max="14028" width="9.140625" style="193"/>
    <col min="14029" max="14029" width="2.7109375" style="193" customWidth="1"/>
    <col min="14030" max="14030" width="31.85546875" style="193" customWidth="1"/>
    <col min="14031" max="14031" width="11.28515625" style="193" customWidth="1"/>
    <col min="14032" max="14032" width="11.42578125" style="193" customWidth="1"/>
    <col min="14033" max="14033" width="12.7109375" style="193" customWidth="1"/>
    <col min="14034" max="14034" width="14.7109375" style="193" customWidth="1"/>
    <col min="14035" max="14035" width="14" style="193" customWidth="1"/>
    <col min="14036" max="14037" width="12.7109375" style="193" customWidth="1"/>
    <col min="14038" max="14038" width="11.28515625" style="193" customWidth="1"/>
    <col min="14039" max="14039" width="11.7109375" style="193" customWidth="1"/>
    <col min="14040" max="14040" width="12.28515625" style="193" customWidth="1"/>
    <col min="14041" max="14041" width="12.140625" style="193" customWidth="1"/>
    <col min="14042" max="14042" width="10.85546875" style="193" customWidth="1"/>
    <col min="14043" max="14043" width="11.5703125" style="193" bestFit="1" customWidth="1"/>
    <col min="14044" max="14046" width="10.85546875" style="193" customWidth="1"/>
    <col min="14047" max="14047" width="18.140625" style="193" customWidth="1"/>
    <col min="14048" max="14048" width="17.7109375" style="193" bestFit="1" customWidth="1"/>
    <col min="14049" max="14049" width="10.85546875" style="193" customWidth="1"/>
    <col min="14050" max="14050" width="13.5703125" style="193" bestFit="1" customWidth="1"/>
    <col min="14051" max="14053" width="10.85546875" style="193" customWidth="1"/>
    <col min="14054" max="14054" width="4.5703125" style="193" customWidth="1"/>
    <col min="14055" max="14062" width="0" style="193" hidden="1" customWidth="1"/>
    <col min="14063" max="14064" width="10.85546875" style="193" customWidth="1"/>
    <col min="14065" max="14065" width="4.5703125" style="193" customWidth="1"/>
    <col min="14066" max="14067" width="10.85546875" style="193" customWidth="1"/>
    <col min="14068" max="14068" width="15" style="193" bestFit="1" customWidth="1"/>
    <col min="14069" max="14069" width="10.85546875" style="193" customWidth="1"/>
    <col min="14070" max="14070" width="54.85546875" style="193" customWidth="1"/>
    <col min="14071" max="14071" width="30.5703125" style="193" bestFit="1" customWidth="1"/>
    <col min="14072" max="14072" width="18.85546875" style="193" customWidth="1"/>
    <col min="14073" max="14073" width="15.42578125" style="193" bestFit="1" customWidth="1"/>
    <col min="14074" max="14074" width="8" style="193" bestFit="1" customWidth="1"/>
    <col min="14075" max="14075" width="15.7109375" style="193" customWidth="1"/>
    <col min="14076" max="14076" width="10.5703125" style="193" bestFit="1" customWidth="1"/>
    <col min="14077" max="14077" width="13.7109375" style="193" bestFit="1" customWidth="1"/>
    <col min="14078" max="14078" width="10.5703125" style="193" bestFit="1" customWidth="1"/>
    <col min="14079" max="14079" width="14.28515625" style="193" bestFit="1" customWidth="1"/>
    <col min="14080" max="14080" width="7.7109375" style="193" bestFit="1" customWidth="1"/>
    <col min="14081" max="14081" width="14.28515625" style="193" bestFit="1" customWidth="1"/>
    <col min="14082" max="14082" width="8.28515625" style="193" bestFit="1" customWidth="1"/>
    <col min="14083" max="14284" width="9.140625" style="193"/>
    <col min="14285" max="14285" width="2.7109375" style="193" customWidth="1"/>
    <col min="14286" max="14286" width="31.85546875" style="193" customWidth="1"/>
    <col min="14287" max="14287" width="11.28515625" style="193" customWidth="1"/>
    <col min="14288" max="14288" width="11.42578125" style="193" customWidth="1"/>
    <col min="14289" max="14289" width="12.7109375" style="193" customWidth="1"/>
    <col min="14290" max="14290" width="14.7109375" style="193" customWidth="1"/>
    <col min="14291" max="14291" width="14" style="193" customWidth="1"/>
    <col min="14292" max="14293" width="12.7109375" style="193" customWidth="1"/>
    <col min="14294" max="14294" width="11.28515625" style="193" customWidth="1"/>
    <col min="14295" max="14295" width="11.7109375" style="193" customWidth="1"/>
    <col min="14296" max="14296" width="12.28515625" style="193" customWidth="1"/>
    <col min="14297" max="14297" width="12.140625" style="193" customWidth="1"/>
    <col min="14298" max="14298" width="10.85546875" style="193" customWidth="1"/>
    <col min="14299" max="14299" width="11.5703125" style="193" bestFit="1" customWidth="1"/>
    <col min="14300" max="14302" width="10.85546875" style="193" customWidth="1"/>
    <col min="14303" max="14303" width="18.140625" style="193" customWidth="1"/>
    <col min="14304" max="14304" width="17.7109375" style="193" bestFit="1" customWidth="1"/>
    <col min="14305" max="14305" width="10.85546875" style="193" customWidth="1"/>
    <col min="14306" max="14306" width="13.5703125" style="193" bestFit="1" customWidth="1"/>
    <col min="14307" max="14309" width="10.85546875" style="193" customWidth="1"/>
    <col min="14310" max="14310" width="4.5703125" style="193" customWidth="1"/>
    <col min="14311" max="14318" width="0" style="193" hidden="1" customWidth="1"/>
    <col min="14319" max="14320" width="10.85546875" style="193" customWidth="1"/>
    <col min="14321" max="14321" width="4.5703125" style="193" customWidth="1"/>
    <col min="14322" max="14323" width="10.85546875" style="193" customWidth="1"/>
    <col min="14324" max="14324" width="15" style="193" bestFit="1" customWidth="1"/>
    <col min="14325" max="14325" width="10.85546875" style="193" customWidth="1"/>
    <col min="14326" max="14326" width="54.85546875" style="193" customWidth="1"/>
    <col min="14327" max="14327" width="30.5703125" style="193" bestFit="1" customWidth="1"/>
    <col min="14328" max="14328" width="18.85546875" style="193" customWidth="1"/>
    <col min="14329" max="14329" width="15.42578125" style="193" bestFit="1" customWidth="1"/>
    <col min="14330" max="14330" width="8" style="193" bestFit="1" customWidth="1"/>
    <col min="14331" max="14331" width="15.7109375" style="193" customWidth="1"/>
    <col min="14332" max="14332" width="10.5703125" style="193" bestFit="1" customWidth="1"/>
    <col min="14333" max="14333" width="13.7109375" style="193" bestFit="1" customWidth="1"/>
    <col min="14334" max="14334" width="10.5703125" style="193" bestFit="1" customWidth="1"/>
    <col min="14335" max="14335" width="14.28515625" style="193" bestFit="1" customWidth="1"/>
    <col min="14336" max="14336" width="7.7109375" style="193" bestFit="1" customWidth="1"/>
    <col min="14337" max="14337" width="14.28515625" style="193" bestFit="1" customWidth="1"/>
    <col min="14338" max="14338" width="8.28515625" style="193" bestFit="1" customWidth="1"/>
    <col min="14339" max="14540" width="9.140625" style="193"/>
    <col min="14541" max="14541" width="2.7109375" style="193" customWidth="1"/>
    <col min="14542" max="14542" width="31.85546875" style="193" customWidth="1"/>
    <col min="14543" max="14543" width="11.28515625" style="193" customWidth="1"/>
    <col min="14544" max="14544" width="11.42578125" style="193" customWidth="1"/>
    <col min="14545" max="14545" width="12.7109375" style="193" customWidth="1"/>
    <col min="14546" max="14546" width="14.7109375" style="193" customWidth="1"/>
    <col min="14547" max="14547" width="14" style="193" customWidth="1"/>
    <col min="14548" max="14549" width="12.7109375" style="193" customWidth="1"/>
    <col min="14550" max="14550" width="11.28515625" style="193" customWidth="1"/>
    <col min="14551" max="14551" width="11.7109375" style="193" customWidth="1"/>
    <col min="14552" max="14552" width="12.28515625" style="193" customWidth="1"/>
    <col min="14553" max="14553" width="12.140625" style="193" customWidth="1"/>
    <col min="14554" max="14554" width="10.85546875" style="193" customWidth="1"/>
    <col min="14555" max="14555" width="11.5703125" style="193" bestFit="1" customWidth="1"/>
    <col min="14556" max="14558" width="10.85546875" style="193" customWidth="1"/>
    <col min="14559" max="14559" width="18.140625" style="193" customWidth="1"/>
    <col min="14560" max="14560" width="17.7109375" style="193" bestFit="1" customWidth="1"/>
    <col min="14561" max="14561" width="10.85546875" style="193" customWidth="1"/>
    <col min="14562" max="14562" width="13.5703125" style="193" bestFit="1" customWidth="1"/>
    <col min="14563" max="14565" width="10.85546875" style="193" customWidth="1"/>
    <col min="14566" max="14566" width="4.5703125" style="193" customWidth="1"/>
    <col min="14567" max="14574" width="0" style="193" hidden="1" customWidth="1"/>
    <col min="14575" max="14576" width="10.85546875" style="193" customWidth="1"/>
    <col min="14577" max="14577" width="4.5703125" style="193" customWidth="1"/>
    <col min="14578" max="14579" width="10.85546875" style="193" customWidth="1"/>
    <col min="14580" max="14580" width="15" style="193" bestFit="1" customWidth="1"/>
    <col min="14581" max="14581" width="10.85546875" style="193" customWidth="1"/>
    <col min="14582" max="14582" width="54.85546875" style="193" customWidth="1"/>
    <col min="14583" max="14583" width="30.5703125" style="193" bestFit="1" customWidth="1"/>
    <col min="14584" max="14584" width="18.85546875" style="193" customWidth="1"/>
    <col min="14585" max="14585" width="15.42578125" style="193" bestFit="1" customWidth="1"/>
    <col min="14586" max="14586" width="8" style="193" bestFit="1" customWidth="1"/>
    <col min="14587" max="14587" width="15.7109375" style="193" customWidth="1"/>
    <col min="14588" max="14588" width="10.5703125" style="193" bestFit="1" customWidth="1"/>
    <col min="14589" max="14589" width="13.7109375" style="193" bestFit="1" customWidth="1"/>
    <col min="14590" max="14590" width="10.5703125" style="193" bestFit="1" customWidth="1"/>
    <col min="14591" max="14591" width="14.28515625" style="193" bestFit="1" customWidth="1"/>
    <col min="14592" max="14592" width="7.7109375" style="193" bestFit="1" customWidth="1"/>
    <col min="14593" max="14593" width="14.28515625" style="193" bestFit="1" customWidth="1"/>
    <col min="14594" max="14594" width="8.28515625" style="193" bestFit="1" customWidth="1"/>
    <col min="14595" max="14796" width="9.140625" style="193"/>
    <col min="14797" max="14797" width="2.7109375" style="193" customWidth="1"/>
    <col min="14798" max="14798" width="31.85546875" style="193" customWidth="1"/>
    <col min="14799" max="14799" width="11.28515625" style="193" customWidth="1"/>
    <col min="14800" max="14800" width="11.42578125" style="193" customWidth="1"/>
    <col min="14801" max="14801" width="12.7109375" style="193" customWidth="1"/>
    <col min="14802" max="14802" width="14.7109375" style="193" customWidth="1"/>
    <col min="14803" max="14803" width="14" style="193" customWidth="1"/>
    <col min="14804" max="14805" width="12.7109375" style="193" customWidth="1"/>
    <col min="14806" max="14806" width="11.28515625" style="193" customWidth="1"/>
    <col min="14807" max="14807" width="11.7109375" style="193" customWidth="1"/>
    <col min="14808" max="14808" width="12.28515625" style="193" customWidth="1"/>
    <col min="14809" max="14809" width="12.140625" style="193" customWidth="1"/>
    <col min="14810" max="14810" width="10.85546875" style="193" customWidth="1"/>
    <col min="14811" max="14811" width="11.5703125" style="193" bestFit="1" customWidth="1"/>
    <col min="14812" max="14814" width="10.85546875" style="193" customWidth="1"/>
    <col min="14815" max="14815" width="18.140625" style="193" customWidth="1"/>
    <col min="14816" max="14816" width="17.7109375" style="193" bestFit="1" customWidth="1"/>
    <col min="14817" max="14817" width="10.85546875" style="193" customWidth="1"/>
    <col min="14818" max="14818" width="13.5703125" style="193" bestFit="1" customWidth="1"/>
    <col min="14819" max="14821" width="10.85546875" style="193" customWidth="1"/>
    <col min="14822" max="14822" width="4.5703125" style="193" customWidth="1"/>
    <col min="14823" max="14830" width="0" style="193" hidden="1" customWidth="1"/>
    <col min="14831" max="14832" width="10.85546875" style="193" customWidth="1"/>
    <col min="14833" max="14833" width="4.5703125" style="193" customWidth="1"/>
    <col min="14834" max="14835" width="10.85546875" style="193" customWidth="1"/>
    <col min="14836" max="14836" width="15" style="193" bestFit="1" customWidth="1"/>
    <col min="14837" max="14837" width="10.85546875" style="193" customWidth="1"/>
    <col min="14838" max="14838" width="54.85546875" style="193" customWidth="1"/>
    <col min="14839" max="14839" width="30.5703125" style="193" bestFit="1" customWidth="1"/>
    <col min="14840" max="14840" width="18.85546875" style="193" customWidth="1"/>
    <col min="14841" max="14841" width="15.42578125" style="193" bestFit="1" customWidth="1"/>
    <col min="14842" max="14842" width="8" style="193" bestFit="1" customWidth="1"/>
    <col min="14843" max="14843" width="15.7109375" style="193" customWidth="1"/>
    <col min="14844" max="14844" width="10.5703125" style="193" bestFit="1" customWidth="1"/>
    <col min="14845" max="14845" width="13.7109375" style="193" bestFit="1" customWidth="1"/>
    <col min="14846" max="14846" width="10.5703125" style="193" bestFit="1" customWidth="1"/>
    <col min="14847" max="14847" width="14.28515625" style="193" bestFit="1" customWidth="1"/>
    <col min="14848" max="14848" width="7.7109375" style="193" bestFit="1" customWidth="1"/>
    <col min="14849" max="14849" width="14.28515625" style="193" bestFit="1" customWidth="1"/>
    <col min="14850" max="14850" width="8.28515625" style="193" bestFit="1" customWidth="1"/>
    <col min="14851" max="15052" width="9.140625" style="193"/>
    <col min="15053" max="15053" width="2.7109375" style="193" customWidth="1"/>
    <col min="15054" max="15054" width="31.85546875" style="193" customWidth="1"/>
    <col min="15055" max="15055" width="11.28515625" style="193" customWidth="1"/>
    <col min="15056" max="15056" width="11.42578125" style="193" customWidth="1"/>
    <col min="15057" max="15057" width="12.7109375" style="193" customWidth="1"/>
    <col min="15058" max="15058" width="14.7109375" style="193" customWidth="1"/>
    <col min="15059" max="15059" width="14" style="193" customWidth="1"/>
    <col min="15060" max="15061" width="12.7109375" style="193" customWidth="1"/>
    <col min="15062" max="15062" width="11.28515625" style="193" customWidth="1"/>
    <col min="15063" max="15063" width="11.7109375" style="193" customWidth="1"/>
    <col min="15064" max="15064" width="12.28515625" style="193" customWidth="1"/>
    <col min="15065" max="15065" width="12.140625" style="193" customWidth="1"/>
    <col min="15066" max="15066" width="10.85546875" style="193" customWidth="1"/>
    <col min="15067" max="15067" width="11.5703125" style="193" bestFit="1" customWidth="1"/>
    <col min="15068" max="15070" width="10.85546875" style="193" customWidth="1"/>
    <col min="15071" max="15071" width="18.140625" style="193" customWidth="1"/>
    <col min="15072" max="15072" width="17.7109375" style="193" bestFit="1" customWidth="1"/>
    <col min="15073" max="15073" width="10.85546875" style="193" customWidth="1"/>
    <col min="15074" max="15074" width="13.5703125" style="193" bestFit="1" customWidth="1"/>
    <col min="15075" max="15077" width="10.85546875" style="193" customWidth="1"/>
    <col min="15078" max="15078" width="4.5703125" style="193" customWidth="1"/>
    <col min="15079" max="15086" width="0" style="193" hidden="1" customWidth="1"/>
    <col min="15087" max="15088" width="10.85546875" style="193" customWidth="1"/>
    <col min="15089" max="15089" width="4.5703125" style="193" customWidth="1"/>
    <col min="15090" max="15091" width="10.85546875" style="193" customWidth="1"/>
    <col min="15092" max="15092" width="15" style="193" bestFit="1" customWidth="1"/>
    <col min="15093" max="15093" width="10.85546875" style="193" customWidth="1"/>
    <col min="15094" max="15094" width="54.85546875" style="193" customWidth="1"/>
    <col min="15095" max="15095" width="30.5703125" style="193" bestFit="1" customWidth="1"/>
    <col min="15096" max="15096" width="18.85546875" style="193" customWidth="1"/>
    <col min="15097" max="15097" width="15.42578125" style="193" bestFit="1" customWidth="1"/>
    <col min="15098" max="15098" width="8" style="193" bestFit="1" customWidth="1"/>
    <col min="15099" max="15099" width="15.7109375" style="193" customWidth="1"/>
    <col min="15100" max="15100" width="10.5703125" style="193" bestFit="1" customWidth="1"/>
    <col min="15101" max="15101" width="13.7109375" style="193" bestFit="1" customWidth="1"/>
    <col min="15102" max="15102" width="10.5703125" style="193" bestFit="1" customWidth="1"/>
    <col min="15103" max="15103" width="14.28515625" style="193" bestFit="1" customWidth="1"/>
    <col min="15104" max="15104" width="7.7109375" style="193" bestFit="1" customWidth="1"/>
    <col min="15105" max="15105" width="14.28515625" style="193" bestFit="1" customWidth="1"/>
    <col min="15106" max="15106" width="8.28515625" style="193" bestFit="1" customWidth="1"/>
    <col min="15107" max="15308" width="9.140625" style="193"/>
    <col min="15309" max="15309" width="2.7109375" style="193" customWidth="1"/>
    <col min="15310" max="15310" width="31.85546875" style="193" customWidth="1"/>
    <col min="15311" max="15311" width="11.28515625" style="193" customWidth="1"/>
    <col min="15312" max="15312" width="11.42578125" style="193" customWidth="1"/>
    <col min="15313" max="15313" width="12.7109375" style="193" customWidth="1"/>
    <col min="15314" max="15314" width="14.7109375" style="193" customWidth="1"/>
    <col min="15315" max="15315" width="14" style="193" customWidth="1"/>
    <col min="15316" max="15317" width="12.7109375" style="193" customWidth="1"/>
    <col min="15318" max="15318" width="11.28515625" style="193" customWidth="1"/>
    <col min="15319" max="15319" width="11.7109375" style="193" customWidth="1"/>
    <col min="15320" max="15320" width="12.28515625" style="193" customWidth="1"/>
    <col min="15321" max="15321" width="12.140625" style="193" customWidth="1"/>
    <col min="15322" max="15322" width="10.85546875" style="193" customWidth="1"/>
    <col min="15323" max="15323" width="11.5703125" style="193" bestFit="1" customWidth="1"/>
    <col min="15324" max="15326" width="10.85546875" style="193" customWidth="1"/>
    <col min="15327" max="15327" width="18.140625" style="193" customWidth="1"/>
    <col min="15328" max="15328" width="17.7109375" style="193" bestFit="1" customWidth="1"/>
    <col min="15329" max="15329" width="10.85546875" style="193" customWidth="1"/>
    <col min="15330" max="15330" width="13.5703125" style="193" bestFit="1" customWidth="1"/>
    <col min="15331" max="15333" width="10.85546875" style="193" customWidth="1"/>
    <col min="15334" max="15334" width="4.5703125" style="193" customWidth="1"/>
    <col min="15335" max="15342" width="0" style="193" hidden="1" customWidth="1"/>
    <col min="15343" max="15344" width="10.85546875" style="193" customWidth="1"/>
    <col min="15345" max="15345" width="4.5703125" style="193" customWidth="1"/>
    <col min="15346" max="15347" width="10.85546875" style="193" customWidth="1"/>
    <col min="15348" max="15348" width="15" style="193" bestFit="1" customWidth="1"/>
    <col min="15349" max="15349" width="10.85546875" style="193" customWidth="1"/>
    <col min="15350" max="15350" width="54.85546875" style="193" customWidth="1"/>
    <col min="15351" max="15351" width="30.5703125" style="193" bestFit="1" customWidth="1"/>
    <col min="15352" max="15352" width="18.85546875" style="193" customWidth="1"/>
    <col min="15353" max="15353" width="15.42578125" style="193" bestFit="1" customWidth="1"/>
    <col min="15354" max="15354" width="8" style="193" bestFit="1" customWidth="1"/>
    <col min="15355" max="15355" width="15.7109375" style="193" customWidth="1"/>
    <col min="15356" max="15356" width="10.5703125" style="193" bestFit="1" customWidth="1"/>
    <col min="15357" max="15357" width="13.7109375" style="193" bestFit="1" customWidth="1"/>
    <col min="15358" max="15358" width="10.5703125" style="193" bestFit="1" customWidth="1"/>
    <col min="15359" max="15359" width="14.28515625" style="193" bestFit="1" customWidth="1"/>
    <col min="15360" max="15360" width="7.7109375" style="193" bestFit="1" customWidth="1"/>
    <col min="15361" max="15361" width="14.28515625" style="193" bestFit="1" customWidth="1"/>
    <col min="15362" max="15362" width="8.28515625" style="193" bestFit="1" customWidth="1"/>
    <col min="15363" max="15564" width="9.140625" style="193"/>
    <col min="15565" max="15565" width="2.7109375" style="193" customWidth="1"/>
    <col min="15566" max="15566" width="31.85546875" style="193" customWidth="1"/>
    <col min="15567" max="15567" width="11.28515625" style="193" customWidth="1"/>
    <col min="15568" max="15568" width="11.42578125" style="193" customWidth="1"/>
    <col min="15569" max="15569" width="12.7109375" style="193" customWidth="1"/>
    <col min="15570" max="15570" width="14.7109375" style="193" customWidth="1"/>
    <col min="15571" max="15571" width="14" style="193" customWidth="1"/>
    <col min="15572" max="15573" width="12.7109375" style="193" customWidth="1"/>
    <col min="15574" max="15574" width="11.28515625" style="193" customWidth="1"/>
    <col min="15575" max="15575" width="11.7109375" style="193" customWidth="1"/>
    <col min="15576" max="15576" width="12.28515625" style="193" customWidth="1"/>
    <col min="15577" max="15577" width="12.140625" style="193" customWidth="1"/>
    <col min="15578" max="15578" width="10.85546875" style="193" customWidth="1"/>
    <col min="15579" max="15579" width="11.5703125" style="193" bestFit="1" customWidth="1"/>
    <col min="15580" max="15582" width="10.85546875" style="193" customWidth="1"/>
    <col min="15583" max="15583" width="18.140625" style="193" customWidth="1"/>
    <col min="15584" max="15584" width="17.7109375" style="193" bestFit="1" customWidth="1"/>
    <col min="15585" max="15585" width="10.85546875" style="193" customWidth="1"/>
    <col min="15586" max="15586" width="13.5703125" style="193" bestFit="1" customWidth="1"/>
    <col min="15587" max="15589" width="10.85546875" style="193" customWidth="1"/>
    <col min="15590" max="15590" width="4.5703125" style="193" customWidth="1"/>
    <col min="15591" max="15598" width="0" style="193" hidden="1" customWidth="1"/>
    <col min="15599" max="15600" width="10.85546875" style="193" customWidth="1"/>
    <col min="15601" max="15601" width="4.5703125" style="193" customWidth="1"/>
    <col min="15602" max="15603" width="10.85546875" style="193" customWidth="1"/>
    <col min="15604" max="15604" width="15" style="193" bestFit="1" customWidth="1"/>
    <col min="15605" max="15605" width="10.85546875" style="193" customWidth="1"/>
    <col min="15606" max="15606" width="54.85546875" style="193" customWidth="1"/>
    <col min="15607" max="15607" width="30.5703125" style="193" bestFit="1" customWidth="1"/>
    <col min="15608" max="15608" width="18.85546875" style="193" customWidth="1"/>
    <col min="15609" max="15609" width="15.42578125" style="193" bestFit="1" customWidth="1"/>
    <col min="15610" max="15610" width="8" style="193" bestFit="1" customWidth="1"/>
    <col min="15611" max="15611" width="15.7109375" style="193" customWidth="1"/>
    <col min="15612" max="15612" width="10.5703125" style="193" bestFit="1" customWidth="1"/>
    <col min="15613" max="15613" width="13.7109375" style="193" bestFit="1" customWidth="1"/>
    <col min="15614" max="15614" width="10.5703125" style="193" bestFit="1" customWidth="1"/>
    <col min="15615" max="15615" width="14.28515625" style="193" bestFit="1" customWidth="1"/>
    <col min="15616" max="15616" width="7.7109375" style="193" bestFit="1" customWidth="1"/>
    <col min="15617" max="15617" width="14.28515625" style="193" bestFit="1" customWidth="1"/>
    <col min="15618" max="15618" width="8.28515625" style="193" bestFit="1" customWidth="1"/>
    <col min="15619" max="15820" width="9.140625" style="193"/>
    <col min="15821" max="15821" width="2.7109375" style="193" customWidth="1"/>
    <col min="15822" max="15822" width="31.85546875" style="193" customWidth="1"/>
    <col min="15823" max="15823" width="11.28515625" style="193" customWidth="1"/>
    <col min="15824" max="15824" width="11.42578125" style="193" customWidth="1"/>
    <col min="15825" max="15825" width="12.7109375" style="193" customWidth="1"/>
    <col min="15826" max="15826" width="14.7109375" style="193" customWidth="1"/>
    <col min="15827" max="15827" width="14" style="193" customWidth="1"/>
    <col min="15828" max="15829" width="12.7109375" style="193" customWidth="1"/>
    <col min="15830" max="15830" width="11.28515625" style="193" customWidth="1"/>
    <col min="15831" max="15831" width="11.7109375" style="193" customWidth="1"/>
    <col min="15832" max="15832" width="12.28515625" style="193" customWidth="1"/>
    <col min="15833" max="15833" width="12.140625" style="193" customWidth="1"/>
    <col min="15834" max="15834" width="10.85546875" style="193" customWidth="1"/>
    <col min="15835" max="15835" width="11.5703125" style="193" bestFit="1" customWidth="1"/>
    <col min="15836" max="15838" width="10.85546875" style="193" customWidth="1"/>
    <col min="15839" max="15839" width="18.140625" style="193" customWidth="1"/>
    <col min="15840" max="15840" width="17.7109375" style="193" bestFit="1" customWidth="1"/>
    <col min="15841" max="15841" width="10.85546875" style="193" customWidth="1"/>
    <col min="15842" max="15842" width="13.5703125" style="193" bestFit="1" customWidth="1"/>
    <col min="15843" max="15845" width="10.85546875" style="193" customWidth="1"/>
    <col min="15846" max="15846" width="4.5703125" style="193" customWidth="1"/>
    <col min="15847" max="15854" width="0" style="193" hidden="1" customWidth="1"/>
    <col min="15855" max="15856" width="10.85546875" style="193" customWidth="1"/>
    <col min="15857" max="15857" width="4.5703125" style="193" customWidth="1"/>
    <col min="15858" max="15859" width="10.85546875" style="193" customWidth="1"/>
    <col min="15860" max="15860" width="15" style="193" bestFit="1" customWidth="1"/>
    <col min="15861" max="15861" width="10.85546875" style="193" customWidth="1"/>
    <col min="15862" max="15862" width="54.85546875" style="193" customWidth="1"/>
    <col min="15863" max="15863" width="30.5703125" style="193" bestFit="1" customWidth="1"/>
    <col min="15864" max="15864" width="18.85546875" style="193" customWidth="1"/>
    <col min="15865" max="15865" width="15.42578125" style="193" bestFit="1" customWidth="1"/>
    <col min="15866" max="15866" width="8" style="193" bestFit="1" customWidth="1"/>
    <col min="15867" max="15867" width="15.7109375" style="193" customWidth="1"/>
    <col min="15868" max="15868" width="10.5703125" style="193" bestFit="1" customWidth="1"/>
    <col min="15869" max="15869" width="13.7109375" style="193" bestFit="1" customWidth="1"/>
    <col min="15870" max="15870" width="10.5703125" style="193" bestFit="1" customWidth="1"/>
    <col min="15871" max="15871" width="14.28515625" style="193" bestFit="1" customWidth="1"/>
    <col min="15872" max="15872" width="7.7109375" style="193" bestFit="1" customWidth="1"/>
    <col min="15873" max="15873" width="14.28515625" style="193" bestFit="1" customWidth="1"/>
    <col min="15874" max="15874" width="8.28515625" style="193" bestFit="1" customWidth="1"/>
    <col min="15875" max="16076" width="9.140625" style="193"/>
    <col min="16077" max="16077" width="2.7109375" style="193" customWidth="1"/>
    <col min="16078" max="16078" width="31.85546875" style="193" customWidth="1"/>
    <col min="16079" max="16079" width="11.28515625" style="193" customWidth="1"/>
    <col min="16080" max="16080" width="11.42578125" style="193" customWidth="1"/>
    <col min="16081" max="16081" width="12.7109375" style="193" customWidth="1"/>
    <col min="16082" max="16082" width="14.7109375" style="193" customWidth="1"/>
    <col min="16083" max="16083" width="14" style="193" customWidth="1"/>
    <col min="16084" max="16085" width="12.7109375" style="193" customWidth="1"/>
    <col min="16086" max="16086" width="11.28515625" style="193" customWidth="1"/>
    <col min="16087" max="16087" width="11.7109375" style="193" customWidth="1"/>
    <col min="16088" max="16088" width="12.28515625" style="193" customWidth="1"/>
    <col min="16089" max="16089" width="12.140625" style="193" customWidth="1"/>
    <col min="16090" max="16090" width="10.85546875" style="193" customWidth="1"/>
    <col min="16091" max="16091" width="11.5703125" style="193" bestFit="1" customWidth="1"/>
    <col min="16092" max="16094" width="10.85546875" style="193" customWidth="1"/>
    <col min="16095" max="16095" width="18.140625" style="193" customWidth="1"/>
    <col min="16096" max="16096" width="17.7109375" style="193" bestFit="1" customWidth="1"/>
    <col min="16097" max="16097" width="10.85546875" style="193" customWidth="1"/>
    <col min="16098" max="16098" width="13.5703125" style="193" bestFit="1" customWidth="1"/>
    <col min="16099" max="16101" width="10.85546875" style="193" customWidth="1"/>
    <col min="16102" max="16102" width="4.5703125" style="193" customWidth="1"/>
    <col min="16103" max="16110" width="0" style="193" hidden="1" customWidth="1"/>
    <col min="16111" max="16112" width="10.85546875" style="193" customWidth="1"/>
    <col min="16113" max="16113" width="4.5703125" style="193" customWidth="1"/>
    <col min="16114" max="16115" width="10.85546875" style="193" customWidth="1"/>
    <col min="16116" max="16116" width="15" style="193" bestFit="1" customWidth="1"/>
    <col min="16117" max="16117" width="10.85546875" style="193" customWidth="1"/>
    <col min="16118" max="16118" width="54.85546875" style="193" customWidth="1"/>
    <col min="16119" max="16119" width="30.5703125" style="193" bestFit="1" customWidth="1"/>
    <col min="16120" max="16120" width="18.85546875" style="193" customWidth="1"/>
    <col min="16121" max="16121" width="15.42578125" style="193" bestFit="1" customWidth="1"/>
    <col min="16122" max="16122" width="8" style="193" bestFit="1" customWidth="1"/>
    <col min="16123" max="16123" width="15.7109375" style="193" customWidth="1"/>
    <col min="16124" max="16124" width="10.5703125" style="193" bestFit="1" customWidth="1"/>
    <col min="16125" max="16125" width="13.7109375" style="193" bestFit="1" customWidth="1"/>
    <col min="16126" max="16126" width="10.5703125" style="193" bestFit="1" customWidth="1"/>
    <col min="16127" max="16127" width="14.28515625" style="193" bestFit="1" customWidth="1"/>
    <col min="16128" max="16128" width="7.7109375" style="193" bestFit="1" customWidth="1"/>
    <col min="16129" max="16129" width="14.28515625" style="193" bestFit="1" customWidth="1"/>
    <col min="16130" max="16130" width="8.28515625" style="193" bestFit="1" customWidth="1"/>
    <col min="16131" max="16384" width="9.140625" style="193"/>
  </cols>
  <sheetData>
    <row r="1" spans="1:20" ht="12.75" thickBot="1"/>
    <row r="2" spans="1:20" s="197" customFormat="1">
      <c r="A2" s="193"/>
      <c r="B2" s="432" t="s">
        <v>147</v>
      </c>
      <c r="C2" s="194"/>
      <c r="D2" s="195" t="s">
        <v>123</v>
      </c>
      <c r="E2" s="196"/>
      <c r="F2" s="196"/>
      <c r="G2" s="196"/>
      <c r="H2" s="196"/>
      <c r="I2" s="196"/>
      <c r="J2" s="196"/>
      <c r="K2" s="196"/>
      <c r="L2" s="196"/>
      <c r="M2" s="196"/>
      <c r="N2" s="196"/>
      <c r="O2" s="196"/>
      <c r="P2" s="196"/>
      <c r="Q2" s="196"/>
      <c r="R2" s="196"/>
      <c r="S2" s="196"/>
      <c r="T2" s="196"/>
    </row>
    <row r="3" spans="1:20" ht="12.75" thickBot="1">
      <c r="B3" s="433"/>
      <c r="C3" s="198" t="s">
        <v>148</v>
      </c>
      <c r="D3" s="199">
        <v>42</v>
      </c>
    </row>
    <row r="4" spans="1:20" ht="16.5" customHeight="1">
      <c r="B4" s="200"/>
      <c r="C4" s="201"/>
      <c r="D4" s="200"/>
    </row>
    <row r="5" spans="1:20" ht="24" customHeight="1">
      <c r="B5" s="202" t="s">
        <v>124</v>
      </c>
      <c r="C5" s="268">
        <f>Modelo!L141/1000</f>
        <v>157.11512500000001</v>
      </c>
      <c r="D5" s="203"/>
      <c r="E5" s="204"/>
      <c r="F5" s="426" t="s">
        <v>244</v>
      </c>
      <c r="G5" s="427">
        <f ca="1">O42/C5*0.001</f>
        <v>58.483093791152477</v>
      </c>
      <c r="H5" s="204"/>
      <c r="I5" s="204"/>
      <c r="J5" s="204"/>
      <c r="K5" s="204"/>
      <c r="L5" s="204"/>
      <c r="M5" s="204"/>
      <c r="N5" s="204"/>
      <c r="O5" s="204"/>
      <c r="P5" s="204"/>
      <c r="Q5" s="204"/>
      <c r="R5" s="204"/>
      <c r="S5" s="204"/>
      <c r="T5" s="204"/>
    </row>
    <row r="6" spans="1:20" ht="16.5" customHeight="1">
      <c r="B6" s="202" t="s">
        <v>149</v>
      </c>
      <c r="C6" s="205">
        <f>C5*D3*1000</f>
        <v>6598835.25</v>
      </c>
      <c r="D6" s="206"/>
      <c r="E6" s="206"/>
      <c r="F6" s="206"/>
      <c r="G6" s="206"/>
      <c r="H6" s="206"/>
      <c r="I6" s="206"/>
      <c r="J6" s="206"/>
      <c r="K6" s="206"/>
      <c r="L6" s="206"/>
      <c r="M6" s="206"/>
      <c r="N6" s="206"/>
      <c r="O6" s="206"/>
      <c r="P6" s="206"/>
      <c r="Q6" s="206"/>
      <c r="R6" s="206"/>
      <c r="S6" s="206"/>
      <c r="T6" s="206"/>
    </row>
    <row r="7" spans="1:20">
      <c r="B7" s="200"/>
      <c r="C7" s="200"/>
      <c r="D7" s="200"/>
      <c r="E7" s="200"/>
      <c r="F7" s="200"/>
      <c r="G7" s="200"/>
      <c r="H7" s="200"/>
      <c r="I7" s="200"/>
      <c r="J7" s="200"/>
      <c r="K7" s="200"/>
      <c r="L7" s="200"/>
      <c r="M7" s="200"/>
      <c r="N7" s="200"/>
      <c r="O7" s="200"/>
      <c r="P7" s="200"/>
      <c r="Q7" s="200"/>
      <c r="R7" s="200"/>
      <c r="S7" s="200"/>
      <c r="T7" s="200"/>
    </row>
    <row r="8" spans="1:20" ht="16.5" customHeight="1">
      <c r="B8" s="207"/>
      <c r="C8" s="208">
        <v>40543</v>
      </c>
      <c r="D8" s="208">
        <f>EOMONTH(C8,12)</f>
        <v>40908</v>
      </c>
      <c r="E8" s="208">
        <f t="shared" ref="E8:R8" si="0">EOMONTH(D8,12)</f>
        <v>41274</v>
      </c>
      <c r="F8" s="208">
        <f t="shared" si="0"/>
        <v>41639</v>
      </c>
      <c r="G8" s="208">
        <f t="shared" si="0"/>
        <v>42004</v>
      </c>
      <c r="H8" s="208">
        <f t="shared" si="0"/>
        <v>42369</v>
      </c>
      <c r="I8" s="208">
        <f t="shared" si="0"/>
        <v>42735</v>
      </c>
      <c r="J8" s="208">
        <f t="shared" si="0"/>
        <v>43100</v>
      </c>
      <c r="K8" s="208">
        <f t="shared" si="0"/>
        <v>43465</v>
      </c>
      <c r="L8" s="208">
        <f t="shared" si="0"/>
        <v>43830</v>
      </c>
      <c r="M8" s="208">
        <f t="shared" si="0"/>
        <v>44196</v>
      </c>
      <c r="N8" s="208">
        <f t="shared" si="0"/>
        <v>44561</v>
      </c>
      <c r="O8" s="208">
        <f t="shared" si="0"/>
        <v>44926</v>
      </c>
      <c r="P8" s="208">
        <f t="shared" si="0"/>
        <v>45291</v>
      </c>
      <c r="Q8" s="208">
        <f t="shared" si="0"/>
        <v>45657</v>
      </c>
      <c r="R8" s="208">
        <f t="shared" si="0"/>
        <v>46022</v>
      </c>
      <c r="S8" s="208">
        <f>EOMONTH(R8,12)</f>
        <v>46387</v>
      </c>
      <c r="T8" s="208">
        <f>EOMONTH(S8,12)</f>
        <v>46752</v>
      </c>
    </row>
    <row r="9" spans="1:20">
      <c r="B9" s="200" t="s">
        <v>125</v>
      </c>
      <c r="C9" s="209">
        <f t="shared" ref="C9:R9" si="1">($C$6+C27)/C28</f>
        <v>30.488679881213297</v>
      </c>
      <c r="D9" s="209">
        <f t="shared" si="1"/>
        <v>33.583438678529816</v>
      </c>
      <c r="E9" s="209">
        <f t="shared" si="1"/>
        <v>22.168503114024585</v>
      </c>
      <c r="F9" s="209">
        <f t="shared" si="1"/>
        <v>25.311277370823039</v>
      </c>
      <c r="G9" s="209">
        <f t="shared" si="1"/>
        <v>23.132668703991364</v>
      </c>
      <c r="H9" s="209">
        <f t="shared" si="1"/>
        <v>19.434988690174048</v>
      </c>
      <c r="I9" s="209">
        <f t="shared" si="1"/>
        <v>14.506289388104589</v>
      </c>
      <c r="J9" s="209">
        <f t="shared" si="1"/>
        <v>13.03426296683376</v>
      </c>
      <c r="K9" s="209">
        <f t="shared" si="1"/>
        <v>10.398067802225027</v>
      </c>
      <c r="L9" s="209">
        <f t="shared" si="1"/>
        <v>8.5829257468455147</v>
      </c>
      <c r="M9" s="209">
        <f t="shared" si="1"/>
        <v>7.0392735994866404</v>
      </c>
      <c r="N9" s="209">
        <f t="shared" si="1"/>
        <v>5.865683558712405</v>
      </c>
      <c r="O9" s="209">
        <f t="shared" si="1"/>
        <v>4.7963607507714396</v>
      </c>
      <c r="P9" s="209">
        <f t="shared" si="1"/>
        <v>4.1596526544790713</v>
      </c>
      <c r="Q9" s="209">
        <f t="shared" si="1"/>
        <v>3.574787126515643</v>
      </c>
      <c r="R9" s="209">
        <f t="shared" si="1"/>
        <v>3.0397178273884569</v>
      </c>
      <c r="S9" s="209">
        <f>($C$6+S27)/S28</f>
        <v>2.5413322349998753</v>
      </c>
      <c r="T9" s="209">
        <f>($C$6+T27)/T28</f>
        <v>2.0732085495850758</v>
      </c>
    </row>
    <row r="10" spans="1:20" ht="16.5" customHeight="1">
      <c r="B10" s="200" t="s">
        <v>126</v>
      </c>
      <c r="C10" s="210">
        <f t="shared" ref="C10:R10" si="2">$C$6/C30</f>
        <v>50.760205656366367</v>
      </c>
      <c r="D10" s="210">
        <f t="shared" si="2"/>
        <v>65.563607493760188</v>
      </c>
      <c r="E10" s="210">
        <f t="shared" si="2"/>
        <v>61.908904396867406</v>
      </c>
      <c r="F10" s="210">
        <f t="shared" si="2"/>
        <v>107.91878509995797</v>
      </c>
      <c r="G10" s="210">
        <f t="shared" si="2"/>
        <v>76.906767293681639</v>
      </c>
      <c r="H10" s="210">
        <f t="shared" si="2"/>
        <v>61.475411687727544</v>
      </c>
      <c r="I10" s="210">
        <f t="shared" si="2"/>
        <v>28.847478057651518</v>
      </c>
      <c r="J10" s="210">
        <f t="shared" si="2"/>
        <v>28.936971530846098</v>
      </c>
      <c r="K10" s="210">
        <f t="shared" si="2"/>
        <v>20.953913021962766</v>
      </c>
      <c r="L10" s="210">
        <f t="shared" si="2"/>
        <v>18.142824683632039</v>
      </c>
      <c r="M10" s="210">
        <f t="shared" si="2"/>
        <v>15.388526205694573</v>
      </c>
      <c r="N10" s="210">
        <f t="shared" si="2"/>
        <v>13.013758101388394</v>
      </c>
      <c r="O10" s="210">
        <f t="shared" si="2"/>
        <v>10.912685196214726</v>
      </c>
      <c r="P10" s="210">
        <f t="shared" si="2"/>
        <v>9.8946249504608748</v>
      </c>
      <c r="Q10" s="210">
        <f t="shared" si="2"/>
        <v>8.5801141289616556</v>
      </c>
      <c r="R10" s="210">
        <f t="shared" si="2"/>
        <v>7.5239284170142851</v>
      </c>
      <c r="S10" s="210">
        <f>$C$6/S30</f>
        <v>6.7388105421461164</v>
      </c>
      <c r="T10" s="210">
        <f>$C$6/T30</f>
        <v>6.1300768760354156</v>
      </c>
    </row>
    <row r="11" spans="1:20" ht="16.5" customHeight="1">
      <c r="B11" s="200" t="s">
        <v>127</v>
      </c>
      <c r="C11" s="211">
        <f t="shared" ref="C11:R11" si="3">C32/$C$6</f>
        <v>-2.7339419114815831E-3</v>
      </c>
      <c r="D11" s="211">
        <f t="shared" si="3"/>
        <v>0.10424171243552843</v>
      </c>
      <c r="E11" s="211">
        <f t="shared" si="3"/>
        <v>-4.1349740204753016E-2</v>
      </c>
      <c r="F11" s="211">
        <f t="shared" si="3"/>
        <v>6.6799026596335159E-2</v>
      </c>
      <c r="G11" s="211">
        <f t="shared" si="3"/>
        <v>2.510398341244293E-2</v>
      </c>
      <c r="H11" s="211">
        <f t="shared" si="3"/>
        <v>1.8961337482527395E-2</v>
      </c>
      <c r="I11" s="211">
        <f t="shared" si="3"/>
        <v>2.7523089101697585E-2</v>
      </c>
      <c r="J11" s="211">
        <f t="shared" si="3"/>
        <v>5.3654439439548762E-3</v>
      </c>
      <c r="K11" s="211">
        <f t="shared" si="3"/>
        <v>2.9893459852939862E-2</v>
      </c>
      <c r="L11" s="211">
        <f t="shared" si="3"/>
        <v>4.7107485268302614E-2</v>
      </c>
      <c r="M11" s="211">
        <f t="shared" si="3"/>
        <v>7.1577053837159024E-2</v>
      </c>
      <c r="N11" s="211">
        <f t="shared" si="3"/>
        <v>9.6701490233533749E-2</v>
      </c>
      <c r="O11" s="211">
        <f t="shared" si="3"/>
        <v>0.14773296308954842</v>
      </c>
      <c r="P11" s="211">
        <f t="shared" si="3"/>
        <v>0.16931135351707993</v>
      </c>
      <c r="Q11" s="211">
        <f t="shared" si="3"/>
        <v>0.19112838887407269</v>
      </c>
      <c r="R11" s="211">
        <f t="shared" si="3"/>
        <v>0.21014577601123816</v>
      </c>
      <c r="S11" s="211">
        <f>S32/$C$6</f>
        <v>0.23282453993718027</v>
      </c>
      <c r="T11" s="211">
        <f>T32/$C$6</f>
        <v>0.25673802840068921</v>
      </c>
    </row>
    <row r="12" spans="1:20">
      <c r="B12" s="200" t="s">
        <v>128</v>
      </c>
      <c r="C12" s="211">
        <f t="shared" ref="C12:R12" si="4">C29/$C$6</f>
        <v>6.0616758245510818E-3</v>
      </c>
      <c r="D12" s="211">
        <f t="shared" si="4"/>
        <v>4.2431730660346459E-3</v>
      </c>
      <c r="E12" s="211">
        <f t="shared" si="4"/>
        <v>5.4555082368223252E-3</v>
      </c>
      <c r="F12" s="211">
        <f t="shared" si="4"/>
        <v>1.2416110814404708E-2</v>
      </c>
      <c r="G12" s="211">
        <f t="shared" si="4"/>
        <v>3.0308379043104614E-2</v>
      </c>
      <c r="H12" s="211">
        <f t="shared" si="4"/>
        <v>5.6934544622855993E-3</v>
      </c>
      <c r="I12" s="211">
        <f t="shared" si="4"/>
        <v>6.5794065854273304E-2</v>
      </c>
      <c r="J12" s="211">
        <f t="shared" si="4"/>
        <v>1.2095253286160531E-2</v>
      </c>
      <c r="K12" s="211">
        <f t="shared" si="4"/>
        <v>1.6703324082387321E-2</v>
      </c>
      <c r="L12" s="211">
        <f t="shared" si="4"/>
        <v>1.9291373096701994E-2</v>
      </c>
      <c r="M12" s="211">
        <f t="shared" si="4"/>
        <v>2.2744218343045831E-2</v>
      </c>
      <c r="N12" s="211">
        <f t="shared" si="4"/>
        <v>2.6894613936512289E-2</v>
      </c>
      <c r="O12" s="211">
        <f t="shared" si="4"/>
        <v>3.2072766116391239E-2</v>
      </c>
      <c r="P12" s="211">
        <f t="shared" si="4"/>
        <v>3.5372740427488114E-2</v>
      </c>
      <c r="Q12" s="211">
        <f t="shared" si="4"/>
        <v>4.0791998187832509E-2</v>
      </c>
      <c r="R12" s="211">
        <f t="shared" si="4"/>
        <v>4.651825224819061E-2</v>
      </c>
      <c r="S12" s="211">
        <f>S29/$C$6</f>
        <v>5.1937949258406529E-2</v>
      </c>
      <c r="T12" s="211">
        <f>T29/$C$6</f>
        <v>5.7095531928526164E-2</v>
      </c>
    </row>
    <row r="13" spans="1:20" ht="16.5" customHeight="1">
      <c r="B13" s="200" t="s">
        <v>129</v>
      </c>
      <c r="C13" s="210">
        <f t="shared" ref="C13:R13" si="5">C27/C28</f>
        <v>-2.2475077538802504</v>
      </c>
      <c r="D13" s="210">
        <f t="shared" si="5"/>
        <v>0.51856378257917979</v>
      </c>
      <c r="E13" s="210">
        <f t="shared" si="5"/>
        <v>1.2048748272913583</v>
      </c>
      <c r="F13" s="210">
        <f t="shared" si="5"/>
        <v>1.5976565962631311</v>
      </c>
      <c r="G13" s="210">
        <f t="shared" si="5"/>
        <v>1.7304659445034261</v>
      </c>
      <c r="H13" s="210">
        <f t="shared" si="5"/>
        <v>1.0073805818648442</v>
      </c>
      <c r="I13" s="210">
        <f t="shared" si="5"/>
        <v>0.87815962444799389</v>
      </c>
      <c r="J13" s="210">
        <f t="shared" si="5"/>
        <v>0.97829572365267403</v>
      </c>
      <c r="K13" s="210">
        <f t="shared" si="5"/>
        <v>0.8826546110986947</v>
      </c>
      <c r="L13" s="210">
        <f t="shared" si="5"/>
        <v>0.72243292486714494</v>
      </c>
      <c r="M13" s="210">
        <f t="shared" si="5"/>
        <v>0.49898663675959942</v>
      </c>
      <c r="N13" s="210">
        <f t="shared" si="5"/>
        <v>0.26500770820451242</v>
      </c>
      <c r="O13" s="210">
        <f t="shared" si="5"/>
        <v>-8.1532346893112714E-2</v>
      </c>
      <c r="P13" s="210">
        <f t="shared" si="5"/>
        <v>-0.41282322440344926</v>
      </c>
      <c r="Q13" s="210">
        <f t="shared" si="5"/>
        <v>-0.71102109112693845</v>
      </c>
      <c r="R13" s="210">
        <f t="shared" si="5"/>
        <v>-0.97705513876532746</v>
      </c>
      <c r="S13" s="210">
        <f>S27/S28</f>
        <v>-1.2229842934511979</v>
      </c>
      <c r="T13" s="210">
        <f>T27/T28</f>
        <v>-1.4542369569984015</v>
      </c>
    </row>
    <row r="14" spans="1:20" ht="16.5" customHeight="1">
      <c r="B14" s="200" t="s">
        <v>247</v>
      </c>
      <c r="C14" s="430">
        <f>C27/C33</f>
        <v>-0.44775909935036762</v>
      </c>
      <c r="D14" s="430">
        <f t="shared" ref="D14:T14" si="6">D27/D33</f>
        <v>6.3418227186908843E-2</v>
      </c>
      <c r="E14" s="430">
        <f t="shared" si="6"/>
        <v>0.22232441608808917</v>
      </c>
      <c r="F14" s="430">
        <f t="shared" si="6"/>
        <v>0.26321747414052893</v>
      </c>
      <c r="G14" s="430">
        <f t="shared" si="6"/>
        <v>0.33919784559595767</v>
      </c>
      <c r="H14" s="430">
        <f t="shared" si="6"/>
        <v>0.21791077774535939</v>
      </c>
      <c r="I14" s="430">
        <f t="shared" si="6"/>
        <v>0.27687964967686274</v>
      </c>
      <c r="J14" s="430">
        <f t="shared" si="6"/>
        <v>0.31798428088624409</v>
      </c>
      <c r="K14" s="430">
        <f t="shared" si="6"/>
        <v>0.32409976756691777</v>
      </c>
      <c r="L14" s="430">
        <f t="shared" si="6"/>
        <v>0.2853924913310798</v>
      </c>
      <c r="M14" s="430">
        <f t="shared" si="6"/>
        <v>0.2094410148774557</v>
      </c>
      <c r="N14" s="430">
        <f t="shared" si="6"/>
        <v>0.11423097181772335</v>
      </c>
      <c r="O14" s="430">
        <f t="shared" si="6"/>
        <v>-3.527888117215907E-2</v>
      </c>
      <c r="P14" s="430">
        <f t="shared" si="6"/>
        <v>-0.16735481505824795</v>
      </c>
      <c r="Q14" s="430">
        <f t="shared" si="6"/>
        <v>-0.2696549305734442</v>
      </c>
      <c r="R14" s="430">
        <f t="shared" si="6"/>
        <v>-0.34668558272123934</v>
      </c>
      <c r="S14" s="430">
        <f t="shared" si="6"/>
        <v>-0.40708662428380271</v>
      </c>
      <c r="T14" s="430">
        <f t="shared" si="6"/>
        <v>-0.4559845110000843</v>
      </c>
    </row>
    <row r="15" spans="1:20">
      <c r="B15" s="212" t="s">
        <v>130</v>
      </c>
      <c r="C15" s="213">
        <f>((C28-C20)*(1-34%))/(C27+C33)</f>
        <v>0.19915339298413365</v>
      </c>
      <c r="D15" s="213">
        <f t="shared" ref="D15:R15" si="7">((D28-D20)*(1-34%))/AVERAGE((C27+C33),(D27+D33))</f>
        <v>8.1155153627192833E-2</v>
      </c>
      <c r="E15" s="213">
        <f t="shared" si="7"/>
        <v>7.4114142490473031E-2</v>
      </c>
      <c r="F15" s="213">
        <f t="shared" si="7"/>
        <v>5.3037141337158797E-2</v>
      </c>
      <c r="G15" s="213">
        <f t="shared" si="7"/>
        <v>6.0436785809625859E-2</v>
      </c>
      <c r="H15" s="213">
        <f t="shared" si="7"/>
        <v>7.5446160773359555E-2</v>
      </c>
      <c r="I15" s="213">
        <f t="shared" si="7"/>
        <v>0.11246569050891642</v>
      </c>
      <c r="J15" s="213">
        <f t="shared" si="7"/>
        <v>0.12846881808076033</v>
      </c>
      <c r="K15" s="213">
        <f t="shared" si="7"/>
        <v>0.1522304848232931</v>
      </c>
      <c r="L15" s="213">
        <f t="shared" si="7"/>
        <v>0.15660934634108231</v>
      </c>
      <c r="M15" s="213">
        <f t="shared" si="7"/>
        <v>0.16824412475632353</v>
      </c>
      <c r="N15" s="213">
        <f t="shared" si="7"/>
        <v>0.18493088920938744</v>
      </c>
      <c r="O15" s="213">
        <f t="shared" si="7"/>
        <v>0.21184146868858814</v>
      </c>
      <c r="P15" s="213">
        <f t="shared" si="7"/>
        <v>0.22957215254975544</v>
      </c>
      <c r="Q15" s="213">
        <f t="shared" si="7"/>
        <v>0.25939778599759067</v>
      </c>
      <c r="R15" s="213">
        <f t="shared" si="7"/>
        <v>0.28606971301766065</v>
      </c>
      <c r="S15" s="213">
        <f>((S28-S20)*(1-34%))/AVERAGE((R27+R33),(S27+S33))</f>
        <v>0.30546956671247355</v>
      </c>
      <c r="T15" s="213">
        <f>((T28-T20)*(1-34%))/AVERAGE((S27+S33),(T27+T33))</f>
        <v>0.31884495600397744</v>
      </c>
    </row>
    <row r="16" spans="1:20">
      <c r="B16" s="214" t="s">
        <v>131</v>
      </c>
      <c r="C16" s="215">
        <f>+C30/C33</f>
        <v>0.12848367492788906</v>
      </c>
      <c r="D16" s="215">
        <f t="shared" ref="D16:R16" si="8">+D30/AVERAGE(D33,C33)</f>
        <v>7.6142108164159117E-2</v>
      </c>
      <c r="E16" s="215">
        <f t="shared" si="8"/>
        <v>6.3868289312795742E-2</v>
      </c>
      <c r="F16" s="215">
        <f t="shared" si="8"/>
        <v>3.6022014986171469E-2</v>
      </c>
      <c r="G16" s="215">
        <f t="shared" si="8"/>
        <v>5.2607682139158132E-2</v>
      </c>
      <c r="H16" s="215">
        <f t="shared" si="8"/>
        <v>6.649792492873291E-2</v>
      </c>
      <c r="I16" s="215">
        <f t="shared" si="8"/>
        <v>0.14336406467556845</v>
      </c>
      <c r="J16" s="215">
        <f t="shared" si="8"/>
        <v>0.14165499326753259</v>
      </c>
      <c r="K16" s="215">
        <f t="shared" si="8"/>
        <v>0.17629799687566655</v>
      </c>
      <c r="L16" s="215">
        <f t="shared" si="8"/>
        <v>0.1812364686393553</v>
      </c>
      <c r="M16" s="215">
        <f t="shared" si="8"/>
        <v>0.18936996587247854</v>
      </c>
      <c r="N16" s="215">
        <f t="shared" si="8"/>
        <v>0.19741006819474594</v>
      </c>
      <c r="O16" s="215">
        <f t="shared" si="8"/>
        <v>0.20638620557915768</v>
      </c>
      <c r="P16" s="215">
        <f t="shared" si="8"/>
        <v>0.19948366976130652</v>
      </c>
      <c r="Q16" s="215">
        <f t="shared" si="8"/>
        <v>0.20186561059243324</v>
      </c>
      <c r="R16" s="215">
        <f t="shared" si="8"/>
        <v>0.20185758081276309</v>
      </c>
      <c r="S16" s="215">
        <f>+S30/AVERAGE(S33,R33)</f>
        <v>0.1978972114786334</v>
      </c>
      <c r="T16" s="215">
        <f>+T30/AVERAGE(T33,S33)</f>
        <v>0.1916697095039043</v>
      </c>
    </row>
    <row r="17" spans="2:20">
      <c r="L17" s="200"/>
      <c r="M17" s="200"/>
    </row>
    <row r="18" spans="2:20">
      <c r="B18" s="216"/>
      <c r="C18" s="208">
        <v>40543</v>
      </c>
      <c r="D18" s="208">
        <f>EOMONTH(C18,12)</f>
        <v>40908</v>
      </c>
      <c r="E18" s="208">
        <f t="shared" ref="E18:T18" si="9">EOMONTH(D18,12)</f>
        <v>41274</v>
      </c>
      <c r="F18" s="208">
        <f t="shared" si="9"/>
        <v>41639</v>
      </c>
      <c r="G18" s="208">
        <f t="shared" si="9"/>
        <v>42004</v>
      </c>
      <c r="H18" s="208">
        <f t="shared" si="9"/>
        <v>42369</v>
      </c>
      <c r="I18" s="208">
        <f t="shared" si="9"/>
        <v>42735</v>
      </c>
      <c r="J18" s="208">
        <f t="shared" si="9"/>
        <v>43100</v>
      </c>
      <c r="K18" s="208">
        <f t="shared" si="9"/>
        <v>43465</v>
      </c>
      <c r="L18" s="208">
        <f t="shared" si="9"/>
        <v>43830</v>
      </c>
      <c r="M18" s="208">
        <f t="shared" si="9"/>
        <v>44196</v>
      </c>
      <c r="N18" s="208">
        <f t="shared" si="9"/>
        <v>44561</v>
      </c>
      <c r="O18" s="208">
        <f t="shared" si="9"/>
        <v>44926</v>
      </c>
      <c r="P18" s="208">
        <f t="shared" si="9"/>
        <v>45291</v>
      </c>
      <c r="Q18" s="208">
        <f t="shared" si="9"/>
        <v>45657</v>
      </c>
      <c r="R18" s="208">
        <f t="shared" si="9"/>
        <v>46022</v>
      </c>
      <c r="S18" s="208">
        <f t="shared" si="9"/>
        <v>46387</v>
      </c>
      <c r="T18" s="208">
        <f t="shared" si="9"/>
        <v>46752</v>
      </c>
    </row>
    <row r="19" spans="2:20">
      <c r="B19" s="217" t="s">
        <v>16</v>
      </c>
      <c r="C19" s="218">
        <f t="shared" ref="C19:R19" si="10">+C30</f>
        <v>130000.16774306295</v>
      </c>
      <c r="D19" s="218">
        <f t="shared" si="10"/>
        <v>100647.83653992841</v>
      </c>
      <c r="E19" s="218">
        <f t="shared" si="10"/>
        <v>106589.43675853359</v>
      </c>
      <c r="F19" s="218">
        <f t="shared" si="10"/>
        <v>61146.307789583982</v>
      </c>
      <c r="G19" s="218">
        <f t="shared" si="10"/>
        <v>85803.050657443702</v>
      </c>
      <c r="H19" s="218">
        <f t="shared" si="10"/>
        <v>107341.05016684806</v>
      </c>
      <c r="I19" s="218">
        <f t="shared" si="10"/>
        <v>228749.12104317284</v>
      </c>
      <c r="J19" s="218">
        <f t="shared" si="10"/>
        <v>228041.66783541272</v>
      </c>
      <c r="K19" s="218">
        <f t="shared" si="10"/>
        <v>314921.38213437534</v>
      </c>
      <c r="L19" s="218">
        <f t="shared" si="10"/>
        <v>363715.97946119652</v>
      </c>
      <c r="M19" s="218">
        <f t="shared" si="10"/>
        <v>428815.28495939268</v>
      </c>
      <c r="N19" s="218">
        <f t="shared" si="10"/>
        <v>507066.07565542444</v>
      </c>
      <c r="O19" s="218">
        <f t="shared" si="10"/>
        <v>604693.99889670894</v>
      </c>
      <c r="P19" s="218">
        <f t="shared" si="10"/>
        <v>666911.1040628819</v>
      </c>
      <c r="Q19" s="218">
        <f t="shared" si="10"/>
        <v>769084.78731372941</v>
      </c>
      <c r="R19" s="218">
        <f t="shared" si="10"/>
        <v>877046.52201071987</v>
      </c>
      <c r="S19" s="218">
        <f>+S30</f>
        <v>979228.48679738387</v>
      </c>
      <c r="T19" s="218">
        <f>+T30</f>
        <v>1076468.5963070255</v>
      </c>
    </row>
    <row r="20" spans="2:20">
      <c r="B20" s="219" t="s">
        <v>58</v>
      </c>
      <c r="C20" s="220">
        <f>-Modelo!E227</f>
        <v>32972</v>
      </c>
      <c r="D20" s="220">
        <f>-Modelo!F227</f>
        <v>58526.490000000005</v>
      </c>
      <c r="E20" s="220">
        <f>-Modelo!G227</f>
        <v>100263</v>
      </c>
      <c r="F20" s="220">
        <f>-Modelo!H227</f>
        <v>108762.46358</v>
      </c>
      <c r="G20" s="220">
        <f>-Modelo!I227</f>
        <v>114189</v>
      </c>
      <c r="H20" s="220">
        <f>-Modelo!J227</f>
        <v>122458</v>
      </c>
      <c r="I20" s="220">
        <f>-Modelo!K227</f>
        <v>145351.83650999999</v>
      </c>
      <c r="J20" s="220">
        <f>-Modelo!L227</f>
        <v>140497.32813374887</v>
      </c>
      <c r="K20" s="220">
        <f>-Modelo!M227</f>
        <v>149128.4810790772</v>
      </c>
      <c r="L20" s="220">
        <f>-Modelo!N227</f>
        <v>218714.94742690033</v>
      </c>
      <c r="M20" s="220">
        <f>-Modelo!O227</f>
        <v>290244.37330999842</v>
      </c>
      <c r="N20" s="220">
        <f>-Modelo!P227</f>
        <v>344228.20966040948</v>
      </c>
      <c r="O20" s="220">
        <f>-Modelo!Q227</f>
        <v>379975.4164799588</v>
      </c>
      <c r="P20" s="220">
        <f>-Modelo!R227</f>
        <v>403080.33827596542</v>
      </c>
      <c r="Q20" s="220">
        <f>-Modelo!S227</f>
        <v>374518.30831487721</v>
      </c>
      <c r="R20" s="220">
        <f>-Modelo!T227</f>
        <v>344697.57326154859</v>
      </c>
      <c r="S20" s="220">
        <f>-Modelo!U227</f>
        <v>330406.42349731672</v>
      </c>
      <c r="T20" s="220">
        <f>-Modelo!V227</f>
        <v>332480.67508275225</v>
      </c>
    </row>
    <row r="21" spans="2:20">
      <c r="B21" s="219" t="s">
        <v>132</v>
      </c>
      <c r="C21" s="220">
        <f>-Modelo!E226</f>
        <v>-59500</v>
      </c>
      <c r="D21" s="220">
        <f>-Modelo!F226</f>
        <v>-181400</v>
      </c>
      <c r="E21" s="220">
        <f>-Modelo!G226</f>
        <v>-163016</v>
      </c>
      <c r="F21" s="220">
        <f>-Modelo!H226</f>
        <v>-148100</v>
      </c>
      <c r="G21" s="220">
        <f>-Modelo!I226</f>
        <v>-117947.99999999999</v>
      </c>
      <c r="H21" s="220">
        <f>-Modelo!J226</f>
        <v>-111738.30800000002</v>
      </c>
      <c r="I21" s="220">
        <f>-Modelo!K226</f>
        <v>-128076.62700000001</v>
      </c>
      <c r="J21" s="220">
        <f>-Modelo!L226</f>
        <v>-360000</v>
      </c>
      <c r="K21" s="220">
        <f>-Modelo!M226</f>
        <v>-374760</v>
      </c>
      <c r="L21" s="220">
        <f>-Modelo!N226</f>
        <v>-389000.88</v>
      </c>
      <c r="M21" s="220">
        <f>-Modelo!O226</f>
        <v>-403004.91168000002</v>
      </c>
      <c r="N21" s="220">
        <f>-Modelo!P226</f>
        <v>-417110.08358879999</v>
      </c>
      <c r="O21" s="220">
        <f>-Modelo!Q226</f>
        <v>-289879.70937729598</v>
      </c>
      <c r="P21" s="220">
        <f>-Modelo!R226</f>
        <v>-309014.18770434667</v>
      </c>
      <c r="Q21" s="220">
        <f>-Modelo!S226</f>
        <v>-329438.48572969472</v>
      </c>
      <c r="R21" s="220">
        <f>-Modelo!T226</f>
        <v>-351240.56630347285</v>
      </c>
      <c r="S21" s="220">
        <f>-Modelo!U226</f>
        <v>-374514.42907252227</v>
      </c>
      <c r="T21" s="220">
        <f>-Modelo!V226</f>
        <v>-399360.52617515728</v>
      </c>
    </row>
    <row r="22" spans="2:20">
      <c r="B22" s="219" t="s">
        <v>133</v>
      </c>
      <c r="C22" s="220">
        <f>+Modelo!E186</f>
        <v>-79662</v>
      </c>
      <c r="D22" s="220">
        <f>+Modelo!F186</f>
        <v>211009.56</v>
      </c>
      <c r="E22" s="220">
        <f>+Modelo!G186</f>
        <v>-287262.56</v>
      </c>
      <c r="F22" s="220">
        <f>+Modelo!H186</f>
        <v>-5476</v>
      </c>
      <c r="G22" s="220">
        <f>+Modelo!I186</f>
        <v>29319</v>
      </c>
      <c r="H22" s="220">
        <f>+Modelo!J186</f>
        <v>55855</v>
      </c>
      <c r="I22" s="220">
        <f>+Modelo!K186</f>
        <v>93602</v>
      </c>
      <c r="J22" s="220">
        <f>+Modelo!L186</f>
        <v>-38983.704733977618</v>
      </c>
      <c r="K22" s="220">
        <f>+Modelo!M186</f>
        <v>-55708.431396127038</v>
      </c>
      <c r="L22" s="220">
        <f>+Modelo!N186</f>
        <v>-60496.094969704398</v>
      </c>
      <c r="M22" s="220">
        <f>+Modelo!O186</f>
        <v>-62944.949066186848</v>
      </c>
      <c r="N22" s="220">
        <f>+Modelo!P186</f>
        <v>-65495.248491936771</v>
      </c>
      <c r="O22" s="220">
        <f>+Modelo!Q186</f>
        <v>-60611.77789997682</v>
      </c>
      <c r="P22" s="220">
        <f>+Modelo!R186</f>
        <v>-42083.828963132692</v>
      </c>
      <c r="Q22" s="220">
        <f>+Modelo!S186</f>
        <v>-46001.542952089454</v>
      </c>
      <c r="R22" s="220">
        <f>+Modelo!T186</f>
        <v>-53166.702028412372</v>
      </c>
      <c r="S22" s="220">
        <f>+Modelo!U186</f>
        <v>-53628.61362407147</v>
      </c>
      <c r="T22" s="220">
        <f>+Modelo!V186</f>
        <v>-56253.647903261357</v>
      </c>
    </row>
    <row r="23" spans="2:20">
      <c r="B23" s="219" t="s">
        <v>134</v>
      </c>
      <c r="C23" s="220">
        <f>+Modelo!E122</f>
        <v>-41851</v>
      </c>
      <c r="D23" s="220">
        <f>+Modelo!F122</f>
        <v>499090</v>
      </c>
      <c r="E23" s="220">
        <f>+Modelo!G122</f>
        <v>-29434</v>
      </c>
      <c r="F23" s="220">
        <f>+Modelo!H122</f>
        <v>424463</v>
      </c>
      <c r="G23" s="220">
        <f>+Modelo!I122</f>
        <v>54294</v>
      </c>
      <c r="H23" s="220">
        <f>+Modelo!J122</f>
        <v>-48793</v>
      </c>
      <c r="I23" s="220">
        <f>+Modelo!K122</f>
        <v>-158006</v>
      </c>
      <c r="J23" s="220">
        <f>+Modelo!L122</f>
        <v>65850.389394084457</v>
      </c>
      <c r="K23" s="220">
        <f>+Modelo!M122</f>
        <v>163680.5848047139</v>
      </c>
      <c r="L23" s="220">
        <f>+Modelo!N122</f>
        <v>177920.58240893856</v>
      </c>
      <c r="M23" s="220">
        <f>+Modelo!O122</f>
        <v>219215.38842858849</v>
      </c>
      <c r="N23" s="220">
        <f>+Modelo!P122</f>
        <v>269428.24924547604</v>
      </c>
      <c r="O23" s="220">
        <f>+Modelo!Q122</f>
        <v>340687.556322866</v>
      </c>
      <c r="P23" s="220">
        <f>+Modelo!R122</f>
        <v>398364.30214235059</v>
      </c>
      <c r="Q23" s="220">
        <f>+Modelo!S122</f>
        <v>493061.68283111625</v>
      </c>
      <c r="R23" s="220">
        <f>+Modelo!T122</f>
        <v>569380.52744117938</v>
      </c>
      <c r="S23" s="220">
        <f>+Modelo!U122</f>
        <v>654878.91360439116</v>
      </c>
      <c r="T23" s="220">
        <f>+Modelo!V122</f>
        <v>740836.85451461002</v>
      </c>
    </row>
    <row r="24" spans="2:20">
      <c r="B24" s="221" t="s">
        <v>135</v>
      </c>
      <c r="C24" s="222">
        <f t="shared" ref="C24:T24" si="11">+C19+C20+C21+C22+C23</f>
        <v>-18040.83225693705</v>
      </c>
      <c r="D24" s="222">
        <f t="shared" si="11"/>
        <v>687873.88653992838</v>
      </c>
      <c r="E24" s="222">
        <f t="shared" si="11"/>
        <v>-272860.12324146641</v>
      </c>
      <c r="F24" s="222">
        <f t="shared" si="11"/>
        <v>440795.77136958396</v>
      </c>
      <c r="G24" s="222">
        <f t="shared" si="11"/>
        <v>165657.0506574437</v>
      </c>
      <c r="H24" s="222">
        <f t="shared" si="11"/>
        <v>125122.74216684804</v>
      </c>
      <c r="I24" s="222">
        <f t="shared" si="11"/>
        <v>181620.33055317285</v>
      </c>
      <c r="J24" s="222">
        <f t="shared" si="11"/>
        <v>35405.680629268463</v>
      </c>
      <c r="K24" s="222">
        <f t="shared" si="11"/>
        <v>197262.01662203937</v>
      </c>
      <c r="L24" s="222">
        <f t="shared" si="11"/>
        <v>310854.534327331</v>
      </c>
      <c r="M24" s="222">
        <f t="shared" si="11"/>
        <v>472325.18595179275</v>
      </c>
      <c r="N24" s="222">
        <f t="shared" si="11"/>
        <v>638117.20248057321</v>
      </c>
      <c r="O24" s="222">
        <f t="shared" si="11"/>
        <v>974865.48442226101</v>
      </c>
      <c r="P24" s="222">
        <f t="shared" si="11"/>
        <v>1117257.7278137186</v>
      </c>
      <c r="Q24" s="222">
        <f t="shared" si="11"/>
        <v>1261224.7497779387</v>
      </c>
      <c r="R24" s="222">
        <f t="shared" si="11"/>
        <v>1386717.3543815627</v>
      </c>
      <c r="S24" s="222">
        <f t="shared" si="11"/>
        <v>1536370.7812024979</v>
      </c>
      <c r="T24" s="222">
        <f t="shared" si="11"/>
        <v>1694171.9518259692</v>
      </c>
    </row>
    <row r="25" spans="2:20">
      <c r="C25" s="223"/>
      <c r="D25" s="223"/>
      <c r="E25" s="223"/>
      <c r="F25" s="223"/>
      <c r="G25" s="223"/>
      <c r="H25" s="223"/>
      <c r="I25" s="223"/>
      <c r="J25" s="223"/>
      <c r="K25" s="223"/>
      <c r="L25" s="223"/>
      <c r="M25" s="223"/>
      <c r="N25" s="223"/>
      <c r="O25" s="223"/>
      <c r="P25" s="223"/>
      <c r="Q25" s="223"/>
      <c r="R25" s="223"/>
      <c r="S25" s="223"/>
      <c r="T25" s="223"/>
    </row>
    <row r="26" spans="2:20">
      <c r="B26" s="216"/>
      <c r="C26" s="208">
        <v>40543</v>
      </c>
      <c r="D26" s="208">
        <f>EOMONTH(C26,12)</f>
        <v>40908</v>
      </c>
      <c r="E26" s="208">
        <f t="shared" ref="E26:T26" si="12">EOMONTH(D26,12)</f>
        <v>41274</v>
      </c>
      <c r="F26" s="208">
        <f t="shared" si="12"/>
        <v>41639</v>
      </c>
      <c r="G26" s="208">
        <f t="shared" si="12"/>
        <v>42004</v>
      </c>
      <c r="H26" s="208">
        <f t="shared" si="12"/>
        <v>42369</v>
      </c>
      <c r="I26" s="208">
        <f t="shared" si="12"/>
        <v>42735</v>
      </c>
      <c r="J26" s="208">
        <f t="shared" si="12"/>
        <v>43100</v>
      </c>
      <c r="K26" s="208">
        <f t="shared" si="12"/>
        <v>43465</v>
      </c>
      <c r="L26" s="208">
        <f t="shared" si="12"/>
        <v>43830</v>
      </c>
      <c r="M26" s="208">
        <f t="shared" si="12"/>
        <v>44196</v>
      </c>
      <c r="N26" s="208">
        <f t="shared" si="12"/>
        <v>44561</v>
      </c>
      <c r="O26" s="208">
        <f t="shared" si="12"/>
        <v>44926</v>
      </c>
      <c r="P26" s="208">
        <f t="shared" si="12"/>
        <v>45291</v>
      </c>
      <c r="Q26" s="208">
        <f t="shared" si="12"/>
        <v>45657</v>
      </c>
      <c r="R26" s="208">
        <f t="shared" si="12"/>
        <v>46022</v>
      </c>
      <c r="S26" s="208">
        <f t="shared" si="12"/>
        <v>46387</v>
      </c>
      <c r="T26" s="208">
        <f t="shared" si="12"/>
        <v>46752</v>
      </c>
    </row>
    <row r="27" spans="2:20">
      <c r="B27" s="224" t="s">
        <v>136</v>
      </c>
      <c r="C27" s="203">
        <f>Modelo!E168-Modelo!E157</f>
        <v>-453044</v>
      </c>
      <c r="D27" s="203">
        <f>Modelo!F168-Modelo!F157</f>
        <v>103491</v>
      </c>
      <c r="E27" s="203">
        <f>Modelo!G168-Modelo!G157</f>
        <v>379265</v>
      </c>
      <c r="F27" s="203">
        <f>Modelo!H168-Modelo!H157</f>
        <v>444583</v>
      </c>
      <c r="G27" s="203">
        <f>Modelo!I168-Modelo!I157</f>
        <v>533546</v>
      </c>
      <c r="H27" s="203">
        <f>Modelo!J168-Modelo!J157</f>
        <v>360738</v>
      </c>
      <c r="I27" s="203">
        <f>Modelo!K168-Modelo!K157</f>
        <v>425211</v>
      </c>
      <c r="J27" s="203">
        <f>Modelo!L168-Modelo!L157</f>
        <v>535470.29250721051</v>
      </c>
      <c r="K27" s="203">
        <f>Modelo!M168-Modelo!M157</f>
        <v>612111.34443691641</v>
      </c>
      <c r="L27" s="203">
        <f>Modelo!N168-Modelo!N157</f>
        <v>606477.98532994278</v>
      </c>
      <c r="M27" s="203">
        <f>Modelo!O168-Modelo!O157</f>
        <v>503453.5375425258</v>
      </c>
      <c r="N27" s="203">
        <f>Modelo!P168-Modelo!P157</f>
        <v>312237.71078682714</v>
      </c>
      <c r="O27" s="203">
        <f>Modelo!Q168-Modelo!Q157</f>
        <v>-110297.31769871991</v>
      </c>
      <c r="P27" s="203">
        <f>Modelo!R168-Modelo!R157</f>
        <v>-595771.85694807954</v>
      </c>
      <c r="Q27" s="203">
        <f>Modelo!S168-Modelo!S157</f>
        <v>-1094755.248335097</v>
      </c>
      <c r="R27" s="203">
        <f>Modelo!T168-Modelo!T157</f>
        <v>-1605125.7925717281</v>
      </c>
      <c r="S27" s="203">
        <f>Modelo!U168-Modelo!U157</f>
        <v>-2143887.6897907504</v>
      </c>
      <c r="T27" s="203">
        <f>Modelo!V168-Modelo!V157</f>
        <v>-2720458.7783946507</v>
      </c>
    </row>
    <row r="28" spans="2:20">
      <c r="B28" s="224" t="s">
        <v>20</v>
      </c>
      <c r="C28" s="203">
        <f>+Modelo!E112</f>
        <v>201576.16774306295</v>
      </c>
      <c r="D28" s="203">
        <f>+Modelo!F112</f>
        <v>199572.36404992844</v>
      </c>
      <c r="E28" s="203">
        <f>+Modelo!G112</f>
        <v>314775.43675853359</v>
      </c>
      <c r="F28" s="203">
        <f>+Modelo!H112</f>
        <v>278271.93968958396</v>
      </c>
      <c r="G28" s="203">
        <f>+Modelo!I112</f>
        <v>308325.0506574437</v>
      </c>
      <c r="H28" s="203">
        <f>+Modelo!J112</f>
        <v>358095.05016684806</v>
      </c>
      <c r="I28" s="203">
        <f>+Modelo!K112</f>
        <v>484206.95755317283</v>
      </c>
      <c r="J28" s="203">
        <f>+Modelo!L112</f>
        <v>547350.13100938324</v>
      </c>
      <c r="K28" s="203">
        <f>+Modelo!M112</f>
        <v>693489.09158813953</v>
      </c>
      <c r="L28" s="203">
        <f>+Modelo!N112</f>
        <v>839493.83320461726</v>
      </c>
      <c r="M28" s="203">
        <f>+Modelo!O112</f>
        <v>1008951.9447092497</v>
      </c>
      <c r="N28" s="203">
        <f>+Modelo!P112</f>
        <v>1178221.2408171399</v>
      </c>
      <c r="O28" s="203">
        <f>+Modelo!Q112</f>
        <v>1352804.4009737326</v>
      </c>
      <c r="P28" s="203">
        <f>+Modelo!R112</f>
        <v>1443164.5840880207</v>
      </c>
      <c r="Q28" s="203">
        <f>+Modelo!S112</f>
        <v>1539694.4788233442</v>
      </c>
      <c r="R28" s="203">
        <f>+Modelo!T112</f>
        <v>1642820.0711375133</v>
      </c>
      <c r="S28" s="203">
        <f>+Modelo!U112</f>
        <v>1752996.91195609</v>
      </c>
      <c r="T28" s="203">
        <f>+Modelo!V112</f>
        <v>1870712.1733515682</v>
      </c>
    </row>
    <row r="29" spans="2:20">
      <c r="B29" s="224" t="s">
        <v>137</v>
      </c>
      <c r="C29" s="203">
        <f>+Modelo!E138</f>
        <v>40000.000105120496</v>
      </c>
      <c r="D29" s="203">
        <f>+Modelo!F138</f>
        <v>28000</v>
      </c>
      <c r="E29" s="203">
        <f>+Modelo!G138</f>
        <v>36000.00005980851</v>
      </c>
      <c r="F29" s="203">
        <f>+Modelo!H138</f>
        <v>81931.869709999999</v>
      </c>
      <c r="G29" s="203">
        <f>+Modelo!I138</f>
        <v>200000</v>
      </c>
      <c r="H29" s="203">
        <f>+Modelo!J138</f>
        <v>37570.168000000005</v>
      </c>
      <c r="I29" s="203">
        <f>+Modelo!K138</f>
        <v>434164.201</v>
      </c>
      <c r="J29" s="203">
        <f>+Modelo!L138</f>
        <v>79814.583742394447</v>
      </c>
      <c r="K29" s="203">
        <f>+Modelo!M138</f>
        <v>110222.48374703137</v>
      </c>
      <c r="L29" s="203">
        <f>+Modelo!N138</f>
        <v>127300.59281141877</v>
      </c>
      <c r="M29" s="203">
        <f>+Modelo!O138</f>
        <v>150085.34973578743</v>
      </c>
      <c r="N29" s="203">
        <f>+Modelo!P138</f>
        <v>177473.12647939855</v>
      </c>
      <c r="O29" s="203">
        <f>+Modelo!Q138</f>
        <v>211642.89961384813</v>
      </c>
      <c r="P29" s="203">
        <f>+Modelo!R138</f>
        <v>233418.88642200865</v>
      </c>
      <c r="Q29" s="203">
        <f>+Modelo!S138</f>
        <v>269179.6755598053</v>
      </c>
      <c r="R29" s="203">
        <f>+Modelo!T138</f>
        <v>306966.28270375193</v>
      </c>
      <c r="S29" s="203">
        <f>+Modelo!U138</f>
        <v>342729.97037908435</v>
      </c>
      <c r="T29" s="203">
        <f>+Modelo!V138</f>
        <v>376764.00870745891</v>
      </c>
    </row>
    <row r="30" spans="2:20">
      <c r="B30" s="224" t="s">
        <v>138</v>
      </c>
      <c r="C30" s="203">
        <f>+Modelo!E134</f>
        <v>130000.16774306295</v>
      </c>
      <c r="D30" s="203">
        <f>+Modelo!F134</f>
        <v>100647.83653992841</v>
      </c>
      <c r="E30" s="203">
        <f>+Modelo!G134</f>
        <v>106589.43675853359</v>
      </c>
      <c r="F30" s="203">
        <f>+Modelo!H134</f>
        <v>61146.307789583982</v>
      </c>
      <c r="G30" s="203">
        <f>+Modelo!I134</f>
        <v>85803.050657443702</v>
      </c>
      <c r="H30" s="203">
        <f>+Modelo!J134</f>
        <v>107341.05016684806</v>
      </c>
      <c r="I30" s="203">
        <f>+Modelo!K134</f>
        <v>228749.12104317284</v>
      </c>
      <c r="J30" s="203">
        <f>+Modelo!L134</f>
        <v>228041.66783541272</v>
      </c>
      <c r="K30" s="203">
        <f>+Modelo!M134</f>
        <v>314921.38213437534</v>
      </c>
      <c r="L30" s="203">
        <f>+Modelo!N134</f>
        <v>363715.97946119652</v>
      </c>
      <c r="M30" s="203">
        <f>+Modelo!O134</f>
        <v>428815.28495939268</v>
      </c>
      <c r="N30" s="203">
        <f>+Modelo!P134</f>
        <v>507066.07565542444</v>
      </c>
      <c r="O30" s="203">
        <f>+Modelo!Q134</f>
        <v>604693.99889670894</v>
      </c>
      <c r="P30" s="203">
        <f>+Modelo!R134</f>
        <v>666911.1040628819</v>
      </c>
      <c r="Q30" s="203">
        <f>+Modelo!S134</f>
        <v>769084.78731372941</v>
      </c>
      <c r="R30" s="203">
        <f>+Modelo!T134</f>
        <v>877046.52201071987</v>
      </c>
      <c r="S30" s="203">
        <f>+Modelo!U134</f>
        <v>979228.48679738387</v>
      </c>
      <c r="T30" s="203">
        <f>+Modelo!V134</f>
        <v>1076468.5963070255</v>
      </c>
    </row>
    <row r="31" spans="2:20">
      <c r="B31" s="225" t="s">
        <v>139</v>
      </c>
      <c r="C31" s="203">
        <f>+Modelo!E62</f>
        <v>871540.16774306295</v>
      </c>
      <c r="D31" s="203">
        <f>+Modelo!F62</f>
        <v>1125741.2887599284</v>
      </c>
      <c r="E31" s="203">
        <f>+Modelo!G62</f>
        <v>1501783.4367585336</v>
      </c>
      <c r="F31" s="203">
        <f>+Modelo!H62</f>
        <v>1656897.408549584</v>
      </c>
      <c r="G31" s="203">
        <f>+Modelo!I62</f>
        <v>1678901.0506574437</v>
      </c>
      <c r="H31" s="203">
        <f>+Modelo!J62</f>
        <v>1894958.7022668482</v>
      </c>
      <c r="I31" s="203">
        <f>+Modelo!K62</f>
        <v>2096112.224383173</v>
      </c>
      <c r="J31" s="203">
        <f>+Modelo!L62</f>
        <v>2364052.8871184662</v>
      </c>
      <c r="K31" s="203">
        <f>+Modelo!M62</f>
        <v>2754270.3957015844</v>
      </c>
      <c r="L31" s="203">
        <f>+Modelo!N62</f>
        <v>3192901.6052357415</v>
      </c>
      <c r="M31" s="203">
        <f>+Modelo!O62</f>
        <v>3649475.0994880279</v>
      </c>
      <c r="N31" s="203">
        <f>+Modelo!P62</f>
        <v>4095457.6350436406</v>
      </c>
      <c r="O31" s="203">
        <f>+Modelo!Q62</f>
        <v>4500222.5952596255</v>
      </c>
      <c r="P31" s="203">
        <f>+Modelo!R62</f>
        <v>4797274.8170273192</v>
      </c>
      <c r="Q31" s="203">
        <f>+Modelo!S62</f>
        <v>5114350.7781680021</v>
      </c>
      <c r="R31" s="203">
        <f>+Modelo!T62</f>
        <v>5452816.0534111401</v>
      </c>
      <c r="S31" s="203">
        <f>+Modelo!U62</f>
        <v>5814129.935425302</v>
      </c>
      <c r="T31" s="203">
        <f>+Modelo!V62</f>
        <v>6199851.8882500911</v>
      </c>
    </row>
    <row r="32" spans="2:20">
      <c r="B32" s="225" t="s">
        <v>135</v>
      </c>
      <c r="C32" s="203">
        <f t="shared" ref="C32:R32" si="13">+C24</f>
        <v>-18040.83225693705</v>
      </c>
      <c r="D32" s="203">
        <f t="shared" si="13"/>
        <v>687873.88653992838</v>
      </c>
      <c r="E32" s="203">
        <f t="shared" si="13"/>
        <v>-272860.12324146641</v>
      </c>
      <c r="F32" s="203">
        <f t="shared" si="13"/>
        <v>440795.77136958396</v>
      </c>
      <c r="G32" s="203">
        <f t="shared" si="13"/>
        <v>165657.0506574437</v>
      </c>
      <c r="H32" s="203">
        <f t="shared" si="13"/>
        <v>125122.74216684804</v>
      </c>
      <c r="I32" s="203">
        <f t="shared" si="13"/>
        <v>181620.33055317285</v>
      </c>
      <c r="J32" s="203">
        <f t="shared" si="13"/>
        <v>35405.680629268463</v>
      </c>
      <c r="K32" s="203">
        <f t="shared" si="13"/>
        <v>197262.01662203937</v>
      </c>
      <c r="L32" s="203">
        <f t="shared" si="13"/>
        <v>310854.534327331</v>
      </c>
      <c r="M32" s="203">
        <f t="shared" si="13"/>
        <v>472325.18595179275</v>
      </c>
      <c r="N32" s="203">
        <f t="shared" si="13"/>
        <v>638117.20248057321</v>
      </c>
      <c r="O32" s="203">
        <f t="shared" si="13"/>
        <v>974865.48442226101</v>
      </c>
      <c r="P32" s="203">
        <f t="shared" si="13"/>
        <v>1117257.7278137186</v>
      </c>
      <c r="Q32" s="203">
        <f t="shared" si="13"/>
        <v>1261224.7497779387</v>
      </c>
      <c r="R32" s="203">
        <f t="shared" si="13"/>
        <v>1386717.3543815627</v>
      </c>
      <c r="S32" s="203">
        <f>+S24</f>
        <v>1536370.7812024979</v>
      </c>
      <c r="T32" s="203">
        <f>+T24</f>
        <v>1694171.9518259692</v>
      </c>
    </row>
    <row r="33" spans="2:20" s="227" customFormat="1">
      <c r="B33" s="225" t="s">
        <v>141</v>
      </c>
      <c r="C33" s="226">
        <f>+Modelo!E171</f>
        <v>1011803</v>
      </c>
      <c r="D33" s="226">
        <f>+Modelo!F171</f>
        <v>1631881</v>
      </c>
      <c r="E33" s="226">
        <f>+Modelo!G171</f>
        <v>1705908</v>
      </c>
      <c r="F33" s="226">
        <f>+Modelo!H171</f>
        <v>1689033</v>
      </c>
      <c r="G33" s="226">
        <f>+Modelo!I171</f>
        <v>1572964</v>
      </c>
      <c r="H33" s="226">
        <f>+Modelo!J171</f>
        <v>1655439</v>
      </c>
      <c r="I33" s="226">
        <f>+Modelo!K171</f>
        <v>1535725</v>
      </c>
      <c r="J33" s="226">
        <f>+Modelo!L171</f>
        <v>1683952.0840930184</v>
      </c>
      <c r="K33" s="226">
        <f>+Modelo!M171</f>
        <v>1888650.9824803625</v>
      </c>
      <c r="L33" s="226">
        <f>+Modelo!N171</f>
        <v>2125066.3691301402</v>
      </c>
      <c r="M33" s="226">
        <f>+Modelo!O171</f>
        <v>2403796.3043537452</v>
      </c>
      <c r="N33" s="226">
        <f>+Modelo!P171</f>
        <v>2733389.2535297712</v>
      </c>
      <c r="O33" s="226">
        <f>+Modelo!Q171</f>
        <v>3126440.352812632</v>
      </c>
      <c r="P33" s="226">
        <f>+Modelo!R171</f>
        <v>3559932.570453505</v>
      </c>
      <c r="Q33" s="226">
        <f>+Modelo!S171</f>
        <v>4059837.6822074293</v>
      </c>
      <c r="R33" s="226">
        <f>+Modelo!T171</f>
        <v>4629917.9215143975</v>
      </c>
      <c r="S33" s="226">
        <f>+Modelo!U171</f>
        <v>5266416.4379326971</v>
      </c>
      <c r="T33" s="226">
        <f>+Modelo!V171</f>
        <v>5966121.0255322633</v>
      </c>
    </row>
    <row r="34" spans="2:20" ht="12.75" thickBot="1">
      <c r="B34" s="228" t="s">
        <v>142</v>
      </c>
      <c r="C34" s="229">
        <f>+Modelo!E143</f>
        <v>0.99011122166286647</v>
      </c>
      <c r="D34" s="229">
        <f>+Modelo!F143</f>
        <v>0.64396746679320394</v>
      </c>
      <c r="E34" s="229">
        <f>+Modelo!G143</f>
        <v>0.68198315965864598</v>
      </c>
      <c r="F34" s="229">
        <f>+Modelo!H143</f>
        <v>0.39122781258586564</v>
      </c>
      <c r="G34" s="229">
        <f>+Modelo!I143</f>
        <v>0.54898719211994973</v>
      </c>
      <c r="H34" s="229">
        <f>+Modelo!J143</f>
        <v>0.6867921510806132</v>
      </c>
      <c r="I34" s="229">
        <f>+Modelo!K143</f>
        <v>1.455933163934235</v>
      </c>
      <c r="J34" s="229">
        <f>+Modelo!L143</f>
        <v>1.4514303943392637</v>
      </c>
      <c r="K34" s="229">
        <f>+Modelo!M143</f>
        <v>2.0043988898864789</v>
      </c>
      <c r="L34" s="229">
        <f>+Modelo!N143</f>
        <v>2.3149647716042394</v>
      </c>
      <c r="M34" s="229">
        <f>+Modelo!O143</f>
        <v>2.7293062011655</v>
      </c>
      <c r="N34" s="229">
        <f>+Modelo!P143</f>
        <v>3.2273536723814749</v>
      </c>
      <c r="O34" s="229">
        <f>+Modelo!Q143</f>
        <v>3.848731933966949</v>
      </c>
      <c r="P34" s="229">
        <f>+Modelo!R143</f>
        <v>4.2447288512985741</v>
      </c>
      <c r="Q34" s="229">
        <f>+Modelo!S143</f>
        <v>4.895039782539901</v>
      </c>
      <c r="R34" s="229">
        <f>+Modelo!T143</f>
        <v>5.5821902697828731</v>
      </c>
      <c r="S34" s="229">
        <f>+Modelo!U143</f>
        <v>6.2325539110087833</v>
      </c>
      <c r="T34" s="229">
        <f>+Modelo!V143</f>
        <v>6.85146383142314</v>
      </c>
    </row>
    <row r="35" spans="2:20">
      <c r="B35" s="200"/>
      <c r="C35" s="200"/>
      <c r="D35" s="200"/>
      <c r="E35" s="200"/>
      <c r="F35" s="200"/>
      <c r="G35" s="200"/>
      <c r="H35" s="206"/>
      <c r="I35" s="206"/>
      <c r="J35" s="206"/>
      <c r="K35" s="206"/>
      <c r="L35" s="206"/>
      <c r="M35" s="206"/>
      <c r="N35" s="206"/>
      <c r="O35" s="206"/>
      <c r="P35" s="206"/>
      <c r="Q35" s="206"/>
      <c r="R35" s="206"/>
      <c r="S35" s="206"/>
      <c r="T35" s="206"/>
    </row>
    <row r="36" spans="2:20">
      <c r="B36" s="230" t="s">
        <v>143</v>
      </c>
      <c r="C36" s="231">
        <v>43099</v>
      </c>
      <c r="D36" s="231">
        <f>EOMONTH(C36,12)</f>
        <v>43465</v>
      </c>
      <c r="E36" s="231">
        <f t="shared" ref="E36:M36" si="14">EOMONTH(D36,12)</f>
        <v>43830</v>
      </c>
      <c r="F36" s="231">
        <f t="shared" si="14"/>
        <v>44196</v>
      </c>
      <c r="G36" s="231">
        <f t="shared" si="14"/>
        <v>44561</v>
      </c>
      <c r="H36" s="231">
        <f t="shared" si="14"/>
        <v>44926</v>
      </c>
      <c r="I36" s="231">
        <f t="shared" si="14"/>
        <v>45291</v>
      </c>
      <c r="J36" s="231">
        <f t="shared" si="14"/>
        <v>45657</v>
      </c>
      <c r="K36" s="231">
        <f t="shared" si="14"/>
        <v>46022</v>
      </c>
      <c r="L36" s="231">
        <f t="shared" si="14"/>
        <v>46387</v>
      </c>
      <c r="M36" s="232">
        <f t="shared" si="14"/>
        <v>46752</v>
      </c>
    </row>
    <row r="37" spans="2:20">
      <c r="B37" s="233" t="s">
        <v>144</v>
      </c>
      <c r="C37" s="234">
        <f t="shared" ref="C37:L37" ca="1" si="15">(C36-TODAY())/365</f>
        <v>0.77260273972602744</v>
      </c>
      <c r="D37" s="234">
        <f t="shared" ca="1" si="15"/>
        <v>1.7753424657534247</v>
      </c>
      <c r="E37" s="234">
        <f t="shared" ca="1" si="15"/>
        <v>2.7753424657534245</v>
      </c>
      <c r="F37" s="234">
        <f t="shared" ca="1" si="15"/>
        <v>3.7780821917808218</v>
      </c>
      <c r="G37" s="234">
        <f t="shared" ca="1" si="15"/>
        <v>4.7780821917808218</v>
      </c>
      <c r="H37" s="234">
        <f t="shared" ca="1" si="15"/>
        <v>5.7780821917808218</v>
      </c>
      <c r="I37" s="234">
        <f t="shared" ca="1" si="15"/>
        <v>6.7780821917808218</v>
      </c>
      <c r="J37" s="234">
        <f t="shared" ca="1" si="15"/>
        <v>7.7808219178082192</v>
      </c>
      <c r="K37" s="234">
        <f t="shared" ca="1" si="15"/>
        <v>8.7808219178082183</v>
      </c>
      <c r="L37" s="234">
        <f t="shared" ca="1" si="15"/>
        <v>9.7808219178082183</v>
      </c>
      <c r="M37" s="235">
        <f ca="1">(M36-TODAY())/365</f>
        <v>10.780821917808218</v>
      </c>
    </row>
    <row r="38" spans="2:20" ht="12.75" thickBot="1"/>
    <row r="39" spans="2:20" ht="12.75" thickBot="1">
      <c r="B39" s="236"/>
      <c r="C39" s="237">
        <v>43099</v>
      </c>
      <c r="D39" s="237">
        <f>EOMONTH(C39,12)</f>
        <v>43465</v>
      </c>
      <c r="E39" s="237">
        <f t="shared" ref="E39:M39" si="16">EOMONTH(D39,12)</f>
        <v>43830</v>
      </c>
      <c r="F39" s="237">
        <f t="shared" si="16"/>
        <v>44196</v>
      </c>
      <c r="G39" s="237">
        <f t="shared" si="16"/>
        <v>44561</v>
      </c>
      <c r="H39" s="237">
        <f t="shared" si="16"/>
        <v>44926</v>
      </c>
      <c r="I39" s="237">
        <f t="shared" si="16"/>
        <v>45291</v>
      </c>
      <c r="J39" s="237">
        <f t="shared" si="16"/>
        <v>45657</v>
      </c>
      <c r="K39" s="237">
        <f t="shared" si="16"/>
        <v>46022</v>
      </c>
      <c r="L39" s="237">
        <f t="shared" si="16"/>
        <v>46387</v>
      </c>
      <c r="M39" s="237">
        <f t="shared" si="16"/>
        <v>46752</v>
      </c>
      <c r="N39" s="238"/>
      <c r="O39" s="263"/>
      <c r="P39" s="263" t="s">
        <v>151</v>
      </c>
    </row>
    <row r="40" spans="2:20">
      <c r="B40" s="239" t="s">
        <v>140</v>
      </c>
      <c r="C40" s="240">
        <f t="shared" ref="C40:M40" si="17">+J24</f>
        <v>35405.680629268463</v>
      </c>
      <c r="D40" s="240">
        <f t="shared" si="17"/>
        <v>197262.01662203937</v>
      </c>
      <c r="E40" s="240">
        <f t="shared" si="17"/>
        <v>310854.534327331</v>
      </c>
      <c r="F40" s="240">
        <f t="shared" si="17"/>
        <v>472325.18595179275</v>
      </c>
      <c r="G40" s="240">
        <f t="shared" si="17"/>
        <v>638117.20248057321</v>
      </c>
      <c r="H40" s="240">
        <f t="shared" si="17"/>
        <v>974865.48442226101</v>
      </c>
      <c r="I40" s="240">
        <f t="shared" si="17"/>
        <v>1117257.7278137186</v>
      </c>
      <c r="J40" s="240">
        <f t="shared" si="17"/>
        <v>1261224.7497779387</v>
      </c>
      <c r="K40" s="240">
        <f t="shared" si="17"/>
        <v>1386717.3543815627</v>
      </c>
      <c r="L40" s="240">
        <f t="shared" si="17"/>
        <v>1536370.7812024979</v>
      </c>
      <c r="M40" s="240">
        <f t="shared" si="17"/>
        <v>1694171.9518259692</v>
      </c>
      <c r="N40" s="241" t="s">
        <v>145</v>
      </c>
      <c r="O40" s="264" t="s">
        <v>146</v>
      </c>
      <c r="P40" s="264" t="s">
        <v>150</v>
      </c>
      <c r="Q40" s="196"/>
      <c r="R40" s="258"/>
    </row>
    <row r="41" spans="2:20">
      <c r="B41" s="242" t="s">
        <v>248</v>
      </c>
      <c r="C41" s="243"/>
      <c r="D41" s="243"/>
      <c r="E41" s="243"/>
      <c r="F41" s="244"/>
      <c r="G41" s="244"/>
      <c r="H41" s="244"/>
      <c r="I41" s="244"/>
      <c r="J41" s="244"/>
      <c r="K41" s="244"/>
      <c r="L41" s="244"/>
      <c r="M41" s="244"/>
      <c r="N41" s="245">
        <v>7.0000000000000007E-2</v>
      </c>
      <c r="O41" s="246"/>
      <c r="P41" s="260"/>
      <c r="Q41" s="259"/>
      <c r="R41" s="258"/>
    </row>
    <row r="42" spans="2:20">
      <c r="B42" s="247">
        <v>0.14499999999999999</v>
      </c>
      <c r="C42" s="248">
        <f t="shared" ref="C42:L42" ca="1" si="18">(C$40)/((1+$B42)^(C$37))</f>
        <v>31888.909459562456</v>
      </c>
      <c r="D42" s="248">
        <f t="shared" ca="1" si="18"/>
        <v>155111.35471610152</v>
      </c>
      <c r="E42" s="248">
        <f t="shared" ca="1" si="18"/>
        <v>213477.36927358119</v>
      </c>
      <c r="F42" s="248">
        <f t="shared" ca="1" si="18"/>
        <v>283184.28059238376</v>
      </c>
      <c r="G42" s="248">
        <f t="shared" ca="1" si="18"/>
        <v>334135.79581934965</v>
      </c>
      <c r="H42" s="248">
        <f t="shared" ca="1" si="18"/>
        <v>445822.27007746318</v>
      </c>
      <c r="I42" s="248">
        <f t="shared" ca="1" si="18"/>
        <v>446236.35064238269</v>
      </c>
      <c r="J42" s="248">
        <f t="shared" ca="1" si="18"/>
        <v>439782.0151682233</v>
      </c>
      <c r="K42" s="248">
        <f t="shared" ca="1" si="18"/>
        <v>422306.18725673505</v>
      </c>
      <c r="L42" s="248">
        <f t="shared" ca="1" si="18"/>
        <v>408629.81041955441</v>
      </c>
      <c r="M42" s="248">
        <f ca="1">(M$40)/((1+$B42)^(M$37))</f>
        <v>393537.39615447429</v>
      </c>
      <c r="N42" s="249">
        <f ca="1">((M$40*(1+$N$41))/($B42-$N$41))/((1+$B42)^(M$37))</f>
        <v>5614466.8518038346</v>
      </c>
      <c r="O42" s="250">
        <f ca="1">SUM(C42:N42)</f>
        <v>9188578.5913836453</v>
      </c>
      <c r="P42" s="261">
        <f ca="1">O42/$C$6-1</f>
        <v>0.39245461407505888</v>
      </c>
      <c r="Q42" s="257"/>
      <c r="R42" s="258"/>
    </row>
    <row r="43" spans="2:20" ht="12.75" thickBot="1">
      <c r="B43" s="251"/>
      <c r="C43" s="252"/>
      <c r="D43" s="252"/>
      <c r="E43" s="252"/>
      <c r="F43" s="252"/>
      <c r="G43" s="252"/>
      <c r="H43" s="252"/>
      <c r="I43" s="252"/>
      <c r="J43" s="252"/>
      <c r="K43" s="252"/>
      <c r="L43" s="252"/>
      <c r="M43" s="252"/>
      <c r="N43" s="253"/>
      <c r="O43" s="254"/>
      <c r="P43" s="262"/>
      <c r="Q43" s="257"/>
      <c r="R43" s="258"/>
    </row>
    <row r="44" spans="2:20">
      <c r="B44" s="255"/>
      <c r="C44" s="200"/>
      <c r="D44" s="200"/>
      <c r="E44" s="200"/>
      <c r="F44" s="200"/>
      <c r="G44" s="200"/>
      <c r="H44" s="200"/>
      <c r="I44" s="200"/>
      <c r="J44" s="200"/>
    </row>
    <row r="45" spans="2:20">
      <c r="B45" s="200"/>
      <c r="C45" s="429"/>
      <c r="D45" s="429"/>
      <c r="E45" s="429"/>
      <c r="F45" s="429"/>
      <c r="G45" s="429"/>
      <c r="H45" s="429"/>
      <c r="I45" s="429"/>
      <c r="J45" s="429"/>
      <c r="K45" s="429"/>
      <c r="L45" s="429"/>
      <c r="M45" s="429"/>
      <c r="N45" s="429"/>
      <c r="O45" s="429"/>
      <c r="P45" s="429"/>
      <c r="Q45" s="429"/>
      <c r="R45" s="429"/>
      <c r="S45" s="429"/>
      <c r="T45" s="429"/>
    </row>
    <row r="46" spans="2:20" ht="18">
      <c r="F46" s="413"/>
    </row>
    <row r="47" spans="2:20">
      <c r="D47" s="256"/>
      <c r="E47" s="256"/>
      <c r="F47" s="256"/>
      <c r="G47" s="256"/>
      <c r="H47" s="256"/>
      <c r="I47" s="256"/>
      <c r="J47" s="256"/>
      <c r="K47" s="256"/>
      <c r="L47" s="256"/>
      <c r="M47" s="256"/>
      <c r="N47" s="256"/>
      <c r="O47" s="256"/>
      <c r="P47" s="256"/>
      <c r="Q47" s="256"/>
      <c r="R47" s="256"/>
      <c r="S47" s="256"/>
      <c r="T47" s="256"/>
    </row>
  </sheetData>
  <mergeCells count="1">
    <mergeCell ref="B2:B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pageSetUpPr fitToPage="1"/>
  </sheetPr>
  <dimension ref="A1:W246"/>
  <sheetViews>
    <sheetView showGridLines="0" zoomScale="85" zoomScaleNormal="85" workbookViewId="0">
      <pane xSplit="3" ySplit="12" topLeftCell="H102" activePane="bottomRight" state="frozen"/>
      <selection pane="topRight" activeCell="D1" sqref="D1"/>
      <selection pane="bottomLeft" activeCell="A13" sqref="A13"/>
      <selection pane="bottomRight" activeCell="W125" sqref="W125"/>
    </sheetView>
  </sheetViews>
  <sheetFormatPr defaultColWidth="14.5703125" defaultRowHeight="12.75" outlineLevelRow="1"/>
  <cols>
    <col min="1" max="1" width="1.7109375" style="10" customWidth="1"/>
    <col min="2" max="2" width="45.42578125" style="28" customWidth="1"/>
    <col min="3" max="3" width="9.85546875" style="44" bestFit="1" customWidth="1"/>
    <col min="4" max="22" width="12.7109375" style="77" customWidth="1"/>
    <col min="23" max="23" width="3.5703125" style="10" customWidth="1"/>
    <col min="24" max="16384" width="14.5703125" style="10"/>
  </cols>
  <sheetData>
    <row r="1" spans="1:23" ht="3" customHeight="1">
      <c r="B1" s="28" t="s">
        <v>152</v>
      </c>
    </row>
    <row r="2" spans="1:23" s="88" customFormat="1" ht="3" customHeight="1" thickBot="1">
      <c r="C2" s="89"/>
      <c r="D2" s="90"/>
      <c r="E2" s="91"/>
      <c r="H2" s="89"/>
      <c r="I2" s="90"/>
      <c r="J2" s="90"/>
      <c r="K2" s="90"/>
      <c r="L2" s="91"/>
      <c r="M2" s="90"/>
      <c r="N2" s="90"/>
      <c r="O2" s="91"/>
      <c r="P2" s="90"/>
      <c r="Q2" s="90"/>
      <c r="R2" s="90"/>
      <c r="S2" s="90"/>
      <c r="T2" s="91"/>
      <c r="U2" s="90" t="s">
        <v>22</v>
      </c>
      <c r="V2" s="90"/>
      <c r="W2" s="90"/>
    </row>
    <row r="3" spans="1:23" s="98" customFormat="1" ht="13.5" thickBot="1">
      <c r="C3" s="104"/>
      <c r="D3" s="161"/>
      <c r="E3" s="162"/>
      <c r="F3" s="163" t="s">
        <v>116</v>
      </c>
      <c r="G3" s="164"/>
      <c r="H3" s="165"/>
      <c r="I3" s="163"/>
      <c r="J3" s="164"/>
      <c r="K3" s="166"/>
      <c r="L3" s="166"/>
      <c r="M3" s="167"/>
      <c r="N3" s="167"/>
      <c r="O3" s="166"/>
      <c r="P3" s="166"/>
      <c r="Q3" s="166"/>
      <c r="R3" s="168"/>
      <c r="S3" s="169"/>
      <c r="T3" s="170"/>
      <c r="U3" s="96"/>
      <c r="V3" s="97"/>
      <c r="W3" s="97"/>
    </row>
    <row r="4" spans="1:23" s="88" customFormat="1" ht="3" customHeight="1" thickBot="1">
      <c r="C4" s="89"/>
      <c r="D4" s="90"/>
      <c r="E4" s="171"/>
      <c r="F4" s="172"/>
      <c r="G4" s="172"/>
      <c r="H4" s="172"/>
      <c r="I4" s="173"/>
      <c r="J4" s="172"/>
      <c r="K4" s="90"/>
      <c r="L4" s="91"/>
      <c r="M4" s="90"/>
      <c r="N4" s="90"/>
      <c r="O4" s="90"/>
      <c r="P4" s="90"/>
      <c r="Q4" s="91"/>
      <c r="R4" s="90" t="s">
        <v>22</v>
      </c>
      <c r="S4" s="90"/>
      <c r="T4" s="90"/>
      <c r="W4" s="90"/>
    </row>
    <row r="5" spans="1:23" s="98" customFormat="1" ht="13.5" thickBot="1">
      <c r="C5" s="104"/>
      <c r="D5" s="161"/>
      <c r="E5" s="174" t="s">
        <v>117</v>
      </c>
      <c r="F5" s="175"/>
      <c r="G5" s="164"/>
      <c r="H5" s="176"/>
      <c r="I5" s="175"/>
      <c r="J5" s="164"/>
      <c r="K5" s="166"/>
      <c r="L5" s="166"/>
      <c r="M5" s="166"/>
      <c r="N5" s="166"/>
      <c r="O5" s="166"/>
      <c r="P5" s="166"/>
      <c r="Q5" s="166"/>
      <c r="R5" s="168"/>
      <c r="S5" s="169"/>
      <c r="T5" s="170"/>
      <c r="U5" s="96"/>
      <c r="V5" s="97"/>
      <c r="W5" s="97"/>
    </row>
    <row r="6" spans="1:23" s="98" customFormat="1" ht="4.5" customHeight="1" thickBot="1">
      <c r="C6" s="104"/>
      <c r="D6" s="161"/>
      <c r="E6" s="177"/>
      <c r="F6" s="178"/>
      <c r="G6" s="179"/>
      <c r="H6" s="180"/>
      <c r="I6" s="178"/>
      <c r="J6" s="179"/>
      <c r="K6" s="161"/>
      <c r="L6" s="161"/>
      <c r="M6" s="161"/>
      <c r="N6" s="161"/>
      <c r="O6" s="161"/>
      <c r="P6" s="161"/>
      <c r="Q6" s="161"/>
      <c r="R6" s="96"/>
      <c r="S6" s="97"/>
      <c r="T6" s="97"/>
      <c r="U6" s="96"/>
      <c r="V6" s="97"/>
      <c r="W6" s="97"/>
    </row>
    <row r="7" spans="1:23" s="98" customFormat="1" ht="13.5" thickBot="1">
      <c r="C7" s="104"/>
      <c r="D7" s="161"/>
      <c r="E7" s="174" t="s">
        <v>118</v>
      </c>
      <c r="F7" s="175"/>
      <c r="G7" s="164"/>
      <c r="H7" s="176"/>
      <c r="I7" s="175"/>
      <c r="J7" s="164"/>
      <c r="K7" s="166"/>
      <c r="L7" s="166"/>
      <c r="M7" s="166"/>
      <c r="N7" s="166"/>
      <c r="O7" s="166"/>
      <c r="P7" s="166"/>
      <c r="Q7" s="166"/>
      <c r="R7" s="168"/>
      <c r="S7" s="169"/>
      <c r="T7" s="170"/>
      <c r="U7" s="96"/>
      <c r="V7" s="97"/>
      <c r="W7" s="97"/>
    </row>
    <row r="8" spans="1:23" s="88" customFormat="1" ht="3" customHeight="1" thickBot="1">
      <c r="C8" s="89"/>
      <c r="D8" s="90"/>
      <c r="E8" s="91"/>
      <c r="F8" s="89"/>
      <c r="G8" s="90"/>
      <c r="H8" s="90"/>
      <c r="I8" s="90"/>
      <c r="J8" s="91"/>
      <c r="K8" s="90"/>
      <c r="L8" s="90"/>
      <c r="M8" s="90"/>
      <c r="N8" s="90"/>
      <c r="O8" s="91"/>
      <c r="P8" s="90"/>
      <c r="Q8" s="90"/>
      <c r="R8" s="90"/>
      <c r="S8" s="90"/>
      <c r="T8" s="91"/>
      <c r="U8" s="90"/>
      <c r="V8" s="90"/>
      <c r="W8" s="90"/>
    </row>
    <row r="9" spans="1:23" s="98" customFormat="1" ht="13.5" thickBot="1">
      <c r="C9" s="104"/>
      <c r="D9" s="161"/>
      <c r="E9" s="174" t="s">
        <v>156</v>
      </c>
      <c r="F9" s="175"/>
      <c r="G9" s="164"/>
      <c r="H9" s="176"/>
      <c r="I9" s="175"/>
      <c r="J9" s="164"/>
      <c r="K9" s="166"/>
      <c r="L9" s="166"/>
      <c r="M9" s="166"/>
      <c r="N9" s="166"/>
      <c r="O9" s="166"/>
      <c r="P9" s="166"/>
      <c r="Q9" s="166"/>
      <c r="R9" s="168"/>
      <c r="S9" s="169"/>
      <c r="T9" s="170"/>
      <c r="U9" s="96"/>
      <c r="V9" s="97"/>
      <c r="W9" s="97"/>
    </row>
    <row r="10" spans="1:23" s="2" customFormat="1" ht="3" customHeight="1">
      <c r="A10" s="1"/>
      <c r="B10" s="46"/>
      <c r="C10" s="63"/>
      <c r="D10" s="63"/>
      <c r="E10" s="63"/>
      <c r="F10" s="63"/>
      <c r="G10" s="63"/>
      <c r="H10" s="63"/>
      <c r="I10" s="63"/>
      <c r="J10" s="63"/>
      <c r="K10" s="63"/>
      <c r="L10" s="63"/>
      <c r="M10" s="63"/>
      <c r="N10" s="63"/>
      <c r="O10" s="63"/>
      <c r="P10" s="63"/>
      <c r="Q10" s="63"/>
      <c r="R10" s="63"/>
      <c r="S10" s="63"/>
      <c r="T10" s="63"/>
      <c r="U10" s="63"/>
      <c r="V10" s="63"/>
      <c r="W10" s="79"/>
    </row>
    <row r="11" spans="1:23" s="2" customFormat="1" ht="13.15" customHeight="1">
      <c r="A11" s="3"/>
      <c r="B11" s="47"/>
      <c r="C11" s="32" t="s">
        <v>21</v>
      </c>
      <c r="D11" s="78" t="s">
        <v>1</v>
      </c>
      <c r="E11" s="80">
        <f>+D11+1</f>
        <v>2010</v>
      </c>
      <c r="F11" s="80">
        <f t="shared" ref="F11:Q11" si="0">+E11+1</f>
        <v>2011</v>
      </c>
      <c r="G11" s="80">
        <f t="shared" si="0"/>
        <v>2012</v>
      </c>
      <c r="H11" s="80">
        <f t="shared" si="0"/>
        <v>2013</v>
      </c>
      <c r="I11" s="80">
        <f t="shared" si="0"/>
        <v>2014</v>
      </c>
      <c r="J11" s="80">
        <f t="shared" si="0"/>
        <v>2015</v>
      </c>
      <c r="K11" s="80">
        <f t="shared" si="0"/>
        <v>2016</v>
      </c>
      <c r="L11" s="80">
        <f t="shared" si="0"/>
        <v>2017</v>
      </c>
      <c r="M11" s="80">
        <f t="shared" si="0"/>
        <v>2018</v>
      </c>
      <c r="N11" s="80">
        <f t="shared" si="0"/>
        <v>2019</v>
      </c>
      <c r="O11" s="80">
        <f t="shared" si="0"/>
        <v>2020</v>
      </c>
      <c r="P11" s="80">
        <f t="shared" si="0"/>
        <v>2021</v>
      </c>
      <c r="Q11" s="80">
        <f t="shared" si="0"/>
        <v>2022</v>
      </c>
      <c r="R11" s="80">
        <f>+Q11+1</f>
        <v>2023</v>
      </c>
      <c r="S11" s="80">
        <f>+R11+1</f>
        <v>2024</v>
      </c>
      <c r="T11" s="80">
        <f>+S11+1</f>
        <v>2025</v>
      </c>
      <c r="U11" s="80">
        <f>+T11+1</f>
        <v>2026</v>
      </c>
      <c r="V11" s="80">
        <f>+U11+1</f>
        <v>2027</v>
      </c>
      <c r="W11" s="79" t="s">
        <v>22</v>
      </c>
    </row>
    <row r="12" spans="1:23" s="88" customFormat="1" ht="3" customHeight="1">
      <c r="C12" s="89"/>
      <c r="D12" s="90"/>
      <c r="E12" s="91"/>
      <c r="F12" s="89"/>
      <c r="G12" s="90"/>
      <c r="H12" s="90"/>
      <c r="I12" s="90"/>
      <c r="J12" s="91"/>
      <c r="K12" s="90"/>
      <c r="L12" s="90"/>
      <c r="M12" s="90"/>
      <c r="N12" s="90"/>
      <c r="O12" s="91"/>
      <c r="P12" s="90"/>
      <c r="Q12" s="90"/>
      <c r="R12" s="90"/>
      <c r="S12" s="90"/>
      <c r="T12" s="91"/>
      <c r="U12" s="90" t="s">
        <v>22</v>
      </c>
      <c r="V12" s="90"/>
      <c r="W12" s="79" t="s">
        <v>22</v>
      </c>
    </row>
    <row r="13" spans="1:23" s="98" customFormat="1" ht="14.25" outlineLevel="1">
      <c r="A13" s="93" t="s">
        <v>22</v>
      </c>
      <c r="B13" s="94" t="s">
        <v>34</v>
      </c>
      <c r="C13" s="95"/>
      <c r="D13" s="94"/>
      <c r="E13" s="94"/>
      <c r="F13" s="94"/>
      <c r="G13" s="94"/>
      <c r="H13" s="94"/>
      <c r="I13" s="94"/>
      <c r="J13" s="94"/>
      <c r="K13" s="94"/>
      <c r="L13" s="94"/>
      <c r="M13" s="94"/>
      <c r="N13" s="94"/>
      <c r="O13" s="94"/>
      <c r="P13" s="94"/>
      <c r="Q13" s="94"/>
      <c r="R13" s="94"/>
      <c r="S13" s="94"/>
      <c r="T13" s="94"/>
      <c r="U13" s="94"/>
      <c r="V13" s="94"/>
      <c r="W13" s="79" t="s">
        <v>22</v>
      </c>
    </row>
    <row r="14" spans="1:23" s="88" customFormat="1" ht="3" customHeight="1" outlineLevel="1">
      <c r="C14" s="89"/>
      <c r="D14" s="90"/>
      <c r="E14" s="91"/>
      <c r="F14" s="89"/>
      <c r="G14" s="90"/>
      <c r="H14" s="90"/>
      <c r="I14" s="90"/>
      <c r="J14" s="91"/>
      <c r="K14" s="90"/>
      <c r="L14" s="90"/>
      <c r="M14" s="90"/>
      <c r="N14" s="90"/>
      <c r="O14" s="91"/>
      <c r="P14" s="90"/>
      <c r="Q14" s="90"/>
      <c r="R14" s="90"/>
      <c r="S14" s="90"/>
      <c r="T14" s="91"/>
      <c r="U14" s="96" t="s">
        <v>22</v>
      </c>
      <c r="V14" s="90"/>
      <c r="W14" s="79" t="s">
        <v>22</v>
      </c>
    </row>
    <row r="15" spans="1:23" s="98" customFormat="1" ht="14.25" outlineLevel="1">
      <c r="B15" s="92" t="s">
        <v>35</v>
      </c>
      <c r="C15" s="99" t="s">
        <v>33</v>
      </c>
      <c r="D15" s="100">
        <v>-3.2824803986595263E-3</v>
      </c>
      <c r="E15" s="100">
        <v>7.5336154528701016E-2</v>
      </c>
      <c r="F15" s="100">
        <v>2.7325092432441078E-2</v>
      </c>
      <c r="G15" s="100">
        <v>1.0318036483835336E-2</v>
      </c>
      <c r="H15" s="100">
        <v>2.4920118026571458E-2</v>
      </c>
      <c r="I15" s="100">
        <v>1E-3</v>
      </c>
      <c r="J15" s="100">
        <v>-3.7999999999999999E-2</v>
      </c>
      <c r="K15" s="100">
        <v>-3.49E-2</v>
      </c>
      <c r="L15" s="101">
        <v>4.4999999999999997E-3</v>
      </c>
      <c r="M15" s="101">
        <v>2.47E-2</v>
      </c>
      <c r="N15" s="101">
        <v>2.5600000000000001E-2</v>
      </c>
      <c r="O15" s="101">
        <v>2.53E-2</v>
      </c>
      <c r="P15" s="101">
        <v>2.5700000000000001E-2</v>
      </c>
      <c r="Q15" s="101">
        <v>2.5999999999999999E-2</v>
      </c>
      <c r="R15" s="101">
        <v>2.5999999999999999E-2</v>
      </c>
      <c r="S15" s="101">
        <v>2.5999999999999999E-2</v>
      </c>
      <c r="T15" s="101">
        <v>2.5999999999999999E-2</v>
      </c>
      <c r="U15" s="101">
        <v>2.5999999999999999E-2</v>
      </c>
      <c r="V15" s="101">
        <v>2.5999999999999999E-2</v>
      </c>
      <c r="W15" s="79" t="s">
        <v>22</v>
      </c>
    </row>
    <row r="16" spans="1:23" s="98" customFormat="1" ht="14.25" outlineLevel="1">
      <c r="B16" s="92" t="s">
        <v>36</v>
      </c>
      <c r="C16" s="99" t="s">
        <v>33</v>
      </c>
      <c r="D16" s="100">
        <v>4.3120283296899944E-2</v>
      </c>
      <c r="E16" s="100">
        <v>5.9090683472662137E-2</v>
      </c>
      <c r="F16" s="100">
        <v>6.5000000000000002E-2</v>
      </c>
      <c r="G16" s="100">
        <v>5.8385999999999993E-2</v>
      </c>
      <c r="H16" s="100">
        <v>5.91E-2</v>
      </c>
      <c r="I16" s="100">
        <v>6.4000000000000001E-2</v>
      </c>
      <c r="J16" s="100">
        <v>0.1067</v>
      </c>
      <c r="K16" s="100">
        <v>6.3E-2</v>
      </c>
      <c r="L16" s="101">
        <v>4.1000000000000002E-2</v>
      </c>
      <c r="M16" s="101">
        <v>3.7999999999999999E-2</v>
      </c>
      <c r="N16" s="101">
        <v>3.5999999999999997E-2</v>
      </c>
      <c r="O16" s="101">
        <v>3.5000000000000003E-2</v>
      </c>
      <c r="P16" s="101">
        <v>3.5000000000000003E-2</v>
      </c>
      <c r="Q16" s="101">
        <v>3.5000000000000003E-2</v>
      </c>
      <c r="R16" s="101">
        <v>3.5000000000000003E-2</v>
      </c>
      <c r="S16" s="101">
        <v>3.5000000000000003E-2</v>
      </c>
      <c r="T16" s="101">
        <v>3.5000000000000003E-2</v>
      </c>
      <c r="U16" s="101">
        <v>3.5000000000000003E-2</v>
      </c>
      <c r="V16" s="101">
        <v>3.5000000000000003E-2</v>
      </c>
      <c r="W16" s="79" t="s">
        <v>22</v>
      </c>
    </row>
    <row r="17" spans="1:23" s="98" customFormat="1" ht="14.25" outlineLevel="1">
      <c r="B17" s="88" t="s">
        <v>37</v>
      </c>
      <c r="C17" s="89" t="s">
        <v>33</v>
      </c>
      <c r="D17" s="100">
        <v>0.10117981927710799</v>
      </c>
      <c r="E17" s="102">
        <f t="shared" ref="E17:K17" si="1">AVERAGE(E18,D18)</f>
        <v>9.7500000000000003E-2</v>
      </c>
      <c r="F17" s="102">
        <f t="shared" si="1"/>
        <v>0.10875</v>
      </c>
      <c r="G17" s="102">
        <f t="shared" si="1"/>
        <v>9.1249999999999998E-2</v>
      </c>
      <c r="H17" s="102">
        <f t="shared" si="1"/>
        <v>8.8749999999999996E-2</v>
      </c>
      <c r="I17" s="102">
        <f t="shared" si="1"/>
        <v>0.11124999999999999</v>
      </c>
      <c r="J17" s="102">
        <f t="shared" si="1"/>
        <v>0.13</v>
      </c>
      <c r="K17" s="102">
        <f t="shared" si="1"/>
        <v>0.14000000000000001</v>
      </c>
      <c r="L17" s="102">
        <v>0.105</v>
      </c>
      <c r="M17" s="102">
        <v>8.3000000000000004E-2</v>
      </c>
      <c r="N17" s="102">
        <v>7.2999999999999995E-2</v>
      </c>
      <c r="O17" s="102">
        <v>6.7500000000000004E-2</v>
      </c>
      <c r="P17" s="102">
        <v>6.8000000000000005E-2</v>
      </c>
      <c r="Q17" s="102">
        <v>6.8000000000000005E-2</v>
      </c>
      <c r="R17" s="102">
        <v>6.8000000000000005E-2</v>
      </c>
      <c r="S17" s="102">
        <v>6.8000000000000005E-2</v>
      </c>
      <c r="T17" s="102">
        <v>6.8000000000000005E-2</v>
      </c>
      <c r="U17" s="102">
        <v>6.8000000000000005E-2</v>
      </c>
      <c r="V17" s="102">
        <v>6.8000000000000005E-2</v>
      </c>
      <c r="W17" s="79" t="s">
        <v>22</v>
      </c>
    </row>
    <row r="18" spans="1:23" s="98" customFormat="1" ht="14.25" outlineLevel="1">
      <c r="B18" s="92" t="s">
        <v>38</v>
      </c>
      <c r="C18" s="99" t="s">
        <v>33</v>
      </c>
      <c r="D18" s="100">
        <v>8.7499999999999994E-2</v>
      </c>
      <c r="E18" s="100">
        <v>0.1075</v>
      </c>
      <c r="F18" s="100">
        <v>0.11</v>
      </c>
      <c r="G18" s="100">
        <v>7.2499999999999995E-2</v>
      </c>
      <c r="H18" s="100">
        <v>0.105</v>
      </c>
      <c r="I18" s="100">
        <v>0.11749999999999999</v>
      </c>
      <c r="J18" s="100">
        <v>0.14249999999999999</v>
      </c>
      <c r="K18" s="100">
        <v>0.13750000000000001</v>
      </c>
      <c r="L18" s="101">
        <v>8.2500000000000004E-2</v>
      </c>
      <c r="M18" s="101">
        <v>8.2500000000000004E-2</v>
      </c>
      <c r="N18" s="101">
        <v>7.0000000000000007E-2</v>
      </c>
      <c r="O18" s="101">
        <v>6.8000000000000005E-2</v>
      </c>
      <c r="P18" s="101">
        <v>6.8000000000000005E-2</v>
      </c>
      <c r="Q18" s="101">
        <v>6.8000000000000005E-2</v>
      </c>
      <c r="R18" s="101">
        <v>6.8000000000000005E-2</v>
      </c>
      <c r="S18" s="101">
        <v>6.8000000000000005E-2</v>
      </c>
      <c r="T18" s="101">
        <v>6.8000000000000005E-2</v>
      </c>
      <c r="U18" s="101">
        <v>6.8000000000000005E-2</v>
      </c>
      <c r="V18" s="101">
        <v>6.8000000000000005E-2</v>
      </c>
      <c r="W18" s="79" t="s">
        <v>22</v>
      </c>
    </row>
    <row r="19" spans="1:23" s="88" customFormat="1" ht="3" customHeight="1" outlineLevel="1">
      <c r="C19" s="89"/>
      <c r="D19" s="90"/>
      <c r="E19" s="91"/>
      <c r="F19" s="89"/>
      <c r="G19" s="90"/>
      <c r="H19" s="90"/>
      <c r="I19" s="90"/>
      <c r="J19" s="91"/>
      <c r="K19" s="90"/>
      <c r="L19" s="90"/>
      <c r="M19" s="90"/>
      <c r="N19" s="90"/>
      <c r="O19" s="91"/>
      <c r="P19" s="90"/>
      <c r="Q19" s="90"/>
      <c r="R19" s="90"/>
      <c r="S19" s="90"/>
      <c r="T19" s="91"/>
      <c r="U19" s="96" t="s">
        <v>22</v>
      </c>
      <c r="V19" s="90"/>
      <c r="W19" s="79" t="s">
        <v>22</v>
      </c>
    </row>
    <row r="20" spans="1:23" s="98" customFormat="1" ht="14.25" outlineLevel="1">
      <c r="A20" s="93"/>
      <c r="B20" s="94"/>
      <c r="C20" s="95"/>
      <c r="D20" s="94"/>
      <c r="E20" s="94"/>
      <c r="F20" s="94"/>
      <c r="G20" s="94"/>
      <c r="H20" s="94"/>
      <c r="I20" s="94"/>
      <c r="J20" s="94"/>
      <c r="K20" s="94"/>
      <c r="L20" s="94"/>
      <c r="M20" s="94"/>
      <c r="N20" s="94"/>
      <c r="O20" s="94"/>
      <c r="P20" s="94"/>
      <c r="Q20" s="94"/>
      <c r="R20" s="94"/>
      <c r="S20" s="94"/>
      <c r="T20" s="94"/>
      <c r="U20" s="94"/>
      <c r="V20" s="94"/>
      <c r="W20" s="79" t="s">
        <v>22</v>
      </c>
    </row>
    <row r="21" spans="1:23" s="92" customFormat="1" ht="3" customHeight="1" outlineLevel="1">
      <c r="C21" s="99"/>
      <c r="D21" s="103"/>
      <c r="E21" s="91"/>
      <c r="F21" s="99"/>
      <c r="G21" s="103"/>
      <c r="H21" s="103"/>
      <c r="I21" s="103"/>
      <c r="J21" s="91"/>
      <c r="K21" s="103"/>
      <c r="L21" s="103"/>
      <c r="M21" s="103"/>
      <c r="N21" s="103"/>
      <c r="O21" s="91"/>
      <c r="P21" s="103"/>
      <c r="Q21" s="103"/>
      <c r="R21" s="103"/>
      <c r="S21" s="103"/>
      <c r="T21" s="91"/>
      <c r="U21" s="96" t="s">
        <v>22</v>
      </c>
      <c r="V21" s="103"/>
      <c r="W21" s="79" t="s">
        <v>22</v>
      </c>
    </row>
    <row r="22" spans="1:23" s="52" customFormat="1" ht="3" customHeight="1">
      <c r="A22" s="6"/>
      <c r="B22" s="48"/>
      <c r="C22" s="50"/>
      <c r="D22" s="64"/>
      <c r="E22" s="64"/>
      <c r="F22" s="64"/>
      <c r="G22" s="64"/>
      <c r="H22" s="64"/>
      <c r="I22" s="64"/>
      <c r="J22" s="64"/>
      <c r="K22" s="64"/>
      <c r="L22" s="64"/>
      <c r="M22" s="64"/>
      <c r="N22" s="64"/>
      <c r="O22" s="64"/>
      <c r="P22" s="64"/>
      <c r="Q22" s="64"/>
      <c r="R22" s="64"/>
      <c r="S22" s="64"/>
      <c r="T22" s="64"/>
      <c r="U22" s="64"/>
      <c r="V22" s="64"/>
      <c r="W22" s="79" t="s">
        <v>22</v>
      </c>
    </row>
    <row r="23" spans="1:23" s="2" customFormat="1" ht="13.15" customHeight="1">
      <c r="A23" s="3" t="s">
        <v>22</v>
      </c>
      <c r="B23" s="4" t="s">
        <v>24</v>
      </c>
      <c r="C23" s="33"/>
      <c r="D23" s="65"/>
      <c r="E23" s="65"/>
      <c r="F23" s="65"/>
      <c r="G23" s="65"/>
      <c r="H23" s="65"/>
      <c r="I23" s="65"/>
      <c r="J23" s="65"/>
      <c r="K23" s="65"/>
      <c r="L23" s="65"/>
      <c r="M23" s="65"/>
      <c r="N23" s="65"/>
      <c r="O23" s="65"/>
      <c r="P23" s="65"/>
      <c r="Q23" s="65"/>
      <c r="R23" s="65"/>
      <c r="S23" s="65"/>
      <c r="T23" s="65"/>
      <c r="U23" s="65"/>
      <c r="V23" s="65"/>
      <c r="W23" s="79" t="s">
        <v>22</v>
      </c>
    </row>
    <row r="24" spans="1:23" s="2" customFormat="1" ht="3" customHeight="1">
      <c r="A24" s="3"/>
      <c r="B24" s="57"/>
      <c r="C24" s="58"/>
      <c r="D24" s="66"/>
      <c r="E24" s="66"/>
      <c r="F24" s="66"/>
      <c r="G24" s="66"/>
      <c r="H24" s="66"/>
      <c r="I24" s="66"/>
      <c r="J24" s="67"/>
      <c r="K24" s="66"/>
      <c r="L24" s="66"/>
      <c r="M24" s="66"/>
      <c r="N24" s="66"/>
      <c r="O24" s="66"/>
      <c r="P24" s="66"/>
      <c r="Q24" s="66"/>
      <c r="R24" s="66"/>
      <c r="S24" s="66"/>
      <c r="T24" s="66"/>
      <c r="U24" s="66"/>
      <c r="V24" s="66"/>
      <c r="W24" s="79" t="s">
        <v>22</v>
      </c>
    </row>
    <row r="25" spans="1:23" s="2" customFormat="1" ht="13.15" customHeight="1">
      <c r="A25" s="3"/>
      <c r="B25" s="5"/>
      <c r="C25" s="34"/>
      <c r="D25" s="68"/>
      <c r="E25" s="68"/>
      <c r="F25" s="68"/>
      <c r="G25" s="68"/>
      <c r="H25" s="68"/>
      <c r="I25" s="68"/>
      <c r="J25" s="69"/>
      <c r="K25" s="68"/>
      <c r="L25" s="68"/>
      <c r="M25" s="68"/>
      <c r="N25" s="68"/>
      <c r="O25" s="68"/>
      <c r="P25" s="68"/>
      <c r="Q25" s="68"/>
      <c r="R25" s="68"/>
      <c r="S25" s="68"/>
      <c r="T25" s="68"/>
      <c r="U25" s="68"/>
      <c r="V25" s="68"/>
      <c r="W25" s="79" t="s">
        <v>22</v>
      </c>
    </row>
    <row r="26" spans="1:23" s="2" customFormat="1" ht="3" customHeight="1">
      <c r="A26" s="3"/>
      <c r="B26" s="54"/>
      <c r="C26" s="55"/>
      <c r="D26" s="70"/>
      <c r="E26" s="70"/>
      <c r="F26" s="70"/>
      <c r="G26" s="70"/>
      <c r="H26" s="70"/>
      <c r="I26" s="70"/>
      <c r="J26" s="71"/>
      <c r="K26" s="70"/>
      <c r="L26" s="70"/>
      <c r="M26" s="70"/>
      <c r="N26" s="70"/>
      <c r="O26" s="70"/>
      <c r="P26" s="70"/>
      <c r="Q26" s="70"/>
      <c r="R26" s="70"/>
      <c r="S26" s="70"/>
      <c r="T26" s="70"/>
      <c r="U26" s="70"/>
      <c r="V26" s="70"/>
      <c r="W26" s="79" t="s">
        <v>22</v>
      </c>
    </row>
    <row r="27" spans="1:23" s="2" customFormat="1" ht="13.15" customHeight="1">
      <c r="A27" s="3"/>
      <c r="B27" s="61" t="s">
        <v>30</v>
      </c>
      <c r="C27" s="35"/>
      <c r="D27" s="64"/>
      <c r="E27" s="64"/>
      <c r="F27" s="64"/>
      <c r="G27" s="64"/>
      <c r="H27" s="64"/>
      <c r="I27" s="64"/>
      <c r="J27" s="72"/>
      <c r="K27" s="72"/>
      <c r="L27" s="72"/>
      <c r="M27" s="72"/>
      <c r="N27" s="72"/>
      <c r="O27" s="72"/>
      <c r="P27" s="72"/>
      <c r="Q27" s="72"/>
      <c r="R27" s="72"/>
      <c r="S27" s="72"/>
      <c r="T27" s="72"/>
      <c r="U27" s="72"/>
      <c r="V27" s="72"/>
      <c r="W27" s="79" t="s">
        <v>22</v>
      </c>
    </row>
    <row r="28" spans="1:23" s="2" customFormat="1" ht="13.15" customHeight="1">
      <c r="A28" s="3"/>
      <c r="B28" s="61"/>
      <c r="C28" s="35"/>
      <c r="D28" s="73"/>
      <c r="E28" s="73"/>
      <c r="F28" s="73"/>
      <c r="G28" s="73"/>
      <c r="H28" s="73"/>
      <c r="I28" s="73"/>
      <c r="J28" s="73"/>
      <c r="K28" s="73"/>
      <c r="L28" s="73"/>
      <c r="M28" s="73"/>
      <c r="N28" s="73"/>
      <c r="O28" s="73"/>
      <c r="P28" s="73"/>
      <c r="Q28" s="73"/>
      <c r="R28" s="73"/>
      <c r="S28" s="73"/>
      <c r="T28" s="73"/>
      <c r="U28" s="73"/>
      <c r="V28" s="73"/>
      <c r="W28" s="79" t="s">
        <v>22</v>
      </c>
    </row>
    <row r="29" spans="1:23" s="62" customFormat="1" ht="13.15" customHeight="1">
      <c r="A29" s="11"/>
      <c r="B29" s="19" t="s">
        <v>2</v>
      </c>
      <c r="C29" s="38" t="s">
        <v>72</v>
      </c>
      <c r="D29" s="13">
        <f>+D36+D44</f>
        <v>820439.21999999986</v>
      </c>
      <c r="E29" s="13">
        <f t="shared" ref="E29:V29" si="2">+E36+E44</f>
        <v>934513.16774306295</v>
      </c>
      <c r="F29" s="13">
        <f t="shared" si="2"/>
        <v>1226270.4887599284</v>
      </c>
      <c r="G29" s="13">
        <f t="shared" si="2"/>
        <v>1687986.9485385336</v>
      </c>
      <c r="H29" s="13">
        <f t="shared" si="2"/>
        <v>1856215.064009584</v>
      </c>
      <c r="I29" s="13">
        <f t="shared" si="2"/>
        <v>1879359.0506574437</v>
      </c>
      <c r="J29" s="13">
        <f t="shared" si="2"/>
        <v>2097237.7022668482</v>
      </c>
      <c r="K29" s="13">
        <f t="shared" si="2"/>
        <v>2300328.0299131731</v>
      </c>
      <c r="L29" s="13">
        <f t="shared" si="2"/>
        <v>2592731.8349621259</v>
      </c>
      <c r="M29" s="13">
        <f t="shared" si="2"/>
        <v>3018047.7708761608</v>
      </c>
      <c r="N29" s="13">
        <f t="shared" si="2"/>
        <v>3495622.5150380353</v>
      </c>
      <c r="O29" s="13">
        <f t="shared" si="2"/>
        <v>3991987.6389061781</v>
      </c>
      <c r="P29" s="13">
        <f t="shared" si="2"/>
        <v>4475909.9836542523</v>
      </c>
      <c r="Q29" s="13">
        <f t="shared" si="2"/>
        <v>4918276.0603930335</v>
      </c>
      <c r="R29" s="13">
        <f t="shared" si="2"/>
        <v>5242923.2972976165</v>
      </c>
      <c r="S29" s="13">
        <f t="shared" si="2"/>
        <v>5589454.4023694014</v>
      </c>
      <c r="T29" s="13">
        <f t="shared" si="2"/>
        <v>5959361.8070067102</v>
      </c>
      <c r="U29" s="13">
        <f t="shared" si="2"/>
        <v>6354240.3665850293</v>
      </c>
      <c r="V29" s="13">
        <f t="shared" si="2"/>
        <v>6775794.4133880781</v>
      </c>
      <c r="W29" s="79" t="s">
        <v>22</v>
      </c>
    </row>
    <row r="30" spans="1:23" s="85" customFormat="1" ht="13.15" customHeight="1">
      <c r="A30" s="82"/>
      <c r="B30" s="108" t="s">
        <v>32</v>
      </c>
      <c r="C30" s="83" t="s">
        <v>33</v>
      </c>
      <c r="D30" s="84"/>
      <c r="E30" s="86">
        <f t="shared" ref="E30:V30" si="3">IFERROR(E29/D29-1,"n.a.")</f>
        <v>0.13904009579535104</v>
      </c>
      <c r="F30" s="86">
        <f t="shared" si="3"/>
        <v>0.31220247192609052</v>
      </c>
      <c r="G30" s="86">
        <f t="shared" si="3"/>
        <v>0.37652089323744398</v>
      </c>
      <c r="H30" s="86">
        <f t="shared" si="3"/>
        <v>9.9661976425056586E-2</v>
      </c>
      <c r="I30" s="86">
        <f t="shared" si="3"/>
        <v>1.2468375619076433E-2</v>
      </c>
      <c r="J30" s="86">
        <f t="shared" si="3"/>
        <v>0.11593242469191045</v>
      </c>
      <c r="K30" s="86">
        <f t="shared" si="3"/>
        <v>9.6837057347772149E-2</v>
      </c>
      <c r="L30" s="86">
        <f t="shared" si="3"/>
        <v>0.12711395994248242</v>
      </c>
      <c r="M30" s="86">
        <f t="shared" si="3"/>
        <v>0.16404162211409257</v>
      </c>
      <c r="N30" s="86">
        <f t="shared" si="3"/>
        <v>0.15823962389542667</v>
      </c>
      <c r="O30" s="86">
        <f t="shared" si="3"/>
        <v>0.14199620288884129</v>
      </c>
      <c r="P30" s="86">
        <f t="shared" si="3"/>
        <v>0.12122340761572881</v>
      </c>
      <c r="Q30" s="86">
        <f t="shared" si="3"/>
        <v>9.8832657125428103E-2</v>
      </c>
      <c r="R30" s="86">
        <f t="shared" si="3"/>
        <v>6.6008339694262563E-2</v>
      </c>
      <c r="S30" s="86">
        <f t="shared" si="3"/>
        <v>6.6095017115813892E-2</v>
      </c>
      <c r="T30" s="86">
        <f t="shared" si="3"/>
        <v>6.6179519146001509E-2</v>
      </c>
      <c r="U30" s="86">
        <f t="shared" si="3"/>
        <v>6.6261887156111365E-2</v>
      </c>
      <c r="V30" s="86">
        <f t="shared" si="3"/>
        <v>6.6342162474663402E-2</v>
      </c>
      <c r="W30" s="79" t="s">
        <v>22</v>
      </c>
    </row>
    <row r="31" spans="1:23" s="2" customFormat="1" ht="13.15" customHeight="1">
      <c r="A31" s="3"/>
      <c r="B31" s="7" t="s">
        <v>39</v>
      </c>
      <c r="C31" s="39" t="s">
        <v>31</v>
      </c>
      <c r="D31" s="73">
        <f t="shared" ref="D31:V31" si="4">IFERROR(D29/D33,"n.a.")</f>
        <v>28.946802385068619</v>
      </c>
      <c r="E31" s="73">
        <f t="shared" si="4"/>
        <v>29.494668223209818</v>
      </c>
      <c r="F31" s="73">
        <f t="shared" si="4"/>
        <v>31.553726365944382</v>
      </c>
      <c r="G31" s="73">
        <f t="shared" si="4"/>
        <v>31.589508761160371</v>
      </c>
      <c r="H31" s="73">
        <f t="shared" si="4"/>
        <v>32.892589694267571</v>
      </c>
      <c r="I31" s="73">
        <f t="shared" si="4"/>
        <v>34.883892809812409</v>
      </c>
      <c r="J31" s="73">
        <f t="shared" si="4"/>
        <v>36.119798639132824</v>
      </c>
      <c r="K31" s="73">
        <f t="shared" si="4"/>
        <v>38.14835311112212</v>
      </c>
      <c r="L31" s="73">
        <f t="shared" si="4"/>
        <v>40.139480270110688</v>
      </c>
      <c r="M31" s="73">
        <f t="shared" si="4"/>
        <v>42.459831430116566</v>
      </c>
      <c r="N31" s="73">
        <f t="shared" si="4"/>
        <v>44.722901539650465</v>
      </c>
      <c r="O31" s="73">
        <f t="shared" si="4"/>
        <v>46.857160549015191</v>
      </c>
      <c r="P31" s="73">
        <f t="shared" si="4"/>
        <v>48.854107645628837</v>
      </c>
      <c r="Q31" s="73">
        <f t="shared" si="4"/>
        <v>50.70356157453606</v>
      </c>
      <c r="R31" s="73">
        <f t="shared" si="4"/>
        <v>52.308188716500197</v>
      </c>
      <c r="S31" s="73">
        <f t="shared" si="4"/>
        <v>53.961792946062026</v>
      </c>
      <c r="T31" s="73">
        <f t="shared" si="4"/>
        <v>55.665770235985548</v>
      </c>
      <c r="U31" s="73">
        <f t="shared" si="4"/>
        <v>57.421554579720492</v>
      </c>
      <c r="V31" s="73">
        <f t="shared" si="4"/>
        <v>59.230619060247918</v>
      </c>
      <c r="W31" s="79" t="s">
        <v>22</v>
      </c>
    </row>
    <row r="32" spans="1:23" s="85" customFormat="1" ht="13.15" customHeight="1">
      <c r="A32" s="82"/>
      <c r="B32" s="107" t="s">
        <v>32</v>
      </c>
      <c r="C32" s="83" t="s">
        <v>33</v>
      </c>
      <c r="D32" s="84"/>
      <c r="E32" s="86">
        <f>IFERROR(E31/D31-1,"n.a.")</f>
        <v>1.8926644499559719E-2</v>
      </c>
      <c r="F32" s="86">
        <f t="shared" ref="F32:V32" si="5">IFERROR(F31/E31-1,"n.a.")</f>
        <v>6.9811198659772034E-2</v>
      </c>
      <c r="G32" s="86">
        <f t="shared" si="5"/>
        <v>1.1340148799225958E-3</v>
      </c>
      <c r="H32" s="86">
        <f t="shared" si="5"/>
        <v>4.1250433584119284E-2</v>
      </c>
      <c r="I32" s="86">
        <f t="shared" si="5"/>
        <v>6.0539566329490757E-2</v>
      </c>
      <c r="J32" s="86">
        <f t="shared" si="5"/>
        <v>3.5429125873611467E-2</v>
      </c>
      <c r="K32" s="86">
        <f t="shared" si="5"/>
        <v>5.616184332189289E-2</v>
      </c>
      <c r="L32" s="86">
        <f t="shared" si="5"/>
        <v>5.2194314999356006E-2</v>
      </c>
      <c r="M32" s="86">
        <f t="shared" si="5"/>
        <v>5.7807204886349606E-2</v>
      </c>
      <c r="N32" s="86">
        <f t="shared" si="5"/>
        <v>5.3299083705940387E-2</v>
      </c>
      <c r="O32" s="86">
        <f t="shared" si="5"/>
        <v>4.7721836819387242E-2</v>
      </c>
      <c r="P32" s="86">
        <f t="shared" si="5"/>
        <v>4.2617757312134463E-2</v>
      </c>
      <c r="Q32" s="86">
        <f t="shared" si="5"/>
        <v>3.7856671998238944E-2</v>
      </c>
      <c r="R32" s="86">
        <f t="shared" si="5"/>
        <v>3.1647227376824016E-2</v>
      </c>
      <c r="S32" s="86">
        <f t="shared" si="5"/>
        <v>3.1612722025685658E-2</v>
      </c>
      <c r="T32" s="86">
        <f t="shared" si="5"/>
        <v>3.157747726482607E-2</v>
      </c>
      <c r="U32" s="86">
        <f t="shared" si="5"/>
        <v>3.1541544045678327E-2</v>
      </c>
      <c r="V32" s="86">
        <f t="shared" si="5"/>
        <v>3.1504972196735537E-2</v>
      </c>
      <c r="W32" s="79" t="s">
        <v>22</v>
      </c>
    </row>
    <row r="33" spans="1:23" s="2" customFormat="1" ht="13.15" customHeight="1">
      <c r="A33" s="3"/>
      <c r="B33" s="7" t="s">
        <v>25</v>
      </c>
      <c r="C33" s="39" t="s">
        <v>72</v>
      </c>
      <c r="D33" s="73">
        <f>+D41+D49</f>
        <v>28343</v>
      </c>
      <c r="E33" s="74">
        <f t="shared" ref="E33:V33" si="6">+E41+E49</f>
        <v>31684.139000000003</v>
      </c>
      <c r="F33" s="74">
        <f t="shared" si="6"/>
        <v>38862.937281582999</v>
      </c>
      <c r="G33" s="74">
        <f t="shared" si="6"/>
        <v>53435.048999999999</v>
      </c>
      <c r="H33" s="74">
        <f t="shared" si="6"/>
        <v>56432.621488999997</v>
      </c>
      <c r="I33" s="74">
        <f t="shared" si="6"/>
        <v>53874.694000000003</v>
      </c>
      <c r="J33" s="74">
        <f t="shared" si="6"/>
        <v>58063.383000000002</v>
      </c>
      <c r="K33" s="74">
        <f t="shared" si="6"/>
        <v>60299.536999999997</v>
      </c>
      <c r="L33" s="74">
        <f t="shared" si="6"/>
        <v>64593.059439605349</v>
      </c>
      <c r="M33" s="74">
        <f t="shared" si="6"/>
        <v>71080.069543928359</v>
      </c>
      <c r="N33" s="74">
        <f t="shared" si="6"/>
        <v>78161.80065908478</v>
      </c>
      <c r="O33" s="74">
        <f t="shared" si="6"/>
        <v>85194.82598033949</v>
      </c>
      <c r="P33" s="74">
        <f t="shared" si="6"/>
        <v>91617.884336788804</v>
      </c>
      <c r="Q33" s="74">
        <f t="shared" si="6"/>
        <v>97000.603264585094</v>
      </c>
      <c r="R33" s="74">
        <f t="shared" si="6"/>
        <v>100231.40594129918</v>
      </c>
      <c r="S33" s="74">
        <f t="shared" si="6"/>
        <v>103581.70285328341</v>
      </c>
      <c r="T33" s="74">
        <f t="shared" si="6"/>
        <v>107056.12770187156</v>
      </c>
      <c r="U33" s="74">
        <f t="shared" si="6"/>
        <v>110659.49734542974</v>
      </c>
      <c r="V33" s="74">
        <f t="shared" si="6"/>
        <v>114396.81909277207</v>
      </c>
      <c r="W33" s="79" t="s">
        <v>22</v>
      </c>
    </row>
    <row r="34" spans="1:23" s="85" customFormat="1" ht="13.15" customHeight="1">
      <c r="A34" s="82"/>
      <c r="B34" s="107" t="s">
        <v>32</v>
      </c>
      <c r="C34" s="83" t="s">
        <v>33</v>
      </c>
      <c r="D34" s="84"/>
      <c r="E34" s="86">
        <f t="shared" ref="E34:V34" si="7">IFERROR(E33/D33-1,"n.a.")</f>
        <v>0.11788233426242822</v>
      </c>
      <c r="F34" s="86">
        <f t="shared" si="7"/>
        <v>0.22657387917604432</v>
      </c>
      <c r="G34" s="86">
        <f t="shared" si="7"/>
        <v>0.37496166624859484</v>
      </c>
      <c r="H34" s="86">
        <f t="shared" si="7"/>
        <v>5.6097496775945555E-2</v>
      </c>
      <c r="I34" s="86">
        <f t="shared" si="7"/>
        <v>-4.5327107291986968E-2</v>
      </c>
      <c r="J34" s="86">
        <f t="shared" si="7"/>
        <v>7.7748729301367225E-2</v>
      </c>
      <c r="K34" s="86">
        <f t="shared" si="7"/>
        <v>3.8512292678502646E-2</v>
      </c>
      <c r="L34" s="86">
        <f t="shared" si="7"/>
        <v>7.1203240575551163E-2</v>
      </c>
      <c r="M34" s="86">
        <f t="shared" si="7"/>
        <v>0.10042890305247698</v>
      </c>
      <c r="N34" s="86">
        <f t="shared" si="7"/>
        <v>9.963033464366311E-2</v>
      </c>
      <c r="O34" s="86">
        <f t="shared" si="7"/>
        <v>8.9980339014071209E-2</v>
      </c>
      <c r="P34" s="86">
        <f t="shared" si="7"/>
        <v>7.5392587314299764E-2</v>
      </c>
      <c r="Q34" s="86">
        <f t="shared" si="7"/>
        <v>5.8751836137247215E-2</v>
      </c>
      <c r="R34" s="86">
        <f t="shared" si="7"/>
        <v>3.3307036945961377E-2</v>
      </c>
      <c r="S34" s="86">
        <f t="shared" si="7"/>
        <v>3.3425620248670684E-2</v>
      </c>
      <c r="T34" s="86">
        <f t="shared" si="7"/>
        <v>3.3542843503060027E-2</v>
      </c>
      <c r="U34" s="86">
        <f t="shared" si="7"/>
        <v>3.3658695872064381E-2</v>
      </c>
      <c r="V34" s="86">
        <f t="shared" si="7"/>
        <v>3.3773167572558771E-2</v>
      </c>
      <c r="W34" s="79" t="s">
        <v>22</v>
      </c>
    </row>
    <row r="35" spans="1:23" s="2" customFormat="1" ht="13.15" customHeight="1">
      <c r="A35" s="3"/>
      <c r="B35" s="59"/>
      <c r="C35" s="35"/>
      <c r="D35" s="64"/>
      <c r="E35" s="64"/>
      <c r="F35" s="64"/>
      <c r="G35" s="64"/>
      <c r="H35" s="64"/>
      <c r="I35" s="64"/>
      <c r="J35" s="72"/>
      <c r="K35" s="72"/>
      <c r="L35" s="72"/>
      <c r="M35" s="72"/>
      <c r="N35" s="72"/>
      <c r="O35" s="72"/>
      <c r="P35" s="72"/>
      <c r="Q35" s="72"/>
      <c r="R35" s="72"/>
      <c r="S35" s="72"/>
      <c r="T35" s="72"/>
      <c r="U35" s="72"/>
      <c r="V35" s="72"/>
      <c r="W35" s="79" t="s">
        <v>22</v>
      </c>
    </row>
    <row r="36" spans="1:23" s="62" customFormat="1" ht="13.15" customHeight="1">
      <c r="A36" s="11"/>
      <c r="B36" s="105" t="s">
        <v>28</v>
      </c>
      <c r="C36" s="34" t="s">
        <v>72</v>
      </c>
      <c r="D36" s="81">
        <v>702827.75621082704</v>
      </c>
      <c r="E36" s="81">
        <v>797003.68157098</v>
      </c>
      <c r="F36" s="81">
        <v>1047859.0661743453</v>
      </c>
      <c r="G36" s="81">
        <v>1414862.1583908624</v>
      </c>
      <c r="H36" s="81">
        <v>1563844.7865459437</v>
      </c>
      <c r="I36" s="81">
        <v>1584068.0591533426</v>
      </c>
      <c r="J36" s="81">
        <v>1760124.62586988</v>
      </c>
      <c r="K36" s="81">
        <v>1925949.6585999648</v>
      </c>
      <c r="L36" s="51">
        <f>+L41*L39</f>
        <v>2203389.9345258996</v>
      </c>
      <c r="M36" s="51">
        <f t="shared" ref="M36:V36" si="8">+M41*M39</f>
        <v>2613855.5916734962</v>
      </c>
      <c r="N36" s="51">
        <f t="shared" si="8"/>
        <v>3076505.9438104918</v>
      </c>
      <c r="O36" s="51">
        <f t="shared" si="8"/>
        <v>3557650.8493945063</v>
      </c>
      <c r="P36" s="51">
        <f t="shared" si="8"/>
        <v>4025800.2536314637</v>
      </c>
      <c r="Q36" s="51">
        <f t="shared" si="8"/>
        <v>4451820.5955244675</v>
      </c>
      <c r="R36" s="51">
        <f t="shared" si="8"/>
        <v>4759528.5022223489</v>
      </c>
      <c r="S36" s="51">
        <f t="shared" si="8"/>
        <v>5088505.1253109761</v>
      </c>
      <c r="T36" s="51">
        <f t="shared" si="8"/>
        <v>5440220.5569519075</v>
      </c>
      <c r="U36" s="51">
        <f t="shared" si="8"/>
        <v>5816246.5020344872</v>
      </c>
      <c r="V36" s="51">
        <f t="shared" si="8"/>
        <v>6218263.3016463825</v>
      </c>
      <c r="W36" s="79" t="s">
        <v>22</v>
      </c>
    </row>
    <row r="37" spans="1:23" s="2" customFormat="1" ht="13.15" customHeight="1">
      <c r="A37" s="15"/>
      <c r="B37" s="108" t="s">
        <v>49</v>
      </c>
      <c r="C37" s="83" t="s">
        <v>33</v>
      </c>
      <c r="D37" s="86">
        <f t="shared" ref="D37:V37" si="9">IFERROR(D36/D$55,"n.a.")</f>
        <v>0.85664816975817804</v>
      </c>
      <c r="E37" s="86">
        <f t="shared" si="9"/>
        <v>0.85285441562671471</v>
      </c>
      <c r="F37" s="86">
        <f t="shared" si="9"/>
        <v>0.85450891608261537</v>
      </c>
      <c r="G37" s="86">
        <f t="shared" si="9"/>
        <v>0.8381949633057626</v>
      </c>
      <c r="H37" s="86">
        <f t="shared" si="9"/>
        <v>0.84249116218672671</v>
      </c>
      <c r="I37" s="86">
        <f t="shared" si="9"/>
        <v>0.84287675556152963</v>
      </c>
      <c r="J37" s="86">
        <f t="shared" si="9"/>
        <v>0.8392585275228498</v>
      </c>
      <c r="K37" s="86">
        <f t="shared" si="9"/>
        <v>0.83725000676214889</v>
      </c>
      <c r="L37" s="86">
        <f t="shared" si="9"/>
        <v>0.84983333209162615</v>
      </c>
      <c r="M37" s="86">
        <f t="shared" si="9"/>
        <v>0.86607495643273902</v>
      </c>
      <c r="N37" s="86">
        <f t="shared" si="9"/>
        <v>0.88010245115869346</v>
      </c>
      <c r="O37" s="86">
        <f t="shared" si="9"/>
        <v>0.89119786211795937</v>
      </c>
      <c r="P37" s="86">
        <f t="shared" si="9"/>
        <v>0.89943726936722102</v>
      </c>
      <c r="Q37" s="86">
        <f t="shared" si="9"/>
        <v>0.905158746857473</v>
      </c>
      <c r="R37" s="86">
        <f t="shared" si="9"/>
        <v>0.90780052126178812</v>
      </c>
      <c r="S37" s="86">
        <f t="shared" si="9"/>
        <v>0.910375997191055</v>
      </c>
      <c r="T37" s="86">
        <f t="shared" si="9"/>
        <v>0.91288643534876113</v>
      </c>
      <c r="U37" s="86">
        <f t="shared" si="9"/>
        <v>0.91533309514388472</v>
      </c>
      <c r="V37" s="86">
        <f t="shared" si="9"/>
        <v>0.9177172331793173</v>
      </c>
      <c r="W37" s="79" t="s">
        <v>22</v>
      </c>
    </row>
    <row r="38" spans="1:23" s="85" customFormat="1" ht="13.15" customHeight="1">
      <c r="A38" s="82"/>
      <c r="B38" s="108" t="s">
        <v>32</v>
      </c>
      <c r="C38" s="83" t="s">
        <v>33</v>
      </c>
      <c r="D38" s="84"/>
      <c r="E38" s="86">
        <f t="shared" ref="E38:V38" si="10">IFERROR(E36/D36-1,"n.a.")</f>
        <v>0.1339957401054932</v>
      </c>
      <c r="F38" s="86">
        <f t="shared" si="10"/>
        <v>0.31474808762351314</v>
      </c>
      <c r="G38" s="86">
        <f t="shared" si="10"/>
        <v>0.35024089027202665</v>
      </c>
      <c r="H38" s="86">
        <f t="shared" si="10"/>
        <v>0.10529833402606559</v>
      </c>
      <c r="I38" s="86">
        <f t="shared" si="10"/>
        <v>1.2931764572407412E-2</v>
      </c>
      <c r="J38" s="86">
        <f t="shared" si="10"/>
        <v>0.111142047022043</v>
      </c>
      <c r="K38" s="86">
        <f t="shared" si="10"/>
        <v>9.4212097423574059E-2</v>
      </c>
      <c r="L38" s="86">
        <f t="shared" si="10"/>
        <v>0.14405375274845711</v>
      </c>
      <c r="M38" s="86">
        <f t="shared" si="10"/>
        <v>0.1862882509880921</v>
      </c>
      <c r="N38" s="86">
        <f t="shared" si="10"/>
        <v>0.17699920133720481</v>
      </c>
      <c r="O38" s="86">
        <f t="shared" si="10"/>
        <v>0.15639329628210596</v>
      </c>
      <c r="P38" s="86">
        <f t="shared" si="10"/>
        <v>0.13158947408136856</v>
      </c>
      <c r="Q38" s="86">
        <f t="shared" si="10"/>
        <v>0.1058225234867809</v>
      </c>
      <c r="R38" s="86">
        <f t="shared" si="10"/>
        <v>6.9119565825996654E-2</v>
      </c>
      <c r="S38" s="86">
        <f t="shared" si="10"/>
        <v>6.9119582524827639E-2</v>
      </c>
      <c r="T38" s="86">
        <f t="shared" si="10"/>
        <v>6.9119598581407926E-2</v>
      </c>
      <c r="U38" s="86">
        <f t="shared" si="10"/>
        <v>6.9119614020440201E-2</v>
      </c>
      <c r="V38" s="86">
        <f t="shared" si="10"/>
        <v>6.9119628865673466E-2</v>
      </c>
      <c r="W38" s="79" t="s">
        <v>22</v>
      </c>
    </row>
    <row r="39" spans="1:23" s="2" customFormat="1" ht="13.15" customHeight="1">
      <c r="A39" s="3"/>
      <c r="B39" s="7" t="s">
        <v>40</v>
      </c>
      <c r="C39" s="39" t="s">
        <v>31</v>
      </c>
      <c r="D39" s="73">
        <f t="shared" ref="D39:K39" si="11">IFERROR(D36/D41,"n.a.")</f>
        <v>33.3837342046657</v>
      </c>
      <c r="E39" s="73">
        <f t="shared" si="11"/>
        <v>34.817386559230698</v>
      </c>
      <c r="F39" s="73">
        <f t="shared" si="11"/>
        <v>39.642260162971475</v>
      </c>
      <c r="G39" s="73">
        <f t="shared" si="11"/>
        <v>41.870852336587511</v>
      </c>
      <c r="H39" s="73">
        <f t="shared" si="11"/>
        <v>44.085722455818079</v>
      </c>
      <c r="I39" s="73">
        <f t="shared" si="11"/>
        <v>47.858089313235489</v>
      </c>
      <c r="J39" s="73">
        <f t="shared" si="11"/>
        <v>50.625551635481571</v>
      </c>
      <c r="K39" s="73">
        <f t="shared" si="11"/>
        <v>52.692093517066063</v>
      </c>
      <c r="L39" s="73">
        <f>(1+L40)*K39</f>
        <v>54.420394184425824</v>
      </c>
      <c r="M39" s="73">
        <f t="shared" ref="M39:V39" si="12">(1+M40)*L39</f>
        <v>56.07477416763237</v>
      </c>
      <c r="N39" s="73">
        <f t="shared" si="12"/>
        <v>57.689727663660179</v>
      </c>
      <c r="O39" s="73">
        <f t="shared" si="12"/>
        <v>59.305040038242666</v>
      </c>
      <c r="P39" s="73">
        <f t="shared" si="12"/>
        <v>60.965581159313459</v>
      </c>
      <c r="Q39" s="73">
        <f t="shared" si="12"/>
        <v>62.672617431774235</v>
      </c>
      <c r="R39" s="73">
        <f t="shared" si="12"/>
        <v>64.427450719863913</v>
      </c>
      <c r="S39" s="73">
        <f t="shared" si="12"/>
        <v>66.231419340020111</v>
      </c>
      <c r="T39" s="73">
        <f t="shared" si="12"/>
        <v>68.085899081540674</v>
      </c>
      <c r="U39" s="73">
        <f t="shared" si="12"/>
        <v>69.992304255823811</v>
      </c>
      <c r="V39" s="73">
        <f t="shared" si="12"/>
        <v>71.952088774986876</v>
      </c>
      <c r="W39" s="79" t="s">
        <v>22</v>
      </c>
    </row>
    <row r="40" spans="1:23" s="85" customFormat="1" ht="13.15" customHeight="1">
      <c r="A40" s="82"/>
      <c r="B40" s="107" t="s">
        <v>32</v>
      </c>
      <c r="C40" s="83" t="s">
        <v>33</v>
      </c>
      <c r="D40" s="84"/>
      <c r="E40" s="86">
        <f t="shared" ref="E40:K40" si="13">IFERROR(E39/D39-1,"n.a.")</f>
        <v>4.294463722289743E-2</v>
      </c>
      <c r="F40" s="86">
        <f t="shared" si="13"/>
        <v>0.13857655845400085</v>
      </c>
      <c r="G40" s="86">
        <f t="shared" si="13"/>
        <v>5.6217586092573324E-2</v>
      </c>
      <c r="H40" s="86">
        <f t="shared" si="13"/>
        <v>5.2897660201083996E-2</v>
      </c>
      <c r="I40" s="86">
        <f t="shared" si="13"/>
        <v>8.5568901841134748E-2</v>
      </c>
      <c r="J40" s="86">
        <f t="shared" si="13"/>
        <v>5.78264272970197E-2</v>
      </c>
      <c r="K40" s="86">
        <f t="shared" si="13"/>
        <v>4.0820135580234007E-2</v>
      </c>
      <c r="L40" s="87">
        <f>'Premissas Receita'!H34</f>
        <v>3.2800000000000003E-2</v>
      </c>
      <c r="M40" s="87">
        <f>'Premissas Receita'!I34</f>
        <v>3.04E-2</v>
      </c>
      <c r="N40" s="87">
        <f>'Premissas Receita'!J34</f>
        <v>2.8799999999999999E-2</v>
      </c>
      <c r="O40" s="87">
        <f>'Premissas Receita'!K34</f>
        <v>2.8000000000000004E-2</v>
      </c>
      <c r="P40" s="87">
        <f>'Premissas Receita'!L34</f>
        <v>2.8000000000000004E-2</v>
      </c>
      <c r="Q40" s="87">
        <f>'Premissas Receita'!M34</f>
        <v>2.8000000000000004E-2</v>
      </c>
      <c r="R40" s="87">
        <f>'Premissas Receita'!N34</f>
        <v>2.8000000000000004E-2</v>
      </c>
      <c r="S40" s="87">
        <f>'Premissas Receita'!O34</f>
        <v>2.8000000000000004E-2</v>
      </c>
      <c r="T40" s="87">
        <f>'Premissas Receita'!P34</f>
        <v>2.8000000000000004E-2</v>
      </c>
      <c r="U40" s="87">
        <f>'Premissas Receita'!Q34</f>
        <v>2.8000000000000004E-2</v>
      </c>
      <c r="V40" s="87">
        <f>'Premissas Receita'!R34</f>
        <v>2.8000000000000004E-2</v>
      </c>
      <c r="W40" s="79" t="s">
        <v>22</v>
      </c>
    </row>
    <row r="41" spans="1:23" s="2" customFormat="1" ht="13.15" customHeight="1">
      <c r="A41" s="3"/>
      <c r="B41" s="7" t="s">
        <v>27</v>
      </c>
      <c r="C41" s="39" t="s">
        <v>72</v>
      </c>
      <c r="D41" s="53">
        <v>21053</v>
      </c>
      <c r="E41" s="53">
        <v>22890.968000000001</v>
      </c>
      <c r="F41" s="53">
        <v>26432.879000000001</v>
      </c>
      <c r="G41" s="53">
        <v>33791.100000000006</v>
      </c>
      <c r="H41" s="53">
        <v>35472.817489000001</v>
      </c>
      <c r="I41" s="53">
        <v>33099.275000000001</v>
      </c>
      <c r="J41" s="53">
        <v>34767.514999999999</v>
      </c>
      <c r="K41" s="53">
        <v>36551.017999999996</v>
      </c>
      <c r="L41" s="74">
        <f>(1+L42)*K41</f>
        <v>40488.312654605354</v>
      </c>
      <c r="M41" s="74">
        <f t="shared" ref="M41:V41" si="14">(1+M42)*L41</f>
        <v>46613.751557153359</v>
      </c>
      <c r="N41" s="74">
        <f t="shared" si="14"/>
        <v>53328.487902508154</v>
      </c>
      <c r="O41" s="74">
        <f t="shared" si="14"/>
        <v>59989.013532414217</v>
      </c>
      <c r="P41" s="74">
        <f t="shared" si="14"/>
        <v>66033.984702144662</v>
      </c>
      <c r="Q41" s="74">
        <f t="shared" si="14"/>
        <v>71032.945135421294</v>
      </c>
      <c r="R41" s="74">
        <f t="shared" si="14"/>
        <v>73874.232940197922</v>
      </c>
      <c r="S41" s="74">
        <f t="shared" si="14"/>
        <v>76829.172257165628</v>
      </c>
      <c r="T41" s="74">
        <f t="shared" si="14"/>
        <v>79902.309146812026</v>
      </c>
      <c r="U41" s="74">
        <f t="shared" si="14"/>
        <v>83098.371512044308</v>
      </c>
      <c r="V41" s="74">
        <f t="shared" si="14"/>
        <v>86422.276371885862</v>
      </c>
      <c r="W41" s="79" t="s">
        <v>22</v>
      </c>
    </row>
    <row r="42" spans="1:23" s="85" customFormat="1" ht="13.15" customHeight="1">
      <c r="A42" s="82"/>
      <c r="B42" s="107" t="s">
        <v>32</v>
      </c>
      <c r="C42" s="83" t="s">
        <v>33</v>
      </c>
      <c r="D42" s="84"/>
      <c r="E42" s="86">
        <f t="shared" ref="E42:K42" si="15">IFERROR(E41/D41-1,"n.a.")</f>
        <v>8.7301952215836254E-2</v>
      </c>
      <c r="F42" s="86">
        <f t="shared" si="15"/>
        <v>0.15472962960762526</v>
      </c>
      <c r="G42" s="86">
        <f t="shared" si="15"/>
        <v>0.27837380105284804</v>
      </c>
      <c r="H42" s="86">
        <f t="shared" si="15"/>
        <v>4.9768059903347206E-2</v>
      </c>
      <c r="I42" s="86">
        <f t="shared" si="15"/>
        <v>-6.6911586307911053E-2</v>
      </c>
      <c r="J42" s="86">
        <f t="shared" si="15"/>
        <v>5.0401103951672521E-2</v>
      </c>
      <c r="K42" s="86">
        <f t="shared" si="15"/>
        <v>5.1297971684199917E-2</v>
      </c>
      <c r="L42" s="87">
        <f>'Premissas Receita'!H30</f>
        <v>0.10772051970222443</v>
      </c>
      <c r="M42" s="87">
        <f>'Premissas Receita'!I30</f>
        <v>0.1512890634589403</v>
      </c>
      <c r="N42" s="87">
        <f>'Premissas Receita'!J30</f>
        <v>0.14405054562325512</v>
      </c>
      <c r="O42" s="87">
        <f>'Premissas Receita'!K30</f>
        <v>0.1248962026090526</v>
      </c>
      <c r="P42" s="87">
        <f>'Premissas Receita'!L30</f>
        <v>0.10076797089627287</v>
      </c>
      <c r="Q42" s="87">
        <f>'Premissas Receita'!M30</f>
        <v>7.5702843858736171E-2</v>
      </c>
      <c r="R42" s="87">
        <f>'Premissas Receita'!N30</f>
        <v>3.999957765174797E-2</v>
      </c>
      <c r="S42" s="87">
        <f>'Premissas Receita'!O30</f>
        <v>3.9999593895746685E-2</v>
      </c>
      <c r="T42" s="87">
        <f>'Premissas Receita'!P30</f>
        <v>3.9999609514988425E-2</v>
      </c>
      <c r="U42" s="87">
        <f>'Premissas Receita'!Q30</f>
        <v>3.9999624533501872E-2</v>
      </c>
      <c r="V42" s="87">
        <f>'Premissas Receita'!R30</f>
        <v>3.9999638974390669E-2</v>
      </c>
      <c r="W42" s="79" t="s">
        <v>22</v>
      </c>
    </row>
    <row r="43" spans="1:23" s="85" customFormat="1" ht="13.15" customHeight="1">
      <c r="A43" s="82"/>
      <c r="B43" s="107"/>
      <c r="C43" s="83"/>
      <c r="D43" s="84"/>
      <c r="E43" s="86"/>
      <c r="F43" s="86"/>
      <c r="G43" s="86"/>
      <c r="H43" s="86"/>
      <c r="I43" s="86"/>
      <c r="J43" s="86"/>
      <c r="K43" s="86"/>
      <c r="L43" s="86" t="s">
        <v>152</v>
      </c>
      <c r="M43" s="86"/>
      <c r="N43" s="86"/>
      <c r="O43" s="86"/>
      <c r="P43" s="86"/>
      <c r="Q43" s="86"/>
      <c r="R43" s="86"/>
      <c r="S43" s="86"/>
      <c r="T43" s="86"/>
      <c r="U43" s="86"/>
      <c r="V43" s="86"/>
      <c r="W43" s="79" t="s">
        <v>22</v>
      </c>
    </row>
    <row r="44" spans="1:23" s="2" customFormat="1" ht="13.15" customHeight="1">
      <c r="A44" s="15"/>
      <c r="B44" s="105" t="s">
        <v>29</v>
      </c>
      <c r="C44" s="34" t="s">
        <v>72</v>
      </c>
      <c r="D44" s="81">
        <v>117611.46378917286</v>
      </c>
      <c r="E44" s="81">
        <v>137509.48617208298</v>
      </c>
      <c r="F44" s="81">
        <v>178411.42258558312</v>
      </c>
      <c r="G44" s="81">
        <v>273124.79014767124</v>
      </c>
      <c r="H44" s="81">
        <v>292370.27746364032</v>
      </c>
      <c r="I44" s="81">
        <v>295290.99150410097</v>
      </c>
      <c r="J44" s="81">
        <v>337113.07639696822</v>
      </c>
      <c r="K44" s="81">
        <v>374378.37131320848</v>
      </c>
      <c r="L44" s="51">
        <f>+L49*L47</f>
        <v>389341.9004362261</v>
      </c>
      <c r="M44" s="51">
        <f t="shared" ref="M44:V44" si="16">+M49*M47</f>
        <v>404192.17920266453</v>
      </c>
      <c r="N44" s="51">
        <f t="shared" si="16"/>
        <v>419116.5712275437</v>
      </c>
      <c r="O44" s="51">
        <f t="shared" si="16"/>
        <v>434336.78951167181</v>
      </c>
      <c r="P44" s="51">
        <f t="shared" si="16"/>
        <v>450109.73002278811</v>
      </c>
      <c r="Q44" s="51">
        <f t="shared" si="16"/>
        <v>466455.46486856556</v>
      </c>
      <c r="R44" s="51">
        <f t="shared" si="16"/>
        <v>483394.7950752675</v>
      </c>
      <c r="S44" s="51">
        <f t="shared" si="16"/>
        <v>500949.27705842577</v>
      </c>
      <c r="T44" s="51">
        <f t="shared" si="16"/>
        <v>519141.25005480245</v>
      </c>
      <c r="U44" s="51">
        <f t="shared" si="16"/>
        <v>537993.86455054244</v>
      </c>
      <c r="V44" s="51">
        <f t="shared" si="16"/>
        <v>557531.11174169532</v>
      </c>
      <c r="W44" s="79" t="s">
        <v>22</v>
      </c>
    </row>
    <row r="45" spans="1:23" s="2" customFormat="1" ht="13.15" customHeight="1">
      <c r="A45" s="15"/>
      <c r="B45" s="108" t="s">
        <v>49</v>
      </c>
      <c r="C45" s="83" t="s">
        <v>33</v>
      </c>
      <c r="D45" s="86">
        <f>IFERROR(D44/D$55,"n.a.")</f>
        <v>0.14335183024182205</v>
      </c>
      <c r="E45" s="86">
        <f t="shared" ref="E45:V45" si="17">IFERROR(E44/E$55,"n.a.")</f>
        <v>0.14714558437328529</v>
      </c>
      <c r="F45" s="86">
        <f t="shared" si="17"/>
        <v>0.14549108391738472</v>
      </c>
      <c r="G45" s="86">
        <f t="shared" si="17"/>
        <v>0.1618050366942374</v>
      </c>
      <c r="H45" s="86">
        <f t="shared" si="17"/>
        <v>0.15750883781327332</v>
      </c>
      <c r="I45" s="86">
        <f t="shared" si="17"/>
        <v>0.15712324443847028</v>
      </c>
      <c r="J45" s="86">
        <f t="shared" si="17"/>
        <v>0.16074147247715015</v>
      </c>
      <c r="K45" s="86">
        <f t="shared" si="17"/>
        <v>0.16274999323785119</v>
      </c>
      <c r="L45" s="86">
        <f t="shared" si="17"/>
        <v>0.15016666790837377</v>
      </c>
      <c r="M45" s="86">
        <f t="shared" si="17"/>
        <v>0.13392504356726093</v>
      </c>
      <c r="N45" s="86">
        <f t="shared" si="17"/>
        <v>0.11989754884130656</v>
      </c>
      <c r="O45" s="86">
        <f t="shared" si="17"/>
        <v>0.10880213788204063</v>
      </c>
      <c r="P45" s="86">
        <f t="shared" si="17"/>
        <v>0.10056273063277883</v>
      </c>
      <c r="Q45" s="86">
        <f t="shared" si="17"/>
        <v>9.4841253142526893E-2</v>
      </c>
      <c r="R45" s="86">
        <f t="shared" si="17"/>
        <v>9.219947873821191E-2</v>
      </c>
      <c r="S45" s="86">
        <f t="shared" si="17"/>
        <v>8.96240028089451E-2</v>
      </c>
      <c r="T45" s="86">
        <f t="shared" si="17"/>
        <v>8.7113564651238817E-2</v>
      </c>
      <c r="U45" s="86">
        <f t="shared" si="17"/>
        <v>8.4666904856115388E-2</v>
      </c>
      <c r="V45" s="86">
        <f t="shared" si="17"/>
        <v>8.228276682068264E-2</v>
      </c>
      <c r="W45" s="79" t="s">
        <v>22</v>
      </c>
    </row>
    <row r="46" spans="1:23" s="85" customFormat="1" ht="13.15" customHeight="1">
      <c r="A46" s="82"/>
      <c r="B46" s="108" t="s">
        <v>32</v>
      </c>
      <c r="C46" s="83" t="s">
        <v>33</v>
      </c>
      <c r="D46" s="84"/>
      <c r="E46" s="86">
        <f t="shared" ref="E46:V46" si="18">IFERROR(E44/D44-1,"n.a.")</f>
        <v>0.16918437830668243</v>
      </c>
      <c r="F46" s="86">
        <f t="shared" si="18"/>
        <v>0.29744810741503591</v>
      </c>
      <c r="G46" s="86">
        <f t="shared" si="18"/>
        <v>0.5308705361432482</v>
      </c>
      <c r="H46" s="86">
        <f t="shared" si="18"/>
        <v>7.0464080926391004E-2</v>
      </c>
      <c r="I46" s="86">
        <f t="shared" si="18"/>
        <v>9.9897775717774362E-3</v>
      </c>
      <c r="J46" s="86">
        <f t="shared" si="18"/>
        <v>0.14163007371082115</v>
      </c>
      <c r="K46" s="86">
        <f t="shared" si="18"/>
        <v>0.11054241892521088</v>
      </c>
      <c r="L46" s="86">
        <f t="shared" si="18"/>
        <v>3.9968999999999921E-2</v>
      </c>
      <c r="M46" s="86">
        <f t="shared" si="18"/>
        <v>3.8141999999999676E-2</v>
      </c>
      <c r="N46" s="86">
        <f t="shared" si="18"/>
        <v>3.6923999999999957E-2</v>
      </c>
      <c r="O46" s="86">
        <f t="shared" si="18"/>
        <v>3.6314999999999653E-2</v>
      </c>
      <c r="P46" s="86">
        <f t="shared" si="18"/>
        <v>3.6314999999999875E-2</v>
      </c>
      <c r="Q46" s="86">
        <f t="shared" si="18"/>
        <v>3.6314999999999875E-2</v>
      </c>
      <c r="R46" s="86">
        <f t="shared" si="18"/>
        <v>3.6314999999999875E-2</v>
      </c>
      <c r="S46" s="86">
        <f t="shared" si="18"/>
        <v>3.6314999999999875E-2</v>
      </c>
      <c r="T46" s="86">
        <f t="shared" si="18"/>
        <v>3.6314999999999875E-2</v>
      </c>
      <c r="U46" s="86">
        <f t="shared" si="18"/>
        <v>3.6314999999999653E-2</v>
      </c>
      <c r="V46" s="86">
        <f t="shared" si="18"/>
        <v>3.6314999999999875E-2</v>
      </c>
      <c r="W46" s="79" t="s">
        <v>22</v>
      </c>
    </row>
    <row r="47" spans="1:23" s="2" customFormat="1" ht="13.15" customHeight="1">
      <c r="A47" s="15"/>
      <c r="B47" s="7" t="s">
        <v>41</v>
      </c>
      <c r="C47" s="39" t="s">
        <v>31</v>
      </c>
      <c r="D47" s="73">
        <f t="shared" ref="D47:K47" si="19">IFERROR(D44/D49,"n.a.")</f>
        <v>16.133259779036059</v>
      </c>
      <c r="E47" s="73">
        <f t="shared" si="19"/>
        <v>15.638213583254887</v>
      </c>
      <c r="F47" s="73">
        <f t="shared" si="19"/>
        <v>14.353224944240724</v>
      </c>
      <c r="G47" s="73">
        <f t="shared" si="19"/>
        <v>13.903761924227725</v>
      </c>
      <c r="H47" s="73">
        <f t="shared" si="19"/>
        <v>13.949094059450189</v>
      </c>
      <c r="I47" s="73">
        <f t="shared" si="19"/>
        <v>14.213479473222703</v>
      </c>
      <c r="J47" s="73">
        <f t="shared" si="19"/>
        <v>14.470938640147182</v>
      </c>
      <c r="K47" s="73">
        <f t="shared" si="19"/>
        <v>15.764282872258622</v>
      </c>
      <c r="L47" s="73">
        <f>(1+L48)*K47</f>
        <v>16.152084230916184</v>
      </c>
      <c r="M47" s="73">
        <f t="shared" ref="M47:V47" si="20">(1+M48)*L47</f>
        <v>16.520351751381071</v>
      </c>
      <c r="N47" s="73">
        <f t="shared" si="20"/>
        <v>16.877191349210904</v>
      </c>
      <c r="O47" s="73">
        <f t="shared" si="20"/>
        <v>17.231612367544329</v>
      </c>
      <c r="P47" s="73">
        <f t="shared" si="20"/>
        <v>17.593476227262759</v>
      </c>
      <c r="Q47" s="73">
        <f t="shared" si="20"/>
        <v>17.962939228035275</v>
      </c>
      <c r="R47" s="73">
        <f t="shared" si="20"/>
        <v>18.340160951824014</v>
      </c>
      <c r="S47" s="73">
        <f t="shared" si="20"/>
        <v>18.725304331812318</v>
      </c>
      <c r="T47" s="73">
        <f t="shared" si="20"/>
        <v>19.118535722780376</v>
      </c>
      <c r="U47" s="73">
        <f t="shared" si="20"/>
        <v>19.520024972958762</v>
      </c>
      <c r="V47" s="73">
        <f t="shared" si="20"/>
        <v>19.929945497390893</v>
      </c>
      <c r="W47" s="79" t="s">
        <v>22</v>
      </c>
    </row>
    <row r="48" spans="1:23" s="85" customFormat="1" ht="13.15" customHeight="1">
      <c r="A48" s="82"/>
      <c r="B48" s="107" t="s">
        <v>32</v>
      </c>
      <c r="C48" s="83" t="s">
        <v>33</v>
      </c>
      <c r="D48" s="84"/>
      <c r="E48" s="86">
        <f t="shared" ref="E48:K48" si="21">IFERROR(E47/D47-1,"n.a.")</f>
        <v>-3.0684821453408229E-2</v>
      </c>
      <c r="F48" s="86">
        <f t="shared" si="21"/>
        <v>-8.2169784430499493E-2</v>
      </c>
      <c r="G48" s="86">
        <f t="shared" si="21"/>
        <v>-3.1314427368000497E-2</v>
      </c>
      <c r="H48" s="86">
        <f t="shared" si="21"/>
        <v>3.2604222849552666E-3</v>
      </c>
      <c r="I48" s="86">
        <f t="shared" si="21"/>
        <v>1.895359029380117E-2</v>
      </c>
      <c r="J48" s="86">
        <f t="shared" si="21"/>
        <v>1.811373263031868E-2</v>
      </c>
      <c r="K48" s="86">
        <f t="shared" si="21"/>
        <v>8.9375282714783566E-2</v>
      </c>
      <c r="L48" s="87">
        <f>0.6*L16</f>
        <v>2.46E-2</v>
      </c>
      <c r="M48" s="87">
        <f t="shared" ref="M48:V48" si="22">0.6*M16</f>
        <v>2.2799999999999997E-2</v>
      </c>
      <c r="N48" s="87">
        <f t="shared" si="22"/>
        <v>2.1599999999999998E-2</v>
      </c>
      <c r="O48" s="87">
        <f t="shared" si="22"/>
        <v>2.1000000000000001E-2</v>
      </c>
      <c r="P48" s="87">
        <f t="shared" si="22"/>
        <v>2.1000000000000001E-2</v>
      </c>
      <c r="Q48" s="87">
        <f t="shared" si="22"/>
        <v>2.1000000000000001E-2</v>
      </c>
      <c r="R48" s="87">
        <f t="shared" si="22"/>
        <v>2.1000000000000001E-2</v>
      </c>
      <c r="S48" s="87">
        <f t="shared" si="22"/>
        <v>2.1000000000000001E-2</v>
      </c>
      <c r="T48" s="87">
        <f t="shared" si="22"/>
        <v>2.1000000000000001E-2</v>
      </c>
      <c r="U48" s="87">
        <f t="shared" si="22"/>
        <v>2.1000000000000001E-2</v>
      </c>
      <c r="V48" s="87">
        <f t="shared" si="22"/>
        <v>2.1000000000000001E-2</v>
      </c>
      <c r="W48" s="79" t="s">
        <v>22</v>
      </c>
    </row>
    <row r="49" spans="1:23" s="2" customFormat="1" ht="13.15" customHeight="1">
      <c r="A49" s="15"/>
      <c r="B49" s="7" t="s">
        <v>26</v>
      </c>
      <c r="C49" s="39" t="s">
        <v>72</v>
      </c>
      <c r="D49" s="53">
        <v>7290</v>
      </c>
      <c r="E49" s="53">
        <v>8793.1710000000021</v>
      </c>
      <c r="F49" s="53">
        <v>12430.058281583</v>
      </c>
      <c r="G49" s="53">
        <v>19643.948999999997</v>
      </c>
      <c r="H49" s="53">
        <v>20959.804</v>
      </c>
      <c r="I49" s="53">
        <v>20775.419000000002</v>
      </c>
      <c r="J49" s="53">
        <v>23295.867999999999</v>
      </c>
      <c r="K49" s="53">
        <v>23748.519</v>
      </c>
      <c r="L49" s="74">
        <f>(1+L50)*K49</f>
        <v>24104.746784999999</v>
      </c>
      <c r="M49" s="74">
        <f t="shared" ref="M49:V49" si="23">(1+M50)*L49</f>
        <v>24466.317986774997</v>
      </c>
      <c r="N49" s="74">
        <f t="shared" si="23"/>
        <v>24833.312756576619</v>
      </c>
      <c r="O49" s="74">
        <f t="shared" si="23"/>
        <v>25205.812447925266</v>
      </c>
      <c r="P49" s="74">
        <f t="shared" si="23"/>
        <v>25583.899634644142</v>
      </c>
      <c r="Q49" s="74">
        <f t="shared" si="23"/>
        <v>25967.658129163803</v>
      </c>
      <c r="R49" s="74">
        <f t="shared" si="23"/>
        <v>26357.173001101259</v>
      </c>
      <c r="S49" s="74">
        <f t="shared" si="23"/>
        <v>26752.530596117776</v>
      </c>
      <c r="T49" s="74">
        <f t="shared" si="23"/>
        <v>27153.818555059541</v>
      </c>
      <c r="U49" s="74">
        <f t="shared" si="23"/>
        <v>27561.125833385431</v>
      </c>
      <c r="V49" s="74">
        <f t="shared" si="23"/>
        <v>27974.542720886209</v>
      </c>
      <c r="W49" s="79" t="s">
        <v>22</v>
      </c>
    </row>
    <row r="50" spans="1:23" s="85" customFormat="1" ht="13.15" customHeight="1">
      <c r="A50" s="82"/>
      <c r="B50" s="107" t="s">
        <v>32</v>
      </c>
      <c r="C50" s="83" t="s">
        <v>33</v>
      </c>
      <c r="D50" s="84"/>
      <c r="E50" s="86">
        <f t="shared" ref="E50:K50" si="24">IFERROR(E49/D49-1,"n.a.")</f>
        <v>0.20619629629629666</v>
      </c>
      <c r="F50" s="86">
        <f t="shared" si="24"/>
        <v>0.41360361143698876</v>
      </c>
      <c r="G50" s="86">
        <f t="shared" si="24"/>
        <v>0.58035855946914272</v>
      </c>
      <c r="H50" s="86">
        <f t="shared" si="24"/>
        <v>6.698525841214531E-2</v>
      </c>
      <c r="I50" s="86">
        <f t="shared" si="24"/>
        <v>-8.7970765375476878E-3</v>
      </c>
      <c r="J50" s="86">
        <f t="shared" si="24"/>
        <v>0.1213188046893301</v>
      </c>
      <c r="K50" s="86">
        <f t="shared" si="24"/>
        <v>1.943052733643591E-2</v>
      </c>
      <c r="L50" s="87">
        <v>1.4999999999999999E-2</v>
      </c>
      <c r="M50" s="87">
        <v>1.4999999999999999E-2</v>
      </c>
      <c r="N50" s="87">
        <v>1.4999999999999999E-2</v>
      </c>
      <c r="O50" s="87">
        <v>1.4999999999999999E-2</v>
      </c>
      <c r="P50" s="87">
        <v>1.4999999999999999E-2</v>
      </c>
      <c r="Q50" s="87">
        <v>1.4999999999999999E-2</v>
      </c>
      <c r="R50" s="87">
        <v>1.4999999999999999E-2</v>
      </c>
      <c r="S50" s="87">
        <v>1.4999999999999999E-2</v>
      </c>
      <c r="T50" s="87">
        <v>1.4999999999999999E-2</v>
      </c>
      <c r="U50" s="87">
        <v>1.4999999999999999E-2</v>
      </c>
      <c r="V50" s="87">
        <v>1.4999999999999999E-2</v>
      </c>
      <c r="W50" s="79"/>
    </row>
    <row r="51" spans="1:23" s="2" customFormat="1" ht="3" customHeight="1">
      <c r="A51" s="3"/>
      <c r="B51" s="57"/>
      <c r="C51" s="58"/>
      <c r="D51" s="66"/>
      <c r="E51" s="66"/>
      <c r="F51" s="66"/>
      <c r="G51" s="66"/>
      <c r="H51" s="66"/>
      <c r="I51" s="66"/>
      <c r="J51" s="67"/>
      <c r="K51" s="66"/>
      <c r="L51" s="66"/>
      <c r="M51" s="66"/>
      <c r="N51" s="66"/>
      <c r="O51" s="66"/>
      <c r="P51" s="66"/>
      <c r="Q51" s="66"/>
      <c r="R51" s="66"/>
      <c r="S51" s="66"/>
      <c r="T51" s="66"/>
      <c r="U51" s="66"/>
      <c r="V51" s="66"/>
      <c r="W51" s="79" t="s">
        <v>22</v>
      </c>
    </row>
    <row r="52" spans="1:23" s="2" customFormat="1" ht="13.15" customHeight="1">
      <c r="A52" s="3"/>
      <c r="B52" s="5"/>
      <c r="C52" s="34"/>
      <c r="D52" s="68"/>
      <c r="E52" s="68"/>
      <c r="F52" s="68"/>
      <c r="G52" s="68"/>
      <c r="H52" s="68"/>
      <c r="I52" s="68"/>
      <c r="J52" s="69"/>
      <c r="K52" s="68"/>
      <c r="L52" s="68"/>
      <c r="M52" s="68"/>
      <c r="N52" s="68"/>
      <c r="O52" s="68"/>
      <c r="P52" s="68"/>
      <c r="Q52" s="68"/>
      <c r="R52" s="68"/>
      <c r="S52" s="68"/>
      <c r="T52" s="68"/>
      <c r="U52" s="68"/>
      <c r="V52" s="68"/>
      <c r="W52" s="79" t="s">
        <v>22</v>
      </c>
    </row>
    <row r="53" spans="1:23" s="2" customFormat="1" ht="3" customHeight="1">
      <c r="A53" s="3"/>
      <c r="B53" s="54"/>
      <c r="C53" s="55"/>
      <c r="D53" s="70"/>
      <c r="E53" s="70"/>
      <c r="F53" s="70"/>
      <c r="G53" s="70"/>
      <c r="H53" s="70"/>
      <c r="I53" s="70"/>
      <c r="J53" s="71"/>
      <c r="K53" s="70"/>
      <c r="L53" s="70"/>
      <c r="M53" s="70"/>
      <c r="N53" s="70"/>
      <c r="O53" s="70"/>
      <c r="P53" s="70"/>
      <c r="Q53" s="70"/>
      <c r="R53" s="70"/>
      <c r="S53" s="70"/>
      <c r="T53" s="70"/>
      <c r="U53" s="70"/>
      <c r="V53" s="70"/>
      <c r="W53" s="79" t="s">
        <v>22</v>
      </c>
    </row>
    <row r="54" spans="1:23" s="2" customFormat="1" ht="13.15" customHeight="1">
      <c r="A54" s="9"/>
      <c r="B54" s="48"/>
      <c r="C54" s="50"/>
      <c r="D54" s="64"/>
      <c r="E54" s="64"/>
      <c r="F54" s="64"/>
      <c r="G54" s="64"/>
      <c r="H54" s="64"/>
      <c r="I54" s="64"/>
      <c r="J54" s="75"/>
      <c r="K54" s="76"/>
      <c r="L54" s="76"/>
      <c r="M54" s="76"/>
      <c r="N54" s="76"/>
      <c r="O54" s="76"/>
      <c r="P54" s="72"/>
      <c r="Q54" s="72"/>
      <c r="R54" s="72"/>
      <c r="S54" s="72"/>
      <c r="T54" s="72"/>
      <c r="U54" s="72"/>
      <c r="V54" s="72"/>
      <c r="W54" s="79" t="s">
        <v>22</v>
      </c>
    </row>
    <row r="55" spans="1:23" s="62" customFormat="1" ht="13.15" customHeight="1">
      <c r="A55" s="11"/>
      <c r="B55" s="19" t="s">
        <v>2</v>
      </c>
      <c r="C55" s="38" t="s">
        <v>72</v>
      </c>
      <c r="D55" s="13">
        <f>+D29</f>
        <v>820439.21999999986</v>
      </c>
      <c r="E55" s="13">
        <f t="shared" ref="E55:V55" si="25">+E29</f>
        <v>934513.16774306295</v>
      </c>
      <c r="F55" s="13">
        <f t="shared" si="25"/>
        <v>1226270.4887599284</v>
      </c>
      <c r="G55" s="13">
        <f t="shared" si="25"/>
        <v>1687986.9485385336</v>
      </c>
      <c r="H55" s="13">
        <f t="shared" si="25"/>
        <v>1856215.064009584</v>
      </c>
      <c r="I55" s="13">
        <f t="shared" si="25"/>
        <v>1879359.0506574437</v>
      </c>
      <c r="J55" s="13">
        <f t="shared" si="25"/>
        <v>2097237.7022668482</v>
      </c>
      <c r="K55" s="13">
        <f t="shared" si="25"/>
        <v>2300328.0299131731</v>
      </c>
      <c r="L55" s="13">
        <f t="shared" si="25"/>
        <v>2592731.8349621259</v>
      </c>
      <c r="M55" s="13">
        <f t="shared" si="25"/>
        <v>3018047.7708761608</v>
      </c>
      <c r="N55" s="13">
        <f t="shared" si="25"/>
        <v>3495622.5150380353</v>
      </c>
      <c r="O55" s="13">
        <f t="shared" si="25"/>
        <v>3991987.6389061781</v>
      </c>
      <c r="P55" s="13">
        <f t="shared" si="25"/>
        <v>4475909.9836542523</v>
      </c>
      <c r="Q55" s="13">
        <f t="shared" si="25"/>
        <v>4918276.0603930335</v>
      </c>
      <c r="R55" s="13">
        <f t="shared" si="25"/>
        <v>5242923.2972976165</v>
      </c>
      <c r="S55" s="13">
        <f t="shared" si="25"/>
        <v>5589454.4023694014</v>
      </c>
      <c r="T55" s="13">
        <f t="shared" si="25"/>
        <v>5959361.8070067102</v>
      </c>
      <c r="U55" s="13">
        <f t="shared" si="25"/>
        <v>6354240.3665850293</v>
      </c>
      <c r="V55" s="13">
        <f t="shared" si="25"/>
        <v>6775794.4133880781</v>
      </c>
      <c r="W55" s="79" t="s">
        <v>22</v>
      </c>
    </row>
    <row r="56" spans="1:23" s="85" customFormat="1" ht="13.15" customHeight="1">
      <c r="A56" s="82"/>
      <c r="B56" s="108" t="s">
        <v>32</v>
      </c>
      <c r="C56" s="83" t="s">
        <v>33</v>
      </c>
      <c r="D56" s="84"/>
      <c r="E56" s="86">
        <f t="shared" ref="E56:V56" si="26">IFERROR(E55/D55-1,"n.a.")</f>
        <v>0.13904009579535104</v>
      </c>
      <c r="F56" s="86">
        <f t="shared" si="26"/>
        <v>0.31220247192609052</v>
      </c>
      <c r="G56" s="86">
        <f t="shared" si="26"/>
        <v>0.37652089323744398</v>
      </c>
      <c r="H56" s="86">
        <f t="shared" si="26"/>
        <v>9.9661976425056586E-2</v>
      </c>
      <c r="I56" s="86">
        <f t="shared" si="26"/>
        <v>1.2468375619076433E-2</v>
      </c>
      <c r="J56" s="86">
        <f t="shared" si="26"/>
        <v>0.11593242469191045</v>
      </c>
      <c r="K56" s="86">
        <f t="shared" si="26"/>
        <v>9.6837057347772149E-2</v>
      </c>
      <c r="L56" s="86">
        <f t="shared" si="26"/>
        <v>0.12711395994248242</v>
      </c>
      <c r="M56" s="86">
        <f t="shared" si="26"/>
        <v>0.16404162211409257</v>
      </c>
      <c r="N56" s="86">
        <f t="shared" si="26"/>
        <v>0.15823962389542667</v>
      </c>
      <c r="O56" s="86">
        <f t="shared" si="26"/>
        <v>0.14199620288884129</v>
      </c>
      <c r="P56" s="86">
        <f t="shared" si="26"/>
        <v>0.12122340761572881</v>
      </c>
      <c r="Q56" s="86">
        <f t="shared" si="26"/>
        <v>9.8832657125428103E-2</v>
      </c>
      <c r="R56" s="86">
        <f t="shared" si="26"/>
        <v>6.6008339694262563E-2</v>
      </c>
      <c r="S56" s="86">
        <f t="shared" si="26"/>
        <v>6.6095017115813892E-2</v>
      </c>
      <c r="T56" s="86">
        <f t="shared" si="26"/>
        <v>6.6179519146001509E-2</v>
      </c>
      <c r="U56" s="86">
        <f t="shared" si="26"/>
        <v>6.6261887156111365E-2</v>
      </c>
      <c r="V56" s="86">
        <f t="shared" si="26"/>
        <v>6.6342162474663402E-2</v>
      </c>
      <c r="W56" s="79" t="s">
        <v>22</v>
      </c>
    </row>
    <row r="57" spans="1:23" s="85" customFormat="1" ht="13.15" customHeight="1">
      <c r="A57" s="82"/>
      <c r="B57" s="108"/>
      <c r="C57" s="83"/>
      <c r="D57" s="84"/>
      <c r="E57" s="86"/>
      <c r="F57" s="86"/>
      <c r="G57" s="86"/>
      <c r="H57" s="86"/>
      <c r="I57" s="86"/>
      <c r="J57" s="86"/>
      <c r="K57" s="86"/>
      <c r="L57" s="86"/>
      <c r="M57" s="86"/>
      <c r="N57" s="86"/>
      <c r="O57" s="86"/>
      <c r="P57" s="86"/>
      <c r="Q57" s="86"/>
      <c r="R57" s="86"/>
      <c r="S57" s="86"/>
      <c r="T57" s="86"/>
      <c r="U57" s="86"/>
      <c r="V57" s="86"/>
      <c r="W57" s="79" t="s">
        <v>22</v>
      </c>
    </row>
    <row r="58" spans="1:23" s="2" customFormat="1" ht="13.15" customHeight="1">
      <c r="A58" s="15"/>
      <c r="B58" s="23" t="s">
        <v>42</v>
      </c>
      <c r="C58" s="36" t="s">
        <v>72</v>
      </c>
      <c r="D58" s="160">
        <v>-50330</v>
      </c>
      <c r="E58" s="160">
        <v>-62973</v>
      </c>
      <c r="F58" s="160">
        <v>-100529.2</v>
      </c>
      <c r="G58" s="160">
        <v>-186203.51178</v>
      </c>
      <c r="H58" s="160">
        <v>-199317.65545999998</v>
      </c>
      <c r="I58" s="160">
        <v>-200458</v>
      </c>
      <c r="J58" s="160">
        <v>-202279</v>
      </c>
      <c r="K58" s="160">
        <v>-204215.80553000001</v>
      </c>
      <c r="L58" s="74">
        <f>-L55*L59</f>
        <v>-228678.94784365949</v>
      </c>
      <c r="M58" s="74">
        <f t="shared" ref="M58:V58" si="27">-M55*M59</f>
        <v>-263777.37517457647</v>
      </c>
      <c r="N58" s="74">
        <f t="shared" si="27"/>
        <v>-302720.90980229387</v>
      </c>
      <c r="O58" s="74">
        <f t="shared" si="27"/>
        <v>-342512.53941815009</v>
      </c>
      <c r="P58" s="74">
        <f t="shared" si="27"/>
        <v>-380452.34861061146</v>
      </c>
      <c r="Q58" s="74">
        <f t="shared" si="27"/>
        <v>-418053.46513340791</v>
      </c>
      <c r="R58" s="74">
        <f t="shared" si="27"/>
        <v>-445648.48027029744</v>
      </c>
      <c r="S58" s="74">
        <f t="shared" si="27"/>
        <v>-475103.62420139916</v>
      </c>
      <c r="T58" s="74">
        <f t="shared" si="27"/>
        <v>-506545.75359557039</v>
      </c>
      <c r="U58" s="74">
        <f t="shared" si="27"/>
        <v>-540110.43115972751</v>
      </c>
      <c r="V58" s="74">
        <f t="shared" si="27"/>
        <v>-575942.52513798664</v>
      </c>
      <c r="W58" s="79" t="s">
        <v>22</v>
      </c>
    </row>
    <row r="59" spans="1:23" s="2" customFormat="1" ht="13.15" customHeight="1">
      <c r="A59" s="15"/>
      <c r="B59" s="107" t="s">
        <v>49</v>
      </c>
      <c r="C59" s="83" t="s">
        <v>33</v>
      </c>
      <c r="D59" s="86">
        <f>-IFERROR(D58/D$55,"n.a.")</f>
        <v>6.1345190201901864E-2</v>
      </c>
      <c r="E59" s="86">
        <f t="shared" ref="E59:K59" si="28">-IFERROR(E58/E$55,"n.a.")</f>
        <v>6.7385888368042698E-2</v>
      </c>
      <c r="F59" s="86">
        <f t="shared" si="28"/>
        <v>8.1979629226550665E-2</v>
      </c>
      <c r="G59" s="86">
        <f t="shared" si="28"/>
        <v>0.11031099022490416</v>
      </c>
      <c r="H59" s="86">
        <f t="shared" si="28"/>
        <v>0.10737853566895246</v>
      </c>
      <c r="I59" s="86">
        <f t="shared" si="28"/>
        <v>0.10666296040124697</v>
      </c>
      <c r="J59" s="86">
        <f t="shared" si="28"/>
        <v>9.6450201987768019E-2</v>
      </c>
      <c r="K59" s="86">
        <f t="shared" si="28"/>
        <v>8.8776819164225126E-2</v>
      </c>
      <c r="L59" s="284">
        <v>8.8200000000000001E-2</v>
      </c>
      <c r="M59" s="284">
        <v>8.7400000000000005E-2</v>
      </c>
      <c r="N59" s="284">
        <v>8.6599999999999996E-2</v>
      </c>
      <c r="O59" s="284">
        <v>8.5800000000000001E-2</v>
      </c>
      <c r="P59" s="284">
        <v>8.5000000000000006E-2</v>
      </c>
      <c r="Q59" s="284">
        <v>8.5000000000000006E-2</v>
      </c>
      <c r="R59" s="284">
        <v>8.5000000000000006E-2</v>
      </c>
      <c r="S59" s="284">
        <v>8.5000000000000006E-2</v>
      </c>
      <c r="T59" s="284">
        <v>8.5000000000000006E-2</v>
      </c>
      <c r="U59" s="284">
        <v>8.5000000000000006E-2</v>
      </c>
      <c r="V59" s="284">
        <v>8.5000000000000006E-2</v>
      </c>
      <c r="W59" s="79" t="s">
        <v>22</v>
      </c>
    </row>
    <row r="60" spans="1:23" s="85" customFormat="1" ht="13.15" customHeight="1">
      <c r="A60" s="82"/>
      <c r="B60" s="107" t="s">
        <v>32</v>
      </c>
      <c r="C60" s="83" t="s">
        <v>33</v>
      </c>
      <c r="D60" s="84"/>
      <c r="E60" s="86">
        <f t="shared" ref="E60:V60" si="29">IFERROR(E58/D58-1,"n.a.")</f>
        <v>0.2512020663620107</v>
      </c>
      <c r="F60" s="86">
        <f t="shared" si="29"/>
        <v>0.59638575262414051</v>
      </c>
      <c r="G60" s="86">
        <f t="shared" si="29"/>
        <v>0.85223310023356413</v>
      </c>
      <c r="H60" s="86">
        <f t="shared" si="29"/>
        <v>7.0429088875049617E-2</v>
      </c>
      <c r="I60" s="86">
        <f t="shared" si="29"/>
        <v>5.7212419911736312E-3</v>
      </c>
      <c r="J60" s="86">
        <f t="shared" si="29"/>
        <v>9.0841971884385586E-3</v>
      </c>
      <c r="K60" s="86">
        <f t="shared" si="29"/>
        <v>9.574921420414384E-3</v>
      </c>
      <c r="L60" s="86">
        <f t="shared" si="29"/>
        <v>0.11979064132754291</v>
      </c>
      <c r="M60" s="86">
        <f t="shared" si="29"/>
        <v>0.15348342145999672</v>
      </c>
      <c r="N60" s="86">
        <f t="shared" si="29"/>
        <v>0.1476378882075966</v>
      </c>
      <c r="O60" s="86">
        <f t="shared" si="29"/>
        <v>0.13144658438640411</v>
      </c>
      <c r="P60" s="86">
        <f t="shared" si="29"/>
        <v>0.11076911010882218</v>
      </c>
      <c r="Q60" s="86">
        <f t="shared" si="29"/>
        <v>9.8832657125428325E-2</v>
      </c>
      <c r="R60" s="86">
        <f t="shared" si="29"/>
        <v>6.6008339694262563E-2</v>
      </c>
      <c r="S60" s="86">
        <f t="shared" si="29"/>
        <v>6.6095017115813892E-2</v>
      </c>
      <c r="T60" s="86">
        <f t="shared" si="29"/>
        <v>6.6179519146001509E-2</v>
      </c>
      <c r="U60" s="86">
        <f t="shared" si="29"/>
        <v>6.6261887156111365E-2</v>
      </c>
      <c r="V60" s="86">
        <f t="shared" si="29"/>
        <v>6.6342162474663402E-2</v>
      </c>
      <c r="W60" s="79" t="s">
        <v>22</v>
      </c>
    </row>
    <row r="61" spans="1:23" s="2" customFormat="1" ht="13.15" customHeight="1">
      <c r="A61" s="15"/>
      <c r="B61" s="12"/>
      <c r="C61" s="36"/>
      <c r="D61" s="18"/>
      <c r="E61" s="18"/>
      <c r="F61" s="18"/>
      <c r="G61" s="18"/>
      <c r="H61" s="18"/>
      <c r="I61" s="18"/>
      <c r="J61" s="18"/>
      <c r="K61" s="18"/>
      <c r="L61" s="18"/>
      <c r="M61" s="18"/>
      <c r="N61" s="18"/>
      <c r="O61" s="18"/>
      <c r="P61" s="18"/>
      <c r="Q61" s="18"/>
      <c r="R61" s="18"/>
      <c r="S61" s="18"/>
      <c r="T61" s="18"/>
      <c r="U61" s="18"/>
      <c r="V61" s="18"/>
      <c r="W61" s="79" t="s">
        <v>22</v>
      </c>
    </row>
    <row r="62" spans="1:23" s="62" customFormat="1" ht="13.15" customHeight="1">
      <c r="A62" s="11"/>
      <c r="B62" s="19" t="s">
        <v>43</v>
      </c>
      <c r="C62" s="38" t="s">
        <v>72</v>
      </c>
      <c r="D62" s="68">
        <f>+D55+D58</f>
        <v>770109.21999999986</v>
      </c>
      <c r="E62" s="68">
        <f t="shared" ref="E62:V62" si="30">+E55+E58</f>
        <v>871540.16774306295</v>
      </c>
      <c r="F62" s="68">
        <f t="shared" si="30"/>
        <v>1125741.2887599284</v>
      </c>
      <c r="G62" s="68">
        <f t="shared" si="30"/>
        <v>1501783.4367585336</v>
      </c>
      <c r="H62" s="68">
        <f t="shared" si="30"/>
        <v>1656897.408549584</v>
      </c>
      <c r="I62" s="68">
        <f t="shared" si="30"/>
        <v>1678901.0506574437</v>
      </c>
      <c r="J62" s="68">
        <f t="shared" si="30"/>
        <v>1894958.7022668482</v>
      </c>
      <c r="K62" s="424">
        <f t="shared" si="30"/>
        <v>2096112.224383173</v>
      </c>
      <c r="L62" s="424">
        <f t="shared" si="30"/>
        <v>2364052.8871184662</v>
      </c>
      <c r="M62" s="424">
        <f t="shared" si="30"/>
        <v>2754270.3957015844</v>
      </c>
      <c r="N62" s="68">
        <f t="shared" si="30"/>
        <v>3192901.6052357415</v>
      </c>
      <c r="O62" s="68">
        <f t="shared" si="30"/>
        <v>3649475.0994880279</v>
      </c>
      <c r="P62" s="68">
        <f t="shared" si="30"/>
        <v>4095457.6350436406</v>
      </c>
      <c r="Q62" s="68">
        <f t="shared" si="30"/>
        <v>4500222.5952596255</v>
      </c>
      <c r="R62" s="68">
        <f t="shared" si="30"/>
        <v>4797274.8170273192</v>
      </c>
      <c r="S62" s="68">
        <f t="shared" si="30"/>
        <v>5114350.7781680021</v>
      </c>
      <c r="T62" s="68">
        <f t="shared" si="30"/>
        <v>5452816.0534111401</v>
      </c>
      <c r="U62" s="68">
        <f t="shared" si="30"/>
        <v>5814129.935425302</v>
      </c>
      <c r="V62" s="68">
        <f t="shared" si="30"/>
        <v>6199851.8882500911</v>
      </c>
      <c r="W62" s="79" t="s">
        <v>22</v>
      </c>
    </row>
    <row r="63" spans="1:23" s="85" customFormat="1" ht="13.15" customHeight="1">
      <c r="A63" s="82"/>
      <c r="B63" s="108" t="s">
        <v>32</v>
      </c>
      <c r="C63" s="83" t="s">
        <v>33</v>
      </c>
      <c r="D63" s="84"/>
      <c r="E63" s="86">
        <f t="shared" ref="E63:V63" si="31">IFERROR(E62/D62-1,"n.a.")</f>
        <v>0.13170982129400177</v>
      </c>
      <c r="F63" s="86">
        <f t="shared" si="31"/>
        <v>0.29166885294012745</v>
      </c>
      <c r="G63" s="86">
        <f t="shared" si="31"/>
        <v>0.33403958063298722</v>
      </c>
      <c r="H63" s="86">
        <f t="shared" si="31"/>
        <v>0.10328651122018639</v>
      </c>
      <c r="I63" s="86">
        <f t="shared" si="31"/>
        <v>1.328002687089791E-2</v>
      </c>
      <c r="J63" s="86">
        <f t="shared" si="31"/>
        <v>0.12868992578496408</v>
      </c>
      <c r="K63" s="86">
        <f t="shared" si="31"/>
        <v>0.10615192926141059</v>
      </c>
      <c r="L63" s="86">
        <f t="shared" si="31"/>
        <v>0.12782744149786196</v>
      </c>
      <c r="M63" s="86">
        <f t="shared" si="31"/>
        <v>0.16506293522847226</v>
      </c>
      <c r="N63" s="86">
        <f t="shared" si="31"/>
        <v>0.15925495558413627</v>
      </c>
      <c r="O63" s="86">
        <f t="shared" si="31"/>
        <v>0.14299641852526679</v>
      </c>
      <c r="P63" s="86">
        <f t="shared" si="31"/>
        <v>0.12220457008137364</v>
      </c>
      <c r="Q63" s="86">
        <f t="shared" si="31"/>
        <v>9.8832657125428103E-2</v>
      </c>
      <c r="R63" s="86">
        <f t="shared" si="31"/>
        <v>6.6008339694262785E-2</v>
      </c>
      <c r="S63" s="86">
        <f t="shared" si="31"/>
        <v>6.609501711581367E-2</v>
      </c>
      <c r="T63" s="86">
        <f t="shared" si="31"/>
        <v>6.6179519146001731E-2</v>
      </c>
      <c r="U63" s="86">
        <f t="shared" si="31"/>
        <v>6.6261887156111365E-2</v>
      </c>
      <c r="V63" s="86">
        <f t="shared" si="31"/>
        <v>6.6342162474663402E-2</v>
      </c>
      <c r="W63" s="79" t="s">
        <v>22</v>
      </c>
    </row>
    <row r="64" spans="1:23" s="2" customFormat="1" ht="13.15" customHeight="1">
      <c r="A64" s="11"/>
      <c r="B64" s="12"/>
      <c r="C64" s="36"/>
      <c r="D64" s="14"/>
      <c r="E64" s="14"/>
      <c r="F64" s="14"/>
      <c r="G64" s="14"/>
      <c r="H64" s="14"/>
      <c r="I64" s="14"/>
      <c r="J64" s="14"/>
      <c r="K64" s="14"/>
      <c r="L64" s="14"/>
      <c r="M64" s="14"/>
      <c r="N64" s="14"/>
      <c r="O64" s="14"/>
      <c r="P64" s="14"/>
      <c r="Q64" s="14"/>
      <c r="R64" s="14"/>
      <c r="S64" s="14"/>
      <c r="T64" s="14"/>
      <c r="U64" s="14"/>
      <c r="V64" s="14"/>
      <c r="W64" s="79" t="s">
        <v>22</v>
      </c>
    </row>
    <row r="65" spans="1:23" s="62" customFormat="1" ht="13.15" customHeight="1">
      <c r="A65" s="11"/>
      <c r="B65" s="24" t="s">
        <v>44</v>
      </c>
      <c r="C65" s="38" t="s">
        <v>72</v>
      </c>
      <c r="D65" s="68">
        <f>+D68+D70+D72+D76+D74</f>
        <v>-451685</v>
      </c>
      <c r="E65" s="68">
        <f t="shared" ref="E65:V65" si="32">+E68+E70+E72+E76+E74</f>
        <v>-551961</v>
      </c>
      <c r="F65" s="68">
        <f t="shared" si="32"/>
        <v>-765580.21227000002</v>
      </c>
      <c r="G65" s="68">
        <f t="shared" si="32"/>
        <v>-1098530</v>
      </c>
      <c r="H65" s="68">
        <f t="shared" si="32"/>
        <v>-1284920</v>
      </c>
      <c r="I65" s="68">
        <f t="shared" si="32"/>
        <v>-1278921</v>
      </c>
      <c r="J65" s="68">
        <f t="shared" si="32"/>
        <v>-1392074.1048000001</v>
      </c>
      <c r="K65" s="68">
        <f t="shared" si="32"/>
        <v>-1495061.8217900002</v>
      </c>
      <c r="L65" s="68">
        <f t="shared" si="32"/>
        <v>-1675340.6295126765</v>
      </c>
      <c r="M65" s="68">
        <f t="shared" si="32"/>
        <v>-1898772.2890282362</v>
      </c>
      <c r="N65" s="68">
        <f t="shared" si="32"/>
        <v>-2214821.0747450953</v>
      </c>
      <c r="O65" s="68">
        <f t="shared" si="32"/>
        <v>-2525460.3385010948</v>
      </c>
      <c r="P65" s="68">
        <f t="shared" si="32"/>
        <v>-2812174.2469469202</v>
      </c>
      <c r="Q65" s="68">
        <f t="shared" si="32"/>
        <v>-3039788.3476163466</v>
      </c>
      <c r="R65" s="68">
        <f t="shared" si="32"/>
        <v>-3238917.3588238847</v>
      </c>
      <c r="S65" s="68">
        <f t="shared" si="32"/>
        <v>-3410476.5349286068</v>
      </c>
      <c r="T65" s="68">
        <f t="shared" si="32"/>
        <v>-3594123.2621688652</v>
      </c>
      <c r="U65" s="68">
        <f t="shared" si="32"/>
        <v>-3803678.4815411083</v>
      </c>
      <c r="V65" s="68">
        <f t="shared" si="32"/>
        <v>-4040737.8940194692</v>
      </c>
      <c r="W65" s="79" t="s">
        <v>22</v>
      </c>
    </row>
    <row r="66" spans="1:23" s="2" customFormat="1" ht="13.15" customHeight="1">
      <c r="A66" s="16"/>
      <c r="B66" s="107" t="s">
        <v>50</v>
      </c>
      <c r="C66" s="83" t="s">
        <v>33</v>
      </c>
      <c r="D66" s="86">
        <f>-IFERROR(D65/D$62,"n.a.")</f>
        <v>0.58652070157009684</v>
      </c>
      <c r="E66" s="86">
        <f t="shared" ref="E66:V66" si="33">-IFERROR(E65/E$62,"n.a.")</f>
        <v>0.63331676545598126</v>
      </c>
      <c r="F66" s="86">
        <f t="shared" si="33"/>
        <v>0.68006763180315843</v>
      </c>
      <c r="G66" s="86">
        <f t="shared" si="33"/>
        <v>0.73148363013716522</v>
      </c>
      <c r="H66" s="86">
        <f t="shared" si="33"/>
        <v>0.77549762186229387</v>
      </c>
      <c r="I66" s="86">
        <f t="shared" si="33"/>
        <v>0.76176079555086651</v>
      </c>
      <c r="J66" s="86">
        <f t="shared" si="33"/>
        <v>0.73461975880251562</v>
      </c>
      <c r="K66" s="86">
        <f t="shared" si="33"/>
        <v>0.71325466470668331</v>
      </c>
      <c r="L66" s="86">
        <f t="shared" si="33"/>
        <v>0.70867307522664691</v>
      </c>
      <c r="M66" s="86">
        <f t="shared" si="33"/>
        <v>0.68939211342195372</v>
      </c>
      <c r="N66" s="86">
        <f t="shared" si="33"/>
        <v>0.69367031890779751</v>
      </c>
      <c r="O66" s="86">
        <f t="shared" si="33"/>
        <v>0.69200645836859742</v>
      </c>
      <c r="P66" s="86">
        <f t="shared" si="33"/>
        <v>0.68665690077806263</v>
      </c>
      <c r="Q66" s="86">
        <f t="shared" si="33"/>
        <v>0.67547510890202445</v>
      </c>
      <c r="R66" s="86">
        <f t="shared" si="33"/>
        <v>0.67515776818283535</v>
      </c>
      <c r="S66" s="86">
        <f t="shared" si="33"/>
        <v>0.66684447016953818</v>
      </c>
      <c r="T66" s="86">
        <f t="shared" si="33"/>
        <v>0.65913158026309637</v>
      </c>
      <c r="U66" s="86">
        <f t="shared" si="33"/>
        <v>0.65421284418936365</v>
      </c>
      <c r="V66" s="86">
        <f t="shared" si="33"/>
        <v>0.65174748798071169</v>
      </c>
      <c r="W66" s="79" t="s">
        <v>22</v>
      </c>
    </row>
    <row r="67" spans="1:23" s="85" customFormat="1" ht="13.15" customHeight="1">
      <c r="A67" s="82"/>
      <c r="B67" s="107" t="s">
        <v>32</v>
      </c>
      <c r="C67" s="83" t="s">
        <v>33</v>
      </c>
      <c r="D67" s="84"/>
      <c r="E67" s="86">
        <f t="shared" ref="E67:V67" si="34">IFERROR(E65/D65-1,"n.a.")</f>
        <v>0.22200427288929236</v>
      </c>
      <c r="F67" s="86">
        <f t="shared" si="34"/>
        <v>0.38701867028648773</v>
      </c>
      <c r="G67" s="86">
        <f t="shared" si="34"/>
        <v>0.43489863295026931</v>
      </c>
      <c r="H67" s="86">
        <f t="shared" si="34"/>
        <v>0.16967219830136626</v>
      </c>
      <c r="I67" s="86">
        <f t="shared" si="34"/>
        <v>-4.6687731531923626E-3</v>
      </c>
      <c r="J67" s="86">
        <f t="shared" si="34"/>
        <v>8.8475445160412614E-2</v>
      </c>
      <c r="K67" s="86">
        <f t="shared" si="34"/>
        <v>7.3981490378198123E-2</v>
      </c>
      <c r="L67" s="86">
        <f t="shared" si="34"/>
        <v>0.12058284486646387</v>
      </c>
      <c r="M67" s="86">
        <f t="shared" si="34"/>
        <v>0.13336491432226016</v>
      </c>
      <c r="N67" s="86">
        <f t="shared" si="34"/>
        <v>0.16644901947595225</v>
      </c>
      <c r="O67" s="86">
        <f t="shared" si="34"/>
        <v>0.14025478956206472</v>
      </c>
      <c r="P67" s="86">
        <f t="shared" si="34"/>
        <v>0.11352936495371568</v>
      </c>
      <c r="Q67" s="86">
        <f t="shared" si="34"/>
        <v>8.0938832619116274E-2</v>
      </c>
      <c r="R67" s="86">
        <f t="shared" si="34"/>
        <v>6.5507525010313872E-2</v>
      </c>
      <c r="S67" s="86">
        <f t="shared" si="34"/>
        <v>5.2968062194405086E-2</v>
      </c>
      <c r="T67" s="86">
        <f t="shared" si="34"/>
        <v>5.3847820197391538E-2</v>
      </c>
      <c r="U67" s="86">
        <f t="shared" si="34"/>
        <v>5.8304961762994045E-2</v>
      </c>
      <c r="V67" s="86">
        <f t="shared" si="34"/>
        <v>6.2323725211998804E-2</v>
      </c>
      <c r="W67" s="79" t="s">
        <v>22</v>
      </c>
    </row>
    <row r="68" spans="1:23" s="2" customFormat="1" ht="13.15" customHeight="1">
      <c r="A68" s="16"/>
      <c r="B68" s="49" t="s">
        <v>45</v>
      </c>
      <c r="C68" s="37" t="s">
        <v>72</v>
      </c>
      <c r="D68" s="160">
        <v>-215878</v>
      </c>
      <c r="E68" s="160">
        <v>-274546</v>
      </c>
      <c r="F68" s="160">
        <v>-364153</v>
      </c>
      <c r="G68" s="160">
        <v>-546968</v>
      </c>
      <c r="H68" s="160">
        <v>-631527</v>
      </c>
      <c r="I68" s="160">
        <v>-618394</v>
      </c>
      <c r="J68" s="160">
        <v>-702544.22132000001</v>
      </c>
      <c r="K68" s="160">
        <v>-742797.40940999996</v>
      </c>
      <c r="L68" s="74">
        <f>-L$62*L69</f>
        <v>-830558.92333179154</v>
      </c>
      <c r="M68" s="74">
        <f t="shared" ref="M68:V68" si="35">-M$62*M69</f>
        <v>-946101.98886227899</v>
      </c>
      <c r="N68" s="74">
        <f t="shared" si="35"/>
        <v>-1094225.4170960656</v>
      </c>
      <c r="O68" s="74">
        <f t="shared" si="35"/>
        <v>-1243845.3873297626</v>
      </c>
      <c r="P68" s="74">
        <f t="shared" si="35"/>
        <v>-1390818.7424901756</v>
      </c>
      <c r="Q68" s="74">
        <f t="shared" si="35"/>
        <v>-1516044.519903898</v>
      </c>
      <c r="R68" s="74">
        <f t="shared" si="35"/>
        <v>-1616116.1015653398</v>
      </c>
      <c r="S68" s="74">
        <f t="shared" si="35"/>
        <v>-1722933.3229594431</v>
      </c>
      <c r="T68" s="74">
        <f t="shared" si="35"/>
        <v>-1836956.2217935219</v>
      </c>
      <c r="U68" s="74">
        <f t="shared" si="35"/>
        <v>-1958676.407672721</v>
      </c>
      <c r="V68" s="74">
        <f t="shared" si="35"/>
        <v>-2088619.2361458347</v>
      </c>
      <c r="W68" s="79" t="s">
        <v>22</v>
      </c>
    </row>
    <row r="69" spans="1:23" s="2" customFormat="1" ht="13.15" customHeight="1">
      <c r="A69" s="16"/>
      <c r="B69" s="106" t="s">
        <v>50</v>
      </c>
      <c r="C69" s="83" t="s">
        <v>33</v>
      </c>
      <c r="D69" s="86">
        <f>-IFERROR(D68/D$62,"n.a.")</f>
        <v>0.28032127702613407</v>
      </c>
      <c r="E69" s="86">
        <f t="shared" ref="E69:K69" si="36">-IFERROR(E68/E$62,"n.a.")</f>
        <v>0.31501244596788153</v>
      </c>
      <c r="F69" s="86">
        <f t="shared" si="36"/>
        <v>0.32347840808178618</v>
      </c>
      <c r="G69" s="86">
        <f t="shared" si="36"/>
        <v>0.36421230026386625</v>
      </c>
      <c r="H69" s="86">
        <f t="shared" si="36"/>
        <v>0.38115033359417622</v>
      </c>
      <c r="I69" s="86">
        <f t="shared" si="36"/>
        <v>0.36833260647364657</v>
      </c>
      <c r="J69" s="86">
        <f t="shared" si="36"/>
        <v>0.37074381646395782</v>
      </c>
      <c r="K69" s="86">
        <f t="shared" si="36"/>
        <v>0.35436910331868532</v>
      </c>
      <c r="L69" s="368">
        <f>'Estudo de Custos'!J19</f>
        <v>0.35132840210870081</v>
      </c>
      <c r="M69" s="368">
        <f>'Estudo de Custos'!K19</f>
        <v>0.34350366991519804</v>
      </c>
      <c r="N69" s="368">
        <f>'Estudo de Custos'!L19</f>
        <v>0.34270564908788526</v>
      </c>
      <c r="O69" s="368">
        <f>'Estudo de Custos'!M19</f>
        <v>0.34082857217035328</v>
      </c>
      <c r="P69" s="368">
        <f>'Estudo de Custos'!N19</f>
        <v>0.33960032465953105</v>
      </c>
      <c r="Q69" s="368">
        <f>'Estudo de Custos'!O19</f>
        <v>0.33688211812030039</v>
      </c>
      <c r="R69" s="368">
        <f>Q69</f>
        <v>0.33688211812030039</v>
      </c>
      <c r="S69" s="368">
        <f t="shared" ref="S69:V69" si="37">R69</f>
        <v>0.33688211812030039</v>
      </c>
      <c r="T69" s="368">
        <f t="shared" si="37"/>
        <v>0.33688211812030039</v>
      </c>
      <c r="U69" s="368">
        <f t="shared" si="37"/>
        <v>0.33688211812030039</v>
      </c>
      <c r="V69" s="368">
        <f t="shared" si="37"/>
        <v>0.33688211812030039</v>
      </c>
      <c r="W69" s="79" t="s">
        <v>22</v>
      </c>
    </row>
    <row r="70" spans="1:23" s="2" customFormat="1" ht="13.15" customHeight="1">
      <c r="A70" s="16"/>
      <c r="B70" s="49" t="s">
        <v>46</v>
      </c>
      <c r="C70" s="37" t="s">
        <v>72</v>
      </c>
      <c r="D70" s="160">
        <v>-98389</v>
      </c>
      <c r="E70" s="160">
        <v>-103424</v>
      </c>
      <c r="F70" s="160">
        <v>-125125</v>
      </c>
      <c r="G70" s="160">
        <v>-164947</v>
      </c>
      <c r="H70" s="160">
        <v>-177436</v>
      </c>
      <c r="I70" s="160">
        <v>-170275</v>
      </c>
      <c r="J70" s="160">
        <v>-190551.68440999999</v>
      </c>
      <c r="K70" s="160">
        <v>-208445.67035000003</v>
      </c>
      <c r="L70" s="74">
        <f>-L$62*L71</f>
        <v>-236405.28871184663</v>
      </c>
      <c r="M70" s="74">
        <f t="shared" ref="M70:V70" si="38">-M$62*M71</f>
        <v>-275427.03957015846</v>
      </c>
      <c r="N70" s="74">
        <f t="shared" si="38"/>
        <v>-319290.16052357416</v>
      </c>
      <c r="O70" s="74">
        <f t="shared" si="38"/>
        <v>-364947.50994880282</v>
      </c>
      <c r="P70" s="74">
        <f t="shared" si="38"/>
        <v>-409545.76350436406</v>
      </c>
      <c r="Q70" s="74">
        <f t="shared" si="38"/>
        <v>-450022.25952596258</v>
      </c>
      <c r="R70" s="74">
        <f t="shared" si="38"/>
        <v>-479727.48170273192</v>
      </c>
      <c r="S70" s="74">
        <f t="shared" si="38"/>
        <v>-511435.07781680021</v>
      </c>
      <c r="T70" s="74">
        <f t="shared" si="38"/>
        <v>-545281.60534111399</v>
      </c>
      <c r="U70" s="74">
        <f t="shared" si="38"/>
        <v>-581412.99354253022</v>
      </c>
      <c r="V70" s="74">
        <f t="shared" si="38"/>
        <v>-619985.18882500916</v>
      </c>
      <c r="W70" s="79" t="s">
        <v>22</v>
      </c>
    </row>
    <row r="71" spans="1:23" s="2" customFormat="1" ht="13.15" customHeight="1">
      <c r="A71" s="16"/>
      <c r="B71" s="106" t="s">
        <v>50</v>
      </c>
      <c r="C71" s="83" t="s">
        <v>33</v>
      </c>
      <c r="D71" s="86">
        <f t="shared" ref="D71:K71" si="39">-IFERROR(D70/D$62,"n.a.")</f>
        <v>0.12775980009692653</v>
      </c>
      <c r="E71" s="86">
        <f t="shared" si="39"/>
        <v>0.11866808189440814</v>
      </c>
      <c r="F71" s="86">
        <f t="shared" si="39"/>
        <v>0.1111489835624957</v>
      </c>
      <c r="G71" s="86">
        <f t="shared" si="39"/>
        <v>0.10983407857794961</v>
      </c>
      <c r="H71" s="86">
        <f t="shared" si="39"/>
        <v>0.10708930986579553</v>
      </c>
      <c r="I71" s="86">
        <f t="shared" si="39"/>
        <v>0.10142050952515738</v>
      </c>
      <c r="J71" s="86">
        <f t="shared" si="39"/>
        <v>0.10055717002278317</v>
      </c>
      <c r="K71" s="86">
        <f t="shared" si="39"/>
        <v>9.9443945760747485E-2</v>
      </c>
      <c r="L71" s="368">
        <v>0.1</v>
      </c>
      <c r="M71" s="368">
        <f t="shared" ref="M71:V71" si="40">+L71</f>
        <v>0.1</v>
      </c>
      <c r="N71" s="368">
        <f t="shared" si="40"/>
        <v>0.1</v>
      </c>
      <c r="O71" s="368">
        <f t="shared" si="40"/>
        <v>0.1</v>
      </c>
      <c r="P71" s="368">
        <f t="shared" si="40"/>
        <v>0.1</v>
      </c>
      <c r="Q71" s="368">
        <f t="shared" si="40"/>
        <v>0.1</v>
      </c>
      <c r="R71" s="368">
        <f t="shared" si="40"/>
        <v>0.1</v>
      </c>
      <c r="S71" s="368">
        <f t="shared" si="40"/>
        <v>0.1</v>
      </c>
      <c r="T71" s="368">
        <f t="shared" si="40"/>
        <v>0.1</v>
      </c>
      <c r="U71" s="368">
        <f t="shared" si="40"/>
        <v>0.1</v>
      </c>
      <c r="V71" s="368">
        <f t="shared" si="40"/>
        <v>0.1</v>
      </c>
      <c r="W71" s="79" t="s">
        <v>22</v>
      </c>
    </row>
    <row r="72" spans="1:23" s="2" customFormat="1" ht="13.15" customHeight="1">
      <c r="A72" s="16"/>
      <c r="B72" s="49" t="s">
        <v>47</v>
      </c>
      <c r="C72" s="37" t="s">
        <v>72</v>
      </c>
      <c r="D72" s="160">
        <v>-104224</v>
      </c>
      <c r="E72" s="160">
        <v>-107921</v>
      </c>
      <c r="F72" s="160">
        <v>-148164</v>
      </c>
      <c r="G72" s="160">
        <v>-200656</v>
      </c>
      <c r="H72" s="160">
        <v>-256573</v>
      </c>
      <c r="I72" s="160">
        <v>-276128</v>
      </c>
      <c r="J72" s="160">
        <v>-401961.27974999999</v>
      </c>
      <c r="K72" s="160">
        <v>-424466.59857999999</v>
      </c>
      <c r="L72" s="74">
        <f>-L$62*L73</f>
        <v>-491816.71377668862</v>
      </c>
      <c r="M72" s="74">
        <f t="shared" ref="M72:V72" si="41">-M$62*M73</f>
        <v>-552657.59972682502</v>
      </c>
      <c r="N72" s="74">
        <f t="shared" si="41"/>
        <v>-621575.87582835229</v>
      </c>
      <c r="O72" s="74">
        <f t="shared" si="41"/>
        <v>-680234.04017325619</v>
      </c>
      <c r="P72" s="74">
        <f t="shared" si="41"/>
        <v>-732223.35610078368</v>
      </c>
      <c r="Q72" s="74">
        <f t="shared" si="41"/>
        <v>-765173.40712531889</v>
      </c>
      <c r="R72" s="74">
        <f t="shared" si="41"/>
        <v>-815681.23330786335</v>
      </c>
      <c r="S72" s="74">
        <f t="shared" si="41"/>
        <v>-869593.69838439464</v>
      </c>
      <c r="T72" s="74">
        <f t="shared" si="41"/>
        <v>-927142.99119586707</v>
      </c>
      <c r="U72" s="74">
        <f t="shared" si="41"/>
        <v>-988577.23545606725</v>
      </c>
      <c r="V72" s="74">
        <f t="shared" si="41"/>
        <v>-1054161.5870294471</v>
      </c>
      <c r="W72" s="79" t="s">
        <v>22</v>
      </c>
    </row>
    <row r="73" spans="1:23" s="2" customFormat="1" ht="13.15" customHeight="1">
      <c r="A73" s="16"/>
      <c r="B73" s="106" t="s">
        <v>50</v>
      </c>
      <c r="C73" s="83" t="s">
        <v>33</v>
      </c>
      <c r="D73" s="86">
        <f t="shared" ref="D73:K73" si="42">-IFERROR(D72/D$62,"n.a.")</f>
        <v>0.13533664744333279</v>
      </c>
      <c r="E73" s="86">
        <f t="shared" si="42"/>
        <v>0.12382791292278794</v>
      </c>
      <c r="F73" s="86">
        <f t="shared" si="42"/>
        <v>0.13161460939503386</v>
      </c>
      <c r="G73" s="86">
        <f t="shared" si="42"/>
        <v>0.13361180786032517</v>
      </c>
      <c r="H73" s="86">
        <f t="shared" si="42"/>
        <v>0.15485147039043234</v>
      </c>
      <c r="I73" s="86">
        <f t="shared" si="42"/>
        <v>0.16446949026082899</v>
      </c>
      <c r="J73" s="86">
        <f t="shared" si="42"/>
        <v>0.21212139307793515</v>
      </c>
      <c r="K73" s="86">
        <f t="shared" si="42"/>
        <v>0.20250184777435215</v>
      </c>
      <c r="L73" s="368">
        <f>'Estudo de Custos'!J34</f>
        <v>0.208039640930437</v>
      </c>
      <c r="M73" s="368">
        <f>'Estudo de Custos'!K34</f>
        <v>0.20065480883406464</v>
      </c>
      <c r="N73" s="368">
        <f>'Estudo de Custos'!L34</f>
        <v>0.19467429713746517</v>
      </c>
      <c r="O73" s="368">
        <f>'Estudo de Custos'!M34</f>
        <v>0.18639229522861625</v>
      </c>
      <c r="P73" s="368">
        <f>'Estudo de Custos'!N34</f>
        <v>0.17878914186179373</v>
      </c>
      <c r="Q73" s="368">
        <f>'Estudo de Custos'!O34</f>
        <v>0.17003012427236941</v>
      </c>
      <c r="R73" s="368">
        <f t="shared" ref="R73:V73" si="43">+Q73</f>
        <v>0.17003012427236941</v>
      </c>
      <c r="S73" s="368">
        <f t="shared" si="43"/>
        <v>0.17003012427236941</v>
      </c>
      <c r="T73" s="368">
        <f t="shared" si="43"/>
        <v>0.17003012427236941</v>
      </c>
      <c r="U73" s="368">
        <f t="shared" si="43"/>
        <v>0.17003012427236941</v>
      </c>
      <c r="V73" s="368">
        <f t="shared" si="43"/>
        <v>0.17003012427236941</v>
      </c>
      <c r="W73" s="79" t="s">
        <v>22</v>
      </c>
    </row>
    <row r="74" spans="1:23" s="2" customFormat="1" ht="13.15" customHeight="1">
      <c r="A74" s="16"/>
      <c r="B74" s="49" t="s">
        <v>51</v>
      </c>
      <c r="C74" s="37" t="s">
        <v>72</v>
      </c>
      <c r="D74" s="160">
        <v>-33194</v>
      </c>
      <c r="E74" s="160">
        <v>-66070</v>
      </c>
      <c r="F74" s="160">
        <v>-95796</v>
      </c>
      <c r="G74" s="160">
        <v>-115216</v>
      </c>
      <c r="H74" s="160">
        <v>-136587</v>
      </c>
      <c r="I74" s="160">
        <v>-125237</v>
      </c>
      <c r="J74" s="160">
        <v>-5697.9193200000009</v>
      </c>
      <c r="K74" s="160">
        <v>-7404.0417399999997</v>
      </c>
      <c r="L74" s="74">
        <f>-L$62*L75</f>
        <v>-8350.4814523675777</v>
      </c>
      <c r="M74" s="74">
        <f t="shared" ref="M74:V74" si="44">-M$62*M75</f>
        <v>-9728.8364314662849</v>
      </c>
      <c r="N74" s="74">
        <f t="shared" si="44"/>
        <v>-11278.201845244776</v>
      </c>
      <c r="O74" s="74">
        <f t="shared" si="44"/>
        <v>-12890.944316519834</v>
      </c>
      <c r="P74" s="74">
        <f t="shared" si="44"/>
        <v>-14466.276624663067</v>
      </c>
      <c r="Q74" s="74">
        <f t="shared" si="44"/>
        <v>-15896.017182189988</v>
      </c>
      <c r="R74" s="74">
        <f t="shared" si="44"/>
        <v>-16945.286884137819</v>
      </c>
      <c r="S74" s="74">
        <f t="shared" si="44"/>
        <v>-18065.285910777282</v>
      </c>
      <c r="T74" s="74">
        <f t="shared" si="44"/>
        <v>-19260.837845587565</v>
      </c>
      <c r="U74" s="74">
        <f t="shared" si="44"/>
        <v>-20537.097309444049</v>
      </c>
      <c r="V74" s="74">
        <f t="shared" si="44"/>
        <v>-21899.572755905156</v>
      </c>
      <c r="W74" s="79" t="s">
        <v>22</v>
      </c>
    </row>
    <row r="75" spans="1:23" s="2" customFormat="1" ht="13.15" customHeight="1">
      <c r="A75" s="16"/>
      <c r="B75" s="106" t="s">
        <v>50</v>
      </c>
      <c r="C75" s="83" t="s">
        <v>33</v>
      </c>
      <c r="D75" s="86">
        <f t="shared" ref="D75:K75" si="45">-IFERROR(D74/D$62,"n.a.")</f>
        <v>4.3102977003703455E-2</v>
      </c>
      <c r="E75" s="86">
        <f t="shared" si="45"/>
        <v>7.5808324670903718E-2</v>
      </c>
      <c r="F75" s="86">
        <f t="shared" si="45"/>
        <v>8.5095928306516175E-2</v>
      </c>
      <c r="G75" s="86">
        <f t="shared" si="45"/>
        <v>7.671945047461938E-2</v>
      </c>
      <c r="H75" s="86">
        <f t="shared" si="45"/>
        <v>8.2435399618112526E-2</v>
      </c>
      <c r="I75" s="86">
        <f t="shared" si="45"/>
        <v>7.4594628403477525E-2</v>
      </c>
      <c r="J75" s="86">
        <f t="shared" si="45"/>
        <v>3.0068831121141865E-3</v>
      </c>
      <c r="K75" s="86">
        <f t="shared" si="45"/>
        <v>3.5322735366322294E-3</v>
      </c>
      <c r="L75" s="368">
        <f>+K75</f>
        <v>3.5322735366322294E-3</v>
      </c>
      <c r="M75" s="368">
        <f t="shared" ref="M75:V75" si="46">+L75</f>
        <v>3.5322735366322294E-3</v>
      </c>
      <c r="N75" s="368">
        <f t="shared" si="46"/>
        <v>3.5322735366322294E-3</v>
      </c>
      <c r="O75" s="368">
        <f t="shared" si="46"/>
        <v>3.5322735366322294E-3</v>
      </c>
      <c r="P75" s="368">
        <f t="shared" si="46"/>
        <v>3.5322735366322294E-3</v>
      </c>
      <c r="Q75" s="368">
        <f t="shared" si="46"/>
        <v>3.5322735366322294E-3</v>
      </c>
      <c r="R75" s="368">
        <f t="shared" si="46"/>
        <v>3.5322735366322294E-3</v>
      </c>
      <c r="S75" s="368">
        <f t="shared" si="46"/>
        <v>3.5322735366322294E-3</v>
      </c>
      <c r="T75" s="368">
        <f t="shared" si="46"/>
        <v>3.5322735366322294E-3</v>
      </c>
      <c r="U75" s="368">
        <f t="shared" si="46"/>
        <v>3.5322735366322294E-3</v>
      </c>
      <c r="V75" s="368">
        <f t="shared" si="46"/>
        <v>3.5322735366322294E-3</v>
      </c>
      <c r="W75" s="79" t="s">
        <v>22</v>
      </c>
    </row>
    <row r="76" spans="1:23" s="2" customFormat="1" ht="13.15" customHeight="1">
      <c r="A76" s="16"/>
      <c r="B76" s="49" t="s">
        <v>58</v>
      </c>
      <c r="C76" s="37" t="s">
        <v>72</v>
      </c>
      <c r="D76" s="160">
        <v>0</v>
      </c>
      <c r="E76" s="160">
        <v>0</v>
      </c>
      <c r="F76" s="160">
        <v>-32342.21227</v>
      </c>
      <c r="G76" s="160">
        <v>-70743</v>
      </c>
      <c r="H76" s="160">
        <v>-82797</v>
      </c>
      <c r="I76" s="160">
        <v>-88887</v>
      </c>
      <c r="J76" s="160">
        <v>-91319</v>
      </c>
      <c r="K76" s="160">
        <v>-111948.10170999999</v>
      </c>
      <c r="L76" s="74">
        <f>L$110*L78</f>
        <v>-108209.22223998229</v>
      </c>
      <c r="M76" s="74">
        <f t="shared" ref="M76:V76" si="47">M$110*M78</f>
        <v>-114856.82443750737</v>
      </c>
      <c r="N76" s="74">
        <f t="shared" si="47"/>
        <v>-168451.4194518583</v>
      </c>
      <c r="O76" s="74">
        <f t="shared" si="47"/>
        <v>-223542.45673275334</v>
      </c>
      <c r="P76" s="74">
        <f t="shared" si="47"/>
        <v>-265120.10822693334</v>
      </c>
      <c r="Q76" s="74">
        <f t="shared" si="47"/>
        <v>-292652.14387897681</v>
      </c>
      <c r="R76" s="74">
        <f t="shared" si="47"/>
        <v>-310447.25536381174</v>
      </c>
      <c r="S76" s="74">
        <f t="shared" si="47"/>
        <v>-288449.14985719166</v>
      </c>
      <c r="T76" s="74">
        <f t="shared" si="47"/>
        <v>-265481.60599277465</v>
      </c>
      <c r="U76" s="74">
        <f t="shared" si="47"/>
        <v>-254474.74756034609</v>
      </c>
      <c r="V76" s="74">
        <f t="shared" si="47"/>
        <v>-256072.30926327297</v>
      </c>
      <c r="W76" s="79" t="s">
        <v>22</v>
      </c>
    </row>
    <row r="77" spans="1:23" s="2" customFormat="1" ht="12.75" customHeight="1">
      <c r="A77" s="16"/>
      <c r="B77" s="106" t="s">
        <v>50</v>
      </c>
      <c r="C77" s="83" t="s">
        <v>33</v>
      </c>
      <c r="D77" s="86">
        <f t="shared" ref="D77:V77" si="48">-IFERROR(D76/D$62,"n.a.")</f>
        <v>0</v>
      </c>
      <c r="E77" s="86">
        <f t="shared" si="48"/>
        <v>0</v>
      </c>
      <c r="F77" s="86">
        <f t="shared" si="48"/>
        <v>2.8729702457326485E-2</v>
      </c>
      <c r="G77" s="86">
        <f t="shared" si="48"/>
        <v>4.710599296040479E-2</v>
      </c>
      <c r="H77" s="86">
        <f t="shared" si="48"/>
        <v>4.9971108393777317E-2</v>
      </c>
      <c r="I77" s="86">
        <f t="shared" si="48"/>
        <v>5.2943560887756064E-2</v>
      </c>
      <c r="J77" s="86">
        <f t="shared" si="48"/>
        <v>4.8190496125725304E-2</v>
      </c>
      <c r="K77" s="86">
        <f t="shared" si="48"/>
        <v>5.3407494316265992E-2</v>
      </c>
      <c r="L77" s="86">
        <f t="shared" si="48"/>
        <v>4.5772758650876905E-2</v>
      </c>
      <c r="M77" s="86">
        <f t="shared" si="48"/>
        <v>4.1701361136058809E-2</v>
      </c>
      <c r="N77" s="86">
        <f t="shared" si="48"/>
        <v>5.2758099145814745E-2</v>
      </c>
      <c r="O77" s="86">
        <f t="shared" si="48"/>
        <v>6.1253317432995592E-2</v>
      </c>
      <c r="P77" s="86">
        <f t="shared" si="48"/>
        <v>6.4735160720105517E-2</v>
      </c>
      <c r="Q77" s="86">
        <f t="shared" si="48"/>
        <v>6.5030592972722318E-2</v>
      </c>
      <c r="R77" s="86">
        <f t="shared" si="48"/>
        <v>6.4713252253533304E-2</v>
      </c>
      <c r="S77" s="86">
        <f t="shared" si="48"/>
        <v>5.6399954240236187E-2</v>
      </c>
      <c r="T77" s="86">
        <f t="shared" si="48"/>
        <v>4.8687064333794328E-2</v>
      </c>
      <c r="U77" s="86">
        <f t="shared" si="48"/>
        <v>4.3768328260061724E-2</v>
      </c>
      <c r="V77" s="86">
        <f t="shared" si="48"/>
        <v>4.1302972051409668E-2</v>
      </c>
      <c r="W77" s="79" t="s">
        <v>22</v>
      </c>
    </row>
    <row r="78" spans="1:23" s="2" customFormat="1" ht="12.75" customHeight="1">
      <c r="A78" s="16"/>
      <c r="B78" s="106" t="s">
        <v>154</v>
      </c>
      <c r="C78" s="83" t="s">
        <v>33</v>
      </c>
      <c r="D78" s="86">
        <f>IFERROR(D76/D$110,"n.a.")</f>
        <v>0</v>
      </c>
      <c r="E78" s="86">
        <f t="shared" ref="E78:K78" si="49">IFERROR(E76/E$110,"n.a.")</f>
        <v>0</v>
      </c>
      <c r="F78" s="86">
        <f t="shared" si="49"/>
        <v>0.55260809711978276</v>
      </c>
      <c r="G78" s="86">
        <f t="shared" si="49"/>
        <v>0.70557433948714876</v>
      </c>
      <c r="H78" s="86">
        <f t="shared" si="49"/>
        <v>0.7612644774187084</v>
      </c>
      <c r="I78" s="86">
        <f t="shared" si="49"/>
        <v>0.77841998791477285</v>
      </c>
      <c r="J78" s="86">
        <f t="shared" si="49"/>
        <v>0.74571689885511772</v>
      </c>
      <c r="K78" s="86">
        <f t="shared" si="49"/>
        <v>0.77018704680967776</v>
      </c>
      <c r="L78" s="368">
        <f>+K78</f>
        <v>0.77018704680967776</v>
      </c>
      <c r="M78" s="368">
        <f t="shared" ref="M78:V78" si="50">+L78</f>
        <v>0.77018704680967776</v>
      </c>
      <c r="N78" s="368">
        <f t="shared" si="50"/>
        <v>0.77018704680967776</v>
      </c>
      <c r="O78" s="368">
        <f t="shared" si="50"/>
        <v>0.77018704680967776</v>
      </c>
      <c r="P78" s="368">
        <f t="shared" si="50"/>
        <v>0.77018704680967776</v>
      </c>
      <c r="Q78" s="368">
        <f t="shared" si="50"/>
        <v>0.77018704680967776</v>
      </c>
      <c r="R78" s="368">
        <f t="shared" si="50"/>
        <v>0.77018704680967776</v>
      </c>
      <c r="S78" s="368">
        <f t="shared" si="50"/>
        <v>0.77018704680967776</v>
      </c>
      <c r="T78" s="368">
        <f t="shared" si="50"/>
        <v>0.77018704680967776</v>
      </c>
      <c r="U78" s="368">
        <f t="shared" si="50"/>
        <v>0.77018704680967776</v>
      </c>
      <c r="V78" s="368">
        <f t="shared" si="50"/>
        <v>0.77018704680967776</v>
      </c>
      <c r="W78" s="79" t="s">
        <v>22</v>
      </c>
    </row>
    <row r="79" spans="1:23" s="56" customFormat="1" ht="13.15" customHeight="1">
      <c r="A79" s="16"/>
      <c r="B79" s="107"/>
      <c r="C79" s="37"/>
      <c r="D79" s="86"/>
      <c r="E79" s="86"/>
      <c r="F79" s="86"/>
      <c r="G79" s="86"/>
      <c r="H79" s="86"/>
      <c r="I79" s="86"/>
      <c r="J79" s="86"/>
      <c r="K79" s="86"/>
      <c r="L79" s="86"/>
      <c r="M79" s="86"/>
      <c r="N79" s="86"/>
      <c r="O79" s="86"/>
      <c r="P79" s="86"/>
      <c r="Q79" s="86"/>
      <c r="R79" s="86"/>
      <c r="S79" s="86"/>
      <c r="T79" s="86"/>
      <c r="U79" s="86"/>
      <c r="V79" s="86"/>
      <c r="W79" s="79" t="s">
        <v>22</v>
      </c>
    </row>
    <row r="80" spans="1:23" s="2" customFormat="1" ht="13.15" customHeight="1">
      <c r="A80" s="11"/>
      <c r="B80" s="19" t="s">
        <v>48</v>
      </c>
      <c r="C80" s="38" t="s">
        <v>72</v>
      </c>
      <c r="D80" s="68">
        <f t="shared" ref="D80:V80" si="51">+D62+D65</f>
        <v>318424.21999999986</v>
      </c>
      <c r="E80" s="68">
        <f t="shared" si="51"/>
        <v>319579.16774306295</v>
      </c>
      <c r="F80" s="68">
        <f t="shared" si="51"/>
        <v>360161.07648992841</v>
      </c>
      <c r="G80" s="68">
        <f t="shared" si="51"/>
        <v>403253.43675853359</v>
      </c>
      <c r="H80" s="68">
        <f t="shared" si="51"/>
        <v>371977.40854958398</v>
      </c>
      <c r="I80" s="68">
        <f t="shared" si="51"/>
        <v>399980.0506574437</v>
      </c>
      <c r="J80" s="68">
        <f t="shared" si="51"/>
        <v>502884.59746684809</v>
      </c>
      <c r="K80" s="68">
        <f t="shared" si="51"/>
        <v>601050.40259317285</v>
      </c>
      <c r="L80" s="68">
        <f t="shared" si="51"/>
        <v>688712.25760578969</v>
      </c>
      <c r="M80" s="68">
        <f t="shared" si="51"/>
        <v>855498.10667334823</v>
      </c>
      <c r="N80" s="68">
        <f t="shared" si="51"/>
        <v>978080.53049064614</v>
      </c>
      <c r="O80" s="68">
        <f t="shared" si="51"/>
        <v>1124014.760986933</v>
      </c>
      <c r="P80" s="68">
        <f t="shared" si="51"/>
        <v>1283283.3880967204</v>
      </c>
      <c r="Q80" s="68">
        <f t="shared" si="51"/>
        <v>1460434.2476432789</v>
      </c>
      <c r="R80" s="68">
        <f t="shared" si="51"/>
        <v>1558357.4582034345</v>
      </c>
      <c r="S80" s="68">
        <f t="shared" si="51"/>
        <v>1703874.2432393953</v>
      </c>
      <c r="T80" s="68">
        <f t="shared" si="51"/>
        <v>1858692.7912422749</v>
      </c>
      <c r="U80" s="68">
        <f t="shared" si="51"/>
        <v>2010451.4538841937</v>
      </c>
      <c r="V80" s="68">
        <f t="shared" si="51"/>
        <v>2159113.994230622</v>
      </c>
      <c r="W80" s="79" t="s">
        <v>22</v>
      </c>
    </row>
    <row r="81" spans="1:23" s="2" customFormat="1" ht="13.15" customHeight="1">
      <c r="A81" s="16"/>
      <c r="B81" s="108" t="s">
        <v>57</v>
      </c>
      <c r="C81" s="83" t="s">
        <v>33</v>
      </c>
      <c r="D81" s="86">
        <f>IFERROR(D80/D$62,"n.a.")</f>
        <v>0.41347929842990311</v>
      </c>
      <c r="E81" s="86">
        <f t="shared" ref="E81:V81" si="52">IFERROR(E80/E$62,"n.a.")</f>
        <v>0.36668323454401869</v>
      </c>
      <c r="F81" s="86">
        <f t="shared" si="52"/>
        <v>0.31993236819684162</v>
      </c>
      <c r="G81" s="86">
        <f t="shared" si="52"/>
        <v>0.26851636986283478</v>
      </c>
      <c r="H81" s="86">
        <f t="shared" si="52"/>
        <v>0.22450237813770607</v>
      </c>
      <c r="I81" s="86">
        <f t="shared" si="52"/>
        <v>0.23823920444913346</v>
      </c>
      <c r="J81" s="86">
        <f t="shared" si="52"/>
        <v>0.26538024119748432</v>
      </c>
      <c r="K81" s="86">
        <f t="shared" si="52"/>
        <v>0.28674533529331669</v>
      </c>
      <c r="L81" s="86">
        <f t="shared" si="52"/>
        <v>0.29132692477335315</v>
      </c>
      <c r="M81" s="86">
        <f t="shared" si="52"/>
        <v>0.31060788657804622</v>
      </c>
      <c r="N81" s="86">
        <f t="shared" si="52"/>
        <v>0.30632968109220249</v>
      </c>
      <c r="O81" s="86">
        <f t="shared" si="52"/>
        <v>0.30799354163140258</v>
      </c>
      <c r="P81" s="86">
        <f t="shared" si="52"/>
        <v>0.31334309922193737</v>
      </c>
      <c r="Q81" s="86">
        <f t="shared" si="52"/>
        <v>0.32452489109797555</v>
      </c>
      <c r="R81" s="86">
        <f t="shared" si="52"/>
        <v>0.32484223181716465</v>
      </c>
      <c r="S81" s="86">
        <f t="shared" si="52"/>
        <v>0.33315552983046182</v>
      </c>
      <c r="T81" s="86">
        <f t="shared" si="52"/>
        <v>0.34086841973690363</v>
      </c>
      <c r="U81" s="86">
        <f t="shared" si="52"/>
        <v>0.34578715581063629</v>
      </c>
      <c r="V81" s="86">
        <f t="shared" si="52"/>
        <v>0.34825251201928825</v>
      </c>
      <c r="W81" s="79" t="s">
        <v>22</v>
      </c>
    </row>
    <row r="82" spans="1:23" s="85" customFormat="1" ht="13.15" customHeight="1">
      <c r="A82" s="82"/>
      <c r="B82" s="108" t="s">
        <v>32</v>
      </c>
      <c r="C82" s="83" t="s">
        <v>33</v>
      </c>
      <c r="D82" s="84"/>
      <c r="E82" s="86">
        <f t="shared" ref="E82:V82" si="53">IFERROR(E80/D80-1,"n.a.")</f>
        <v>3.6270725356981615E-3</v>
      </c>
      <c r="F82" s="86">
        <f t="shared" si="53"/>
        <v>0.12698546351898865</v>
      </c>
      <c r="G82" s="86">
        <f t="shared" si="53"/>
        <v>0.119647466318616</v>
      </c>
      <c r="H82" s="86">
        <f t="shared" si="53"/>
        <v>-7.7559235354211165E-2</v>
      </c>
      <c r="I82" s="86">
        <f t="shared" si="53"/>
        <v>7.5280491406851224E-2</v>
      </c>
      <c r="J82" s="86">
        <f t="shared" si="53"/>
        <v>0.2572741981512856</v>
      </c>
      <c r="K82" s="86">
        <f t="shared" si="53"/>
        <v>0.19520543206296193</v>
      </c>
      <c r="L82" s="86">
        <f t="shared" si="53"/>
        <v>0.14584776024507828</v>
      </c>
      <c r="M82" s="86">
        <f t="shared" si="53"/>
        <v>0.24217058317992746</v>
      </c>
      <c r="N82" s="86">
        <f t="shared" si="53"/>
        <v>0.14328777920265234</v>
      </c>
      <c r="O82" s="86">
        <f t="shared" si="53"/>
        <v>0.14920471878024211</v>
      </c>
      <c r="P82" s="86">
        <f t="shared" si="53"/>
        <v>0.14169620599105182</v>
      </c>
      <c r="Q82" s="86">
        <f t="shared" si="53"/>
        <v>0.1380450033014895</v>
      </c>
      <c r="R82" s="86">
        <f t="shared" si="53"/>
        <v>6.7050749267332899E-2</v>
      </c>
      <c r="S82" s="86">
        <f t="shared" si="53"/>
        <v>9.3378309494999368E-2</v>
      </c>
      <c r="T82" s="86">
        <f t="shared" si="53"/>
        <v>9.0862661148360058E-2</v>
      </c>
      <c r="U82" s="86">
        <f t="shared" si="53"/>
        <v>8.1648061130365379E-2</v>
      </c>
      <c r="V82" s="86">
        <f t="shared" si="53"/>
        <v>7.3944854554539141E-2</v>
      </c>
      <c r="W82" s="79" t="s">
        <v>22</v>
      </c>
    </row>
    <row r="83" spans="1:23" s="2" customFormat="1" ht="13.15" customHeight="1">
      <c r="A83" s="15"/>
      <c r="B83" s="29"/>
      <c r="C83" s="39"/>
      <c r="D83" s="17"/>
      <c r="E83" s="17"/>
      <c r="F83" s="17"/>
      <c r="G83" s="17"/>
      <c r="H83" s="17"/>
      <c r="I83" s="17"/>
      <c r="J83" s="17"/>
      <c r="K83" s="17"/>
      <c r="L83" s="17"/>
      <c r="M83" s="17"/>
      <c r="N83" s="17"/>
      <c r="O83" s="17"/>
      <c r="P83" s="17"/>
      <c r="Q83" s="17"/>
      <c r="R83" s="17"/>
      <c r="S83" s="17"/>
      <c r="T83" s="17"/>
      <c r="U83" s="17"/>
      <c r="V83" s="17"/>
      <c r="W83" s="79" t="s">
        <v>22</v>
      </c>
    </row>
    <row r="84" spans="1:23" s="62" customFormat="1" ht="13.15" customHeight="1">
      <c r="A84" s="109"/>
      <c r="B84" s="60" t="s">
        <v>56</v>
      </c>
      <c r="C84" s="110" t="s">
        <v>72</v>
      </c>
      <c r="D84" s="68">
        <f>+D87+D90+D93+D96</f>
        <v>-151164</v>
      </c>
      <c r="E84" s="68">
        <f t="shared" ref="E84:V84" si="54">+E87+E90+E93+E96</f>
        <v>-118688</v>
      </c>
      <c r="F84" s="68">
        <f t="shared" si="54"/>
        <v>-167387</v>
      </c>
      <c r="G84" s="68">
        <f t="shared" si="54"/>
        <v>-160977</v>
      </c>
      <c r="H84" s="68">
        <f t="shared" si="54"/>
        <v>-190061</v>
      </c>
      <c r="I84" s="68">
        <f t="shared" si="54"/>
        <v>-184138</v>
      </c>
      <c r="J84" s="68">
        <f t="shared" si="54"/>
        <v>-191111.91563999999</v>
      </c>
      <c r="K84" s="68">
        <f t="shared" si="54"/>
        <v>-208645.40505999999</v>
      </c>
      <c r="L84" s="68">
        <f t="shared" si="54"/>
        <v>-226849.97739810264</v>
      </c>
      <c r="M84" s="68">
        <f t="shared" si="54"/>
        <v>-250394.0118224101</v>
      </c>
      <c r="N84" s="68">
        <f t="shared" si="54"/>
        <v>-276350.51929293806</v>
      </c>
      <c r="O84" s="68">
        <f t="shared" si="54"/>
        <v>-303529.45903771475</v>
      </c>
      <c r="P84" s="68">
        <f t="shared" si="54"/>
        <v>-330820.01676700125</v>
      </c>
      <c r="Q84" s="68">
        <f t="shared" si="54"/>
        <v>-357029.47716397885</v>
      </c>
      <c r="R84" s="68">
        <f t="shared" si="54"/>
        <v>-379532.58949856355</v>
      </c>
      <c r="S84" s="68">
        <f t="shared" si="54"/>
        <v>-403473.8956483911</v>
      </c>
      <c r="T84" s="68">
        <f t="shared" si="54"/>
        <v>-428946.25197647902</v>
      </c>
      <c r="U84" s="68">
        <f t="shared" si="54"/>
        <v>-456048.55747391365</v>
      </c>
      <c r="V84" s="68">
        <f t="shared" si="54"/>
        <v>-484886.14952527947</v>
      </c>
      <c r="W84" s="79" t="s">
        <v>22</v>
      </c>
    </row>
    <row r="85" spans="1:23" s="2" customFormat="1" ht="13.15" customHeight="1">
      <c r="A85" s="16"/>
      <c r="B85" s="107" t="s">
        <v>50</v>
      </c>
      <c r="C85" s="83" t="s">
        <v>33</v>
      </c>
      <c r="D85" s="86">
        <f t="shared" ref="D85:V85" si="55">-IFERROR(D84/D$62,"n.a.")</f>
        <v>0.19628904066360878</v>
      </c>
      <c r="E85" s="86">
        <f t="shared" si="55"/>
        <v>0.13618190462449251</v>
      </c>
      <c r="F85" s="86">
        <f t="shared" si="55"/>
        <v>0.14869046882377995</v>
      </c>
      <c r="G85" s="86">
        <f t="shared" si="55"/>
        <v>0.10719055494942373</v>
      </c>
      <c r="H85" s="86">
        <f t="shared" si="55"/>
        <v>0.11470897293899188</v>
      </c>
      <c r="I85" s="86">
        <f t="shared" si="55"/>
        <v>0.10967769656698534</v>
      </c>
      <c r="J85" s="86">
        <f t="shared" si="55"/>
        <v>0.10085281299871178</v>
      </c>
      <c r="K85" s="86">
        <f t="shared" si="55"/>
        <v>9.9539233936483756E-2</v>
      </c>
      <c r="L85" s="86">
        <f t="shared" si="55"/>
        <v>9.5958080563336753E-2</v>
      </c>
      <c r="M85" s="86">
        <f t="shared" si="55"/>
        <v>9.0911194562881048E-2</v>
      </c>
      <c r="N85" s="86">
        <f t="shared" si="55"/>
        <v>8.6551530069005761E-2</v>
      </c>
      <c r="O85" s="86">
        <f t="shared" si="55"/>
        <v>8.3170716545043932E-2</v>
      </c>
      <c r="P85" s="86">
        <f t="shared" si="55"/>
        <v>8.0777301646651284E-2</v>
      </c>
      <c r="Q85" s="86">
        <f t="shared" si="55"/>
        <v>7.9335959412332402E-2</v>
      </c>
      <c r="R85" s="86">
        <f t="shared" si="55"/>
        <v>7.9114206288841471E-2</v>
      </c>
      <c r="S85" s="86">
        <f t="shared" si="55"/>
        <v>7.8890540197346107E-2</v>
      </c>
      <c r="T85" s="86">
        <f t="shared" si="55"/>
        <v>7.8665087502473405E-2</v>
      </c>
      <c r="U85" s="86">
        <f t="shared" si="55"/>
        <v>7.8437971379900689E-2</v>
      </c>
      <c r="V85" s="86">
        <f t="shared" si="55"/>
        <v>7.8209311813437307E-2</v>
      </c>
      <c r="W85" s="79" t="s">
        <v>22</v>
      </c>
    </row>
    <row r="86" spans="1:23" s="85" customFormat="1" ht="13.15" customHeight="1">
      <c r="A86" s="82"/>
      <c r="B86" s="107" t="s">
        <v>32</v>
      </c>
      <c r="C86" s="83" t="s">
        <v>33</v>
      </c>
      <c r="D86" s="84"/>
      <c r="E86" s="86">
        <f t="shared" ref="E86:V86" si="56">IFERROR(E84/D84-1,"n.a.")</f>
        <v>-0.21483951205313434</v>
      </c>
      <c r="F86" s="86">
        <f t="shared" si="56"/>
        <v>0.41031106767322734</v>
      </c>
      <c r="G86" s="86">
        <f t="shared" si="56"/>
        <v>-3.8294491208994752E-2</v>
      </c>
      <c r="H86" s="86">
        <f t="shared" si="56"/>
        <v>0.18067177298620307</v>
      </c>
      <c r="I86" s="86">
        <f t="shared" si="56"/>
        <v>-3.1163679029364233E-2</v>
      </c>
      <c r="J86" s="86">
        <f t="shared" si="56"/>
        <v>3.7873310451943532E-2</v>
      </c>
      <c r="K86" s="86">
        <f t="shared" si="56"/>
        <v>9.1744616557703607E-2</v>
      </c>
      <c r="L86" s="86">
        <f t="shared" si="56"/>
        <v>8.7251249711766121E-2</v>
      </c>
      <c r="M86" s="86">
        <f t="shared" si="56"/>
        <v>0.10378680524613704</v>
      </c>
      <c r="N86" s="86">
        <f t="shared" si="56"/>
        <v>0.10366265263938268</v>
      </c>
      <c r="O86" s="86">
        <f t="shared" si="56"/>
        <v>9.8349515732106818E-2</v>
      </c>
      <c r="P86" s="86">
        <f t="shared" si="56"/>
        <v>8.9910738205794871E-2</v>
      </c>
      <c r="Q86" s="86">
        <f t="shared" si="56"/>
        <v>7.9225739279969565E-2</v>
      </c>
      <c r="R86" s="86">
        <f t="shared" si="56"/>
        <v>6.3028723883908677E-2</v>
      </c>
      <c r="S86" s="86">
        <f t="shared" si="56"/>
        <v>6.3081028644888404E-2</v>
      </c>
      <c r="T86" s="86">
        <f t="shared" si="56"/>
        <v>6.3132600653515114E-2</v>
      </c>
      <c r="U86" s="86">
        <f t="shared" si="56"/>
        <v>6.3183453340724727E-2</v>
      </c>
      <c r="V86" s="86">
        <f t="shared" si="56"/>
        <v>6.3233599972554178E-2</v>
      </c>
      <c r="W86" s="79" t="s">
        <v>22</v>
      </c>
    </row>
    <row r="87" spans="1:23" s="2" customFormat="1" ht="13.15" customHeight="1">
      <c r="A87" s="16"/>
      <c r="B87" s="49" t="s">
        <v>52</v>
      </c>
      <c r="C87" s="37" t="s">
        <v>72</v>
      </c>
      <c r="D87" s="160">
        <v>-71659</v>
      </c>
      <c r="E87" s="160">
        <v>-61889</v>
      </c>
      <c r="F87" s="160">
        <v>-82202</v>
      </c>
      <c r="G87" s="160">
        <v>-77692</v>
      </c>
      <c r="H87" s="160">
        <v>-101830</v>
      </c>
      <c r="I87" s="160">
        <v>-106540</v>
      </c>
      <c r="J87" s="160">
        <v>-131012.71549</v>
      </c>
      <c r="K87" s="160">
        <v>-124817.26840999998</v>
      </c>
      <c r="L87" s="74">
        <f>K87*(1+L89)</f>
        <v>-132306.30451459999</v>
      </c>
      <c r="M87" s="74">
        <f t="shared" ref="M87:V87" si="57">L87*(1+M89)</f>
        <v>-140244.682785476</v>
      </c>
      <c r="N87" s="74">
        <f t="shared" si="57"/>
        <v>-148659.36375260458</v>
      </c>
      <c r="O87" s="74">
        <f t="shared" si="57"/>
        <v>-157578.92557776085</v>
      </c>
      <c r="P87" s="74">
        <f t="shared" si="57"/>
        <v>-167033.66111242652</v>
      </c>
      <c r="Q87" s="74">
        <f t="shared" si="57"/>
        <v>-177055.68077917211</v>
      </c>
      <c r="R87" s="74">
        <f t="shared" si="57"/>
        <v>-187679.02162592244</v>
      </c>
      <c r="S87" s="74">
        <f t="shared" si="57"/>
        <v>-198939.7629234778</v>
      </c>
      <c r="T87" s="74">
        <f t="shared" si="57"/>
        <v>-210876.14869888648</v>
      </c>
      <c r="U87" s="74">
        <f t="shared" si="57"/>
        <v>-223528.71762081969</v>
      </c>
      <c r="V87" s="74">
        <f t="shared" si="57"/>
        <v>-236940.44067806887</v>
      </c>
      <c r="W87" s="79" t="s">
        <v>22</v>
      </c>
    </row>
    <row r="88" spans="1:23" s="2" customFormat="1" ht="13.15" customHeight="1">
      <c r="A88" s="16"/>
      <c r="B88" s="106" t="s">
        <v>50</v>
      </c>
      <c r="C88" s="83" t="s">
        <v>33</v>
      </c>
      <c r="D88" s="86">
        <f t="shared" ref="D88:V88" si="58">-IFERROR(D87/D$62,"n.a.")</f>
        <v>9.3050437702849487E-2</v>
      </c>
      <c r="E88" s="86">
        <f t="shared" si="58"/>
        <v>7.1011070161307102E-2</v>
      </c>
      <c r="F88" s="86">
        <f t="shared" si="58"/>
        <v>7.3020329644789383E-2</v>
      </c>
      <c r="G88" s="86">
        <f t="shared" si="58"/>
        <v>5.1733158122779205E-2</v>
      </c>
      <c r="H88" s="86">
        <f t="shared" si="58"/>
        <v>6.1458240850977015E-2</v>
      </c>
      <c r="I88" s="86">
        <f t="shared" si="58"/>
        <v>6.3458176977302994E-2</v>
      </c>
      <c r="J88" s="86">
        <f t="shared" si="58"/>
        <v>6.9137504333617289E-2</v>
      </c>
      <c r="K88" s="86">
        <f t="shared" si="58"/>
        <v>5.9547035200717933E-2</v>
      </c>
      <c r="L88" s="86">
        <f t="shared" si="58"/>
        <v>5.5965881827570944E-2</v>
      </c>
      <c r="M88" s="86">
        <f t="shared" si="58"/>
        <v>5.0918995827115232E-2</v>
      </c>
      <c r="N88" s="86">
        <f t="shared" si="58"/>
        <v>4.6559331333239945E-2</v>
      </c>
      <c r="O88" s="86">
        <f t="shared" si="58"/>
        <v>4.3178517809278116E-2</v>
      </c>
      <c r="P88" s="86">
        <f t="shared" si="58"/>
        <v>4.0785102910885475E-2</v>
      </c>
      <c r="Q88" s="86">
        <f t="shared" si="58"/>
        <v>3.9343760676566593E-2</v>
      </c>
      <c r="R88" s="86">
        <f t="shared" si="58"/>
        <v>3.9122007553075662E-2</v>
      </c>
      <c r="S88" s="86">
        <f t="shared" si="58"/>
        <v>3.8898341461580284E-2</v>
      </c>
      <c r="T88" s="86">
        <f t="shared" si="58"/>
        <v>3.8672888766707589E-2</v>
      </c>
      <c r="U88" s="86">
        <f t="shared" si="58"/>
        <v>3.8445772644134867E-2</v>
      </c>
      <c r="V88" s="86">
        <f t="shared" si="58"/>
        <v>3.8217113077671498E-2</v>
      </c>
      <c r="W88" s="79" t="s">
        <v>22</v>
      </c>
    </row>
    <row r="89" spans="1:23" s="85" customFormat="1" ht="13.15" customHeight="1">
      <c r="A89" s="82"/>
      <c r="B89" s="106" t="s">
        <v>32</v>
      </c>
      <c r="C89" s="83" t="s">
        <v>33</v>
      </c>
      <c r="D89" s="84"/>
      <c r="E89" s="86">
        <f t="shared" ref="E89:K89" si="59">IFERROR(E87/D87-1,"n.a.")</f>
        <v>-0.13634016662247594</v>
      </c>
      <c r="F89" s="86">
        <f t="shared" si="59"/>
        <v>0.32821664593061772</v>
      </c>
      <c r="G89" s="86">
        <f t="shared" si="59"/>
        <v>-5.4864845137587936E-2</v>
      </c>
      <c r="H89" s="86">
        <f t="shared" si="59"/>
        <v>0.31068835916181836</v>
      </c>
      <c r="I89" s="86">
        <f t="shared" si="59"/>
        <v>4.625355985465962E-2</v>
      </c>
      <c r="J89" s="86">
        <f t="shared" si="59"/>
        <v>0.22970448179087666</v>
      </c>
      <c r="K89" s="86">
        <f t="shared" si="59"/>
        <v>-4.7288899072341684E-2</v>
      </c>
      <c r="L89" s="368">
        <v>0.06</v>
      </c>
      <c r="M89" s="368">
        <v>0.06</v>
      </c>
      <c r="N89" s="368">
        <v>0.06</v>
      </c>
      <c r="O89" s="368">
        <v>0.06</v>
      </c>
      <c r="P89" s="368">
        <v>0.06</v>
      </c>
      <c r="Q89" s="368">
        <v>0.06</v>
      </c>
      <c r="R89" s="368">
        <v>0.06</v>
      </c>
      <c r="S89" s="368">
        <v>0.06</v>
      </c>
      <c r="T89" s="368">
        <v>0.06</v>
      </c>
      <c r="U89" s="368">
        <v>0.06</v>
      </c>
      <c r="V89" s="368">
        <v>0.06</v>
      </c>
      <c r="W89" s="79" t="s">
        <v>22</v>
      </c>
    </row>
    <row r="90" spans="1:23" s="31" customFormat="1" ht="13.15" customHeight="1">
      <c r="A90" s="111"/>
      <c r="B90" s="8" t="s">
        <v>53</v>
      </c>
      <c r="C90" s="37" t="s">
        <v>72</v>
      </c>
      <c r="D90" s="160">
        <v>-12610</v>
      </c>
      <c r="E90" s="160">
        <v>-10309</v>
      </c>
      <c r="F90" s="160">
        <v>-17020</v>
      </c>
      <c r="G90" s="160">
        <v>-17146</v>
      </c>
      <c r="H90" s="160">
        <v>-17132</v>
      </c>
      <c r="I90" s="160">
        <v>-17495</v>
      </c>
      <c r="J90" s="160">
        <v>-15291.80032</v>
      </c>
      <c r="K90" s="160">
        <v>-14645.311539999999</v>
      </c>
      <c r="L90" s="74">
        <f>-L$62*L91</f>
        <v>-16517.384244097309</v>
      </c>
      <c r="M90" s="74">
        <f t="shared" ref="M90:V90" si="60">-M$62*M91</f>
        <v>-19243.792169724533</v>
      </c>
      <c r="N90" s="74">
        <f t="shared" si="60"/>
        <v>-22308.461436984362</v>
      </c>
      <c r="O90" s="74">
        <f t="shared" si="60"/>
        <v>-25498.491525282152</v>
      </c>
      <c r="P90" s="74">
        <f t="shared" si="60"/>
        <v>-28614.523719852808</v>
      </c>
      <c r="Q90" s="74">
        <f t="shared" si="60"/>
        <v>-31442.573131464451</v>
      </c>
      <c r="R90" s="74">
        <f t="shared" si="60"/>
        <v>-33518.045179587854</v>
      </c>
      <c r="S90" s="74">
        <f t="shared" si="60"/>
        <v>-35733.420949421328</v>
      </c>
      <c r="T90" s="74">
        <f t="shared" si="60"/>
        <v>-38098.241565295699</v>
      </c>
      <c r="U90" s="74">
        <f t="shared" si="60"/>
        <v>-40622.702948741593</v>
      </c>
      <c r="V90" s="74">
        <f t="shared" si="60"/>
        <v>-43317.700907926992</v>
      </c>
      <c r="W90" s="79" t="s">
        <v>22</v>
      </c>
    </row>
    <row r="91" spans="1:23" s="2" customFormat="1" ht="13.15" customHeight="1">
      <c r="A91" s="16"/>
      <c r="B91" s="106" t="s">
        <v>50</v>
      </c>
      <c r="C91" s="83" t="s">
        <v>33</v>
      </c>
      <c r="D91" s="86">
        <f t="shared" ref="D91:K91" si="61">-IFERROR(D90/D$62,"n.a.")</f>
        <v>1.637430077775202E-2</v>
      </c>
      <c r="E91" s="86">
        <f t="shared" si="61"/>
        <v>1.1828485228278287E-2</v>
      </c>
      <c r="F91" s="86">
        <f t="shared" si="61"/>
        <v>1.511892667519422E-2</v>
      </c>
      <c r="G91" s="86">
        <f t="shared" si="61"/>
        <v>1.1417092225366476E-2</v>
      </c>
      <c r="H91" s="86">
        <f t="shared" si="61"/>
        <v>1.0339807348118809E-2</v>
      </c>
      <c r="I91" s="86">
        <f t="shared" si="61"/>
        <v>1.0420506910248881E-2</v>
      </c>
      <c r="J91" s="86">
        <f t="shared" si="61"/>
        <v>8.0697274836159499E-3</v>
      </c>
      <c r="K91" s="86">
        <f t="shared" si="61"/>
        <v>6.9868928627185994E-3</v>
      </c>
      <c r="L91" s="368">
        <f>+K91</f>
        <v>6.9868928627185994E-3</v>
      </c>
      <c r="M91" s="368">
        <f t="shared" ref="M91:V91" si="62">+L91</f>
        <v>6.9868928627185994E-3</v>
      </c>
      <c r="N91" s="368">
        <f t="shared" si="62"/>
        <v>6.9868928627185994E-3</v>
      </c>
      <c r="O91" s="368">
        <f t="shared" si="62"/>
        <v>6.9868928627185994E-3</v>
      </c>
      <c r="P91" s="368">
        <f t="shared" si="62"/>
        <v>6.9868928627185994E-3</v>
      </c>
      <c r="Q91" s="368">
        <f t="shared" si="62"/>
        <v>6.9868928627185994E-3</v>
      </c>
      <c r="R91" s="368">
        <f t="shared" si="62"/>
        <v>6.9868928627185994E-3</v>
      </c>
      <c r="S91" s="368">
        <f t="shared" si="62"/>
        <v>6.9868928627185994E-3</v>
      </c>
      <c r="T91" s="368">
        <f t="shared" si="62"/>
        <v>6.9868928627185994E-3</v>
      </c>
      <c r="U91" s="368">
        <f t="shared" si="62"/>
        <v>6.9868928627185994E-3</v>
      </c>
      <c r="V91" s="368">
        <f t="shared" si="62"/>
        <v>6.9868928627185994E-3</v>
      </c>
      <c r="W91" s="79" t="s">
        <v>22</v>
      </c>
    </row>
    <row r="92" spans="1:23" s="85" customFormat="1" ht="13.15" customHeight="1">
      <c r="A92" s="82"/>
      <c r="B92" s="106" t="s">
        <v>32</v>
      </c>
      <c r="C92" s="83" t="s">
        <v>33</v>
      </c>
      <c r="D92" s="84"/>
      <c r="E92" s="86">
        <f t="shared" ref="E92:V92" si="63">IFERROR(E90/D90-1,"n.a.")</f>
        <v>-0.18247422680412373</v>
      </c>
      <c r="F92" s="86">
        <f t="shared" si="63"/>
        <v>0.65098457658356779</v>
      </c>
      <c r="G92" s="86">
        <f t="shared" si="63"/>
        <v>7.4030552291421969E-3</v>
      </c>
      <c r="H92" s="86">
        <f t="shared" si="63"/>
        <v>-8.1651697188844796E-4</v>
      </c>
      <c r="I92" s="86">
        <f t="shared" si="63"/>
        <v>2.1188419332243802E-2</v>
      </c>
      <c r="J92" s="86">
        <f t="shared" si="63"/>
        <v>-0.12593310545870251</v>
      </c>
      <c r="K92" s="86">
        <f t="shared" si="63"/>
        <v>-4.227682591136539E-2</v>
      </c>
      <c r="L92" s="86">
        <f t="shared" si="63"/>
        <v>0.12782744149786174</v>
      </c>
      <c r="M92" s="86">
        <f t="shared" si="63"/>
        <v>0.16506293522847226</v>
      </c>
      <c r="N92" s="86">
        <f t="shared" si="63"/>
        <v>0.15925495558413627</v>
      </c>
      <c r="O92" s="86">
        <f t="shared" si="63"/>
        <v>0.14299641852526679</v>
      </c>
      <c r="P92" s="86">
        <f t="shared" si="63"/>
        <v>0.12220457008137364</v>
      </c>
      <c r="Q92" s="86">
        <f t="shared" si="63"/>
        <v>9.8832657125428103E-2</v>
      </c>
      <c r="R92" s="86">
        <f t="shared" si="63"/>
        <v>6.6008339694262785E-2</v>
      </c>
      <c r="S92" s="86">
        <f t="shared" si="63"/>
        <v>6.609501711581367E-2</v>
      </c>
      <c r="T92" s="86">
        <f t="shared" si="63"/>
        <v>6.6179519146001731E-2</v>
      </c>
      <c r="U92" s="86">
        <f t="shared" si="63"/>
        <v>6.6261887156111365E-2</v>
      </c>
      <c r="V92" s="86">
        <f t="shared" si="63"/>
        <v>6.6342162474663402E-2</v>
      </c>
      <c r="W92" s="79" t="s">
        <v>22</v>
      </c>
    </row>
    <row r="93" spans="1:23" s="2" customFormat="1" ht="13.15" customHeight="1">
      <c r="A93" s="16"/>
      <c r="B93" s="49" t="s">
        <v>54</v>
      </c>
      <c r="C93" s="37" t="s">
        <v>72</v>
      </c>
      <c r="D93" s="160">
        <v>-11677</v>
      </c>
      <c r="E93" s="160">
        <v>-16848</v>
      </c>
      <c r="F93" s="160">
        <v>-23998</v>
      </c>
      <c r="G93" s="160">
        <v>-26451</v>
      </c>
      <c r="H93" s="160">
        <v>-29546</v>
      </c>
      <c r="I93" s="160">
        <v>-19178</v>
      </c>
      <c r="J93" s="160">
        <v>-9635.6819099999993</v>
      </c>
      <c r="K93" s="160">
        <v>-16727.094680000002</v>
      </c>
      <c r="L93" s="74">
        <f>-L$62*L94</f>
        <v>-18865.276396636898</v>
      </c>
      <c r="M93" s="74">
        <f t="shared" ref="M93:V93" si="64">-M$62*M94</f>
        <v>-21979.2342925622</v>
      </c>
      <c r="N93" s="74">
        <f t="shared" si="64"/>
        <v>-25479.536273597514</v>
      </c>
      <c r="O93" s="74">
        <f t="shared" si="64"/>
        <v>-29123.018706406583</v>
      </c>
      <c r="P93" s="74">
        <f t="shared" si="64"/>
        <v>-32681.984686894804</v>
      </c>
      <c r="Q93" s="74">
        <f t="shared" si="64"/>
        <v>-35912.032073633171</v>
      </c>
      <c r="R93" s="74">
        <f t="shared" si="64"/>
        <v>-38282.525685860805</v>
      </c>
      <c r="S93" s="74">
        <f t="shared" si="64"/>
        <v>-40812.809876304353</v>
      </c>
      <c r="T93" s="74">
        <f t="shared" si="64"/>
        <v>-43513.782008915361</v>
      </c>
      <c r="U93" s="74">
        <f t="shared" si="64"/>
        <v>-46397.087322125743</v>
      </c>
      <c r="V93" s="74">
        <f t="shared" si="64"/>
        <v>-49475.170427601355</v>
      </c>
      <c r="W93" s="79" t="s">
        <v>22</v>
      </c>
    </row>
    <row r="94" spans="1:23" s="2" customFormat="1" ht="13.15" customHeight="1">
      <c r="A94" s="16"/>
      <c r="B94" s="106" t="s">
        <v>50</v>
      </c>
      <c r="C94" s="83" t="s">
        <v>33</v>
      </c>
      <c r="D94" s="86">
        <f t="shared" ref="D94:K94" si="65">-IFERROR(D93/D$62,"n.a.")</f>
        <v>1.5162784312594001E-2</v>
      </c>
      <c r="E94" s="86">
        <f t="shared" si="65"/>
        <v>1.9331294900187465E-2</v>
      </c>
      <c r="F94" s="86">
        <f t="shared" si="65"/>
        <v>2.1317508951310862E-2</v>
      </c>
      <c r="G94" s="86">
        <f t="shared" si="65"/>
        <v>1.7613058815651967E-2</v>
      </c>
      <c r="H94" s="86">
        <f t="shared" si="65"/>
        <v>1.7832123973121547E-2</v>
      </c>
      <c r="I94" s="86">
        <f t="shared" si="65"/>
        <v>1.14229483580882E-2</v>
      </c>
      <c r="J94" s="86">
        <f t="shared" si="65"/>
        <v>5.084903379938199E-3</v>
      </c>
      <c r="K94" s="86">
        <f t="shared" si="65"/>
        <v>7.9800568335134416E-3</v>
      </c>
      <c r="L94" s="368">
        <f>+K94</f>
        <v>7.9800568335134416E-3</v>
      </c>
      <c r="M94" s="368">
        <f t="shared" ref="M94:V94" si="66">+L94</f>
        <v>7.9800568335134416E-3</v>
      </c>
      <c r="N94" s="368">
        <f t="shared" si="66"/>
        <v>7.9800568335134416E-3</v>
      </c>
      <c r="O94" s="368">
        <f t="shared" si="66"/>
        <v>7.9800568335134416E-3</v>
      </c>
      <c r="P94" s="368">
        <f t="shared" si="66"/>
        <v>7.9800568335134416E-3</v>
      </c>
      <c r="Q94" s="368">
        <f t="shared" si="66"/>
        <v>7.9800568335134416E-3</v>
      </c>
      <c r="R94" s="368">
        <f t="shared" si="66"/>
        <v>7.9800568335134416E-3</v>
      </c>
      <c r="S94" s="368">
        <f t="shared" si="66"/>
        <v>7.9800568335134416E-3</v>
      </c>
      <c r="T94" s="368">
        <f t="shared" si="66"/>
        <v>7.9800568335134416E-3</v>
      </c>
      <c r="U94" s="368">
        <f t="shared" si="66"/>
        <v>7.9800568335134416E-3</v>
      </c>
      <c r="V94" s="368">
        <f t="shared" si="66"/>
        <v>7.9800568335134416E-3</v>
      </c>
      <c r="W94" s="79" t="s">
        <v>22</v>
      </c>
    </row>
    <row r="95" spans="1:23" s="85" customFormat="1" ht="13.15" customHeight="1">
      <c r="A95" s="82"/>
      <c r="B95" s="106" t="s">
        <v>32</v>
      </c>
      <c r="C95" s="83" t="s">
        <v>33</v>
      </c>
      <c r="D95" s="84"/>
      <c r="E95" s="86">
        <f t="shared" ref="E95:V95" si="67">IFERROR(E93/D93-1,"n.a.")</f>
        <v>0.44283634495161439</v>
      </c>
      <c r="F95" s="86">
        <f t="shared" si="67"/>
        <v>0.42438271604938271</v>
      </c>
      <c r="G95" s="86">
        <f t="shared" si="67"/>
        <v>0.1022168514042836</v>
      </c>
      <c r="H95" s="86">
        <f t="shared" si="67"/>
        <v>0.11700880874069042</v>
      </c>
      <c r="I95" s="86">
        <f t="shared" si="67"/>
        <v>-0.35091044473025113</v>
      </c>
      <c r="J95" s="86">
        <f t="shared" si="67"/>
        <v>-0.49756586140369174</v>
      </c>
      <c r="K95" s="86">
        <f t="shared" si="67"/>
        <v>0.73595339035013896</v>
      </c>
      <c r="L95" s="86">
        <f t="shared" si="67"/>
        <v>0.12782744149786196</v>
      </c>
      <c r="M95" s="86">
        <f t="shared" si="67"/>
        <v>0.16506293522847226</v>
      </c>
      <c r="N95" s="86">
        <f t="shared" si="67"/>
        <v>0.15925495558413605</v>
      </c>
      <c r="O95" s="86">
        <f t="shared" si="67"/>
        <v>0.14299641852526679</v>
      </c>
      <c r="P95" s="86">
        <f t="shared" si="67"/>
        <v>0.12220457008137364</v>
      </c>
      <c r="Q95" s="86">
        <f t="shared" si="67"/>
        <v>9.8832657125428103E-2</v>
      </c>
      <c r="R95" s="86">
        <f t="shared" si="67"/>
        <v>6.6008339694262563E-2</v>
      </c>
      <c r="S95" s="86">
        <f t="shared" si="67"/>
        <v>6.609501711581367E-2</v>
      </c>
      <c r="T95" s="86">
        <f t="shared" si="67"/>
        <v>6.6179519146001731E-2</v>
      </c>
      <c r="U95" s="86">
        <f t="shared" si="67"/>
        <v>6.6261887156111365E-2</v>
      </c>
      <c r="V95" s="86">
        <f t="shared" si="67"/>
        <v>6.6342162474663402E-2</v>
      </c>
      <c r="W95" s="79" t="s">
        <v>22</v>
      </c>
    </row>
    <row r="96" spans="1:23" s="2" customFormat="1" ht="13.15" customHeight="1">
      <c r="A96" s="16"/>
      <c r="B96" s="49" t="s">
        <v>55</v>
      </c>
      <c r="C96" s="37" t="s">
        <v>72</v>
      </c>
      <c r="D96" s="160">
        <v>-55218</v>
      </c>
      <c r="E96" s="160">
        <v>-29642</v>
      </c>
      <c r="F96" s="160">
        <v>-44167</v>
      </c>
      <c r="G96" s="160">
        <v>-39688</v>
      </c>
      <c r="H96" s="160">
        <v>-41553</v>
      </c>
      <c r="I96" s="160">
        <v>-40925</v>
      </c>
      <c r="J96" s="160">
        <v>-35171.717920000003</v>
      </c>
      <c r="K96" s="160">
        <v>-52455.730429999996</v>
      </c>
      <c r="L96" s="74">
        <f>-L$62*L97</f>
        <v>-59161.012242768433</v>
      </c>
      <c r="M96" s="74">
        <f t="shared" ref="M96:V96" si="68">-M$62*M97</f>
        <v>-68926.302574647372</v>
      </c>
      <c r="N96" s="74">
        <f t="shared" si="68"/>
        <v>-79903.157829751581</v>
      </c>
      <c r="O96" s="74">
        <f t="shared" si="68"/>
        <v>-91329.023228265185</v>
      </c>
      <c r="P96" s="74">
        <f t="shared" si="68"/>
        <v>-102489.84724782711</v>
      </c>
      <c r="Q96" s="74">
        <f t="shared" si="68"/>
        <v>-112619.19117970912</v>
      </c>
      <c r="R96" s="74">
        <f t="shared" si="68"/>
        <v>-120052.99700719248</v>
      </c>
      <c r="S96" s="74">
        <f t="shared" si="68"/>
        <v>-127987.90189918759</v>
      </c>
      <c r="T96" s="74">
        <f t="shared" si="68"/>
        <v>-136458.07970338146</v>
      </c>
      <c r="U96" s="74">
        <f t="shared" si="68"/>
        <v>-145500.04958222658</v>
      </c>
      <c r="V96" s="74">
        <f t="shared" si="68"/>
        <v>-155152.83751168224</v>
      </c>
      <c r="W96" s="79" t="s">
        <v>22</v>
      </c>
    </row>
    <row r="97" spans="1:23" s="2" customFormat="1" ht="13.15" customHeight="1">
      <c r="A97" s="16"/>
      <c r="B97" s="106" t="s">
        <v>50</v>
      </c>
      <c r="C97" s="83" t="s">
        <v>33</v>
      </c>
      <c r="D97" s="86">
        <f t="shared" ref="D97:K97" si="69">-IFERROR(D96/D$62,"n.a.")</f>
        <v>7.1701517870413248E-2</v>
      </c>
      <c r="E97" s="86">
        <f t="shared" si="69"/>
        <v>3.4011054334719661E-2</v>
      </c>
      <c r="F97" s="86">
        <f t="shared" si="69"/>
        <v>3.923370355248549E-2</v>
      </c>
      <c r="G97" s="86">
        <f t="shared" si="69"/>
        <v>2.6427245785626077E-2</v>
      </c>
      <c r="H97" s="86">
        <f t="shared" si="69"/>
        <v>2.5078800766774507E-2</v>
      </c>
      <c r="I97" s="86">
        <f t="shared" si="69"/>
        <v>2.4376064321345269E-2</v>
      </c>
      <c r="J97" s="86">
        <f t="shared" si="69"/>
        <v>1.8560677801540353E-2</v>
      </c>
      <c r="K97" s="86">
        <f t="shared" si="69"/>
        <v>2.5025249039533772E-2</v>
      </c>
      <c r="L97" s="368">
        <f>+K97</f>
        <v>2.5025249039533772E-2</v>
      </c>
      <c r="M97" s="368">
        <f t="shared" ref="M97:V97" si="70">+L97</f>
        <v>2.5025249039533772E-2</v>
      </c>
      <c r="N97" s="368">
        <f t="shared" si="70"/>
        <v>2.5025249039533772E-2</v>
      </c>
      <c r="O97" s="368">
        <f t="shared" si="70"/>
        <v>2.5025249039533772E-2</v>
      </c>
      <c r="P97" s="368">
        <f t="shared" si="70"/>
        <v>2.5025249039533772E-2</v>
      </c>
      <c r="Q97" s="368">
        <f t="shared" si="70"/>
        <v>2.5025249039533772E-2</v>
      </c>
      <c r="R97" s="368">
        <f t="shared" si="70"/>
        <v>2.5025249039533772E-2</v>
      </c>
      <c r="S97" s="368">
        <f t="shared" si="70"/>
        <v>2.5025249039533772E-2</v>
      </c>
      <c r="T97" s="368">
        <f t="shared" si="70"/>
        <v>2.5025249039533772E-2</v>
      </c>
      <c r="U97" s="368">
        <f t="shared" si="70"/>
        <v>2.5025249039533772E-2</v>
      </c>
      <c r="V97" s="368">
        <f t="shared" si="70"/>
        <v>2.5025249039533772E-2</v>
      </c>
      <c r="W97" s="79" t="s">
        <v>22</v>
      </c>
    </row>
    <row r="98" spans="1:23" s="85" customFormat="1" ht="13.15" customHeight="1">
      <c r="A98" s="82"/>
      <c r="B98" s="106" t="s">
        <v>32</v>
      </c>
      <c r="C98" s="83" t="s">
        <v>33</v>
      </c>
      <c r="D98" s="84"/>
      <c r="E98" s="86">
        <f t="shared" ref="E98:V98" si="71">IFERROR(E96/D96-1,"n.a.")</f>
        <v>-0.46318229562823721</v>
      </c>
      <c r="F98" s="86">
        <f t="shared" si="71"/>
        <v>0.49001416908440731</v>
      </c>
      <c r="G98" s="86">
        <f t="shared" si="71"/>
        <v>-0.10141055539203481</v>
      </c>
      <c r="H98" s="86">
        <f t="shared" si="71"/>
        <v>4.6991533964926502E-2</v>
      </c>
      <c r="I98" s="86">
        <f t="shared" si="71"/>
        <v>-1.5113228888407604E-2</v>
      </c>
      <c r="J98" s="86">
        <f t="shared" si="71"/>
        <v>-0.14058111374465476</v>
      </c>
      <c r="K98" s="86">
        <f t="shared" si="71"/>
        <v>0.49141792133422157</v>
      </c>
      <c r="L98" s="86">
        <f t="shared" si="71"/>
        <v>0.12782744149786196</v>
      </c>
      <c r="M98" s="86">
        <f t="shared" si="71"/>
        <v>0.16506293522847226</v>
      </c>
      <c r="N98" s="86">
        <f t="shared" si="71"/>
        <v>0.15925495558413627</v>
      </c>
      <c r="O98" s="86">
        <f t="shared" si="71"/>
        <v>0.14299641852526679</v>
      </c>
      <c r="P98" s="86">
        <f t="shared" si="71"/>
        <v>0.12220457008137364</v>
      </c>
      <c r="Q98" s="86">
        <f t="shared" si="71"/>
        <v>9.8832657125428103E-2</v>
      </c>
      <c r="R98" s="86">
        <f t="shared" si="71"/>
        <v>6.6008339694262785E-2</v>
      </c>
      <c r="S98" s="86">
        <f t="shared" si="71"/>
        <v>6.609501711581367E-2</v>
      </c>
      <c r="T98" s="86">
        <f t="shared" si="71"/>
        <v>6.6179519146001731E-2</v>
      </c>
      <c r="U98" s="86">
        <f t="shared" si="71"/>
        <v>6.6261887156111365E-2</v>
      </c>
      <c r="V98" s="86">
        <f t="shared" si="71"/>
        <v>6.6342162474663402E-2</v>
      </c>
      <c r="W98" s="79" t="s">
        <v>22</v>
      </c>
    </row>
    <row r="99" spans="1:23" s="2" customFormat="1" ht="13.15" customHeight="1">
      <c r="A99" s="16"/>
      <c r="B99" s="49"/>
      <c r="C99" s="37"/>
      <c r="D99" s="74"/>
      <c r="E99" s="74"/>
      <c r="F99" s="74"/>
      <c r="G99" s="74"/>
      <c r="H99" s="74"/>
      <c r="I99" s="74"/>
      <c r="J99" s="74"/>
      <c r="K99" s="74"/>
      <c r="L99" s="74"/>
      <c r="M99" s="74"/>
      <c r="N99" s="74"/>
      <c r="O99" s="74"/>
      <c r="P99" s="74"/>
      <c r="Q99" s="74"/>
      <c r="R99" s="74"/>
      <c r="S99" s="74"/>
      <c r="T99" s="74"/>
      <c r="U99" s="74"/>
      <c r="V99" s="74"/>
      <c r="W99" s="79" t="s">
        <v>22</v>
      </c>
    </row>
    <row r="100" spans="1:23" s="2" customFormat="1" ht="13.15" customHeight="1">
      <c r="A100" s="15"/>
      <c r="B100" s="20" t="s">
        <v>3</v>
      </c>
      <c r="C100" s="37" t="s">
        <v>72</v>
      </c>
      <c r="D100" s="160">
        <v>12062</v>
      </c>
      <c r="E100" s="160">
        <v>685</v>
      </c>
      <c r="F100" s="160">
        <v>-25543.924709999999</v>
      </c>
      <c r="G100" s="160">
        <v>1756</v>
      </c>
      <c r="H100" s="160">
        <v>13558.531140000003</v>
      </c>
      <c r="I100" s="160">
        <v>3596</v>
      </c>
      <c r="J100" s="160">
        <v>-44996.631660000006</v>
      </c>
      <c r="K100" s="160">
        <v>-20146.14169</v>
      </c>
      <c r="L100" s="74">
        <f>-L$62*L101</f>
        <v>-22721.371438286111</v>
      </c>
      <c r="M100" s="74">
        <f t="shared" ref="M100:V100" si="72">-M$62*M101</f>
        <v>-26471.827700305988</v>
      </c>
      <c r="N100" s="74">
        <f t="shared" si="72"/>
        <v>-30687.597444949126</v>
      </c>
      <c r="O100" s="74">
        <f t="shared" si="72"/>
        <v>-35075.813972721982</v>
      </c>
      <c r="P100" s="74">
        <f t="shared" si="72"/>
        <v>-39362.238739512708</v>
      </c>
      <c r="Q100" s="74">
        <f t="shared" si="72"/>
        <v>-43252.513384544211</v>
      </c>
      <c r="R100" s="74">
        <f t="shared" si="72"/>
        <v>-46107.539980661852</v>
      </c>
      <c r="S100" s="74">
        <f t="shared" si="72"/>
        <v>-49155.018624851764</v>
      </c>
      <c r="T100" s="74">
        <f t="shared" si="72"/>
        <v>-52408.074121057209</v>
      </c>
      <c r="U100" s="74">
        <f t="shared" si="72"/>
        <v>-55880.732014535824</v>
      </c>
      <c r="V100" s="74">
        <f t="shared" si="72"/>
        <v>-59587.98061704728</v>
      </c>
      <c r="W100" s="79" t="s">
        <v>22</v>
      </c>
    </row>
    <row r="101" spans="1:23" s="2" customFormat="1" ht="13.15" customHeight="1">
      <c r="A101" s="16"/>
      <c r="B101" s="108" t="s">
        <v>50</v>
      </c>
      <c r="C101" s="83" t="s">
        <v>33</v>
      </c>
      <c r="D101" s="86">
        <f t="shared" ref="D101:K101" si="73">-IFERROR(D100/D$62,"n.a.")</f>
        <v>-1.5662713400574534E-2</v>
      </c>
      <c r="E101" s="86">
        <f t="shared" si="73"/>
        <v>-7.8596492204584603E-4</v>
      </c>
      <c r="F101" s="86">
        <f t="shared" si="73"/>
        <v>2.2690759382325013E-2</v>
      </c>
      <c r="G101" s="86">
        <f t="shared" si="73"/>
        <v>-1.1692764462698899E-3</v>
      </c>
      <c r="H101" s="86">
        <f t="shared" si="73"/>
        <v>-8.1830842815240317E-3</v>
      </c>
      <c r="I101" s="86">
        <f t="shared" si="73"/>
        <v>-2.1418772706061719E-3</v>
      </c>
      <c r="J101" s="86">
        <f t="shared" si="73"/>
        <v>2.3745441843229985E-2</v>
      </c>
      <c r="K101" s="86">
        <f t="shared" si="73"/>
        <v>9.6111942173937957E-3</v>
      </c>
      <c r="L101" s="368">
        <f>+K101</f>
        <v>9.6111942173937957E-3</v>
      </c>
      <c r="M101" s="368">
        <f t="shared" ref="M101:V101" si="74">+L101</f>
        <v>9.6111942173937957E-3</v>
      </c>
      <c r="N101" s="368">
        <f t="shared" si="74"/>
        <v>9.6111942173937957E-3</v>
      </c>
      <c r="O101" s="368">
        <f t="shared" si="74"/>
        <v>9.6111942173937957E-3</v>
      </c>
      <c r="P101" s="368">
        <f t="shared" si="74"/>
        <v>9.6111942173937957E-3</v>
      </c>
      <c r="Q101" s="368">
        <f t="shared" si="74"/>
        <v>9.6111942173937957E-3</v>
      </c>
      <c r="R101" s="368">
        <f t="shared" si="74"/>
        <v>9.6111942173937957E-3</v>
      </c>
      <c r="S101" s="368">
        <f t="shared" si="74"/>
        <v>9.6111942173937957E-3</v>
      </c>
      <c r="T101" s="368">
        <f t="shared" si="74"/>
        <v>9.6111942173937957E-3</v>
      </c>
      <c r="U101" s="368">
        <f t="shared" si="74"/>
        <v>9.6111942173937957E-3</v>
      </c>
      <c r="V101" s="368">
        <f t="shared" si="74"/>
        <v>9.6111942173937957E-3</v>
      </c>
      <c r="W101" s="79" t="s">
        <v>22</v>
      </c>
    </row>
    <row r="102" spans="1:23" s="2" customFormat="1" ht="13.15" customHeight="1">
      <c r="A102" s="16"/>
      <c r="B102" s="20" t="s">
        <v>59</v>
      </c>
      <c r="C102" s="37" t="s">
        <v>72</v>
      </c>
      <c r="D102" s="160">
        <v>-30982</v>
      </c>
      <c r="E102" s="160">
        <v>-32972</v>
      </c>
      <c r="F102" s="160">
        <v>-26184.277730000002</v>
      </c>
      <c r="G102" s="160">
        <v>-29520</v>
      </c>
      <c r="H102" s="160">
        <v>-25965.46358</v>
      </c>
      <c r="I102" s="160">
        <v>-25302</v>
      </c>
      <c r="J102" s="160">
        <v>-31139</v>
      </c>
      <c r="K102" s="160">
        <v>-33403.734799999998</v>
      </c>
      <c r="L102" s="74">
        <f>L$110*L104</f>
        <v>-32288.105893766573</v>
      </c>
      <c r="M102" s="74">
        <f t="shared" ref="M102:V102" si="75">M$110*M104</f>
        <v>-34271.656641569825</v>
      </c>
      <c r="N102" s="74">
        <f t="shared" si="75"/>
        <v>-50263.527975042038</v>
      </c>
      <c r="O102" s="74">
        <f t="shared" si="75"/>
        <v>-66701.91657724508</v>
      </c>
      <c r="P102" s="74">
        <f t="shared" si="75"/>
        <v>-79108.101433476113</v>
      </c>
      <c r="Q102" s="74">
        <f t="shared" si="75"/>
        <v>-87323.272600981974</v>
      </c>
      <c r="R102" s="74">
        <f t="shared" si="75"/>
        <v>-92633.082912153695</v>
      </c>
      <c r="S102" s="74">
        <f t="shared" si="75"/>
        <v>-86069.158457685553</v>
      </c>
      <c r="T102" s="74">
        <f t="shared" si="75"/>
        <v>-79215.967268773937</v>
      </c>
      <c r="U102" s="74">
        <f t="shared" si="75"/>
        <v>-75931.675936970641</v>
      </c>
      <c r="V102" s="74">
        <f t="shared" si="75"/>
        <v>-76408.365819479281</v>
      </c>
      <c r="W102" s="79" t="s">
        <v>22</v>
      </c>
    </row>
    <row r="103" spans="1:23" s="2" customFormat="1" ht="13.15" customHeight="1">
      <c r="A103" s="16"/>
      <c r="B103" s="108" t="s">
        <v>50</v>
      </c>
      <c r="C103" s="83" t="s">
        <v>33</v>
      </c>
      <c r="D103" s="86">
        <f t="shared" ref="D103:V103" si="76">-IFERROR(D102/D$62,"n.a.")</f>
        <v>4.0230657152760751E-2</v>
      </c>
      <c r="E103" s="86">
        <f t="shared" si="76"/>
        <v>3.7831876510504577E-2</v>
      </c>
      <c r="F103" s="86">
        <f t="shared" si="76"/>
        <v>2.3259587252807929E-2</v>
      </c>
      <c r="G103" s="86">
        <f t="shared" si="76"/>
        <v>1.9656629096746668E-2</v>
      </c>
      <c r="H103" s="86">
        <f t="shared" si="76"/>
        <v>1.567113536783769E-2</v>
      </c>
      <c r="I103" s="86">
        <f t="shared" si="76"/>
        <v>1.5070572497463115E-2</v>
      </c>
      <c r="J103" s="86">
        <f t="shared" si="76"/>
        <v>1.6432548088119232E-2</v>
      </c>
      <c r="K103" s="86">
        <f t="shared" si="76"/>
        <v>1.5936043123754875E-2</v>
      </c>
      <c r="L103" s="86">
        <f t="shared" si="76"/>
        <v>1.3657945670209774E-2</v>
      </c>
      <c r="M103" s="86">
        <f t="shared" si="76"/>
        <v>1.2443098068750052E-2</v>
      </c>
      <c r="N103" s="86">
        <f t="shared" si="76"/>
        <v>1.574227276300014E-2</v>
      </c>
      <c r="O103" s="86">
        <f t="shared" si="76"/>
        <v>1.8277126095915124E-2</v>
      </c>
      <c r="P103" s="86">
        <f t="shared" si="76"/>
        <v>1.9316059030026603E-2</v>
      </c>
      <c r="Q103" s="86">
        <f t="shared" si="76"/>
        <v>1.9404211847868415E-2</v>
      </c>
      <c r="R103" s="86">
        <f t="shared" si="76"/>
        <v>1.9309521852566024E-2</v>
      </c>
      <c r="S103" s="86">
        <f t="shared" si="76"/>
        <v>1.6828950963843774E-2</v>
      </c>
      <c r="T103" s="86">
        <f t="shared" si="76"/>
        <v>1.4527533386940218E-2</v>
      </c>
      <c r="U103" s="86">
        <f t="shared" si="76"/>
        <v>1.305985190910878E-2</v>
      </c>
      <c r="V103" s="86">
        <f t="shared" si="76"/>
        <v>1.2324224384180498E-2</v>
      </c>
      <c r="W103" s="79" t="s">
        <v>22</v>
      </c>
    </row>
    <row r="104" spans="1:23" s="2" customFormat="1" ht="13.15" customHeight="1">
      <c r="A104" s="16"/>
      <c r="B104" s="108" t="s">
        <v>154</v>
      </c>
      <c r="C104" s="83" t="s">
        <v>33</v>
      </c>
      <c r="D104" s="86">
        <f>IFERROR(D102/D$110,"n.a.")</f>
        <v>1</v>
      </c>
      <c r="E104" s="86">
        <f t="shared" ref="E104:K104" si="77">IFERROR(E102/E$110,"n.a.")</f>
        <v>1</v>
      </c>
      <c r="F104" s="86">
        <f t="shared" si="77"/>
        <v>0.44739190288021713</v>
      </c>
      <c r="G104" s="86">
        <f t="shared" si="77"/>
        <v>0.29442566051285118</v>
      </c>
      <c r="H104" s="86">
        <f t="shared" si="77"/>
        <v>0.23873552258129166</v>
      </c>
      <c r="I104" s="86">
        <f t="shared" si="77"/>
        <v>0.22158001208522712</v>
      </c>
      <c r="J104" s="86">
        <f t="shared" si="77"/>
        <v>0.25428310114488234</v>
      </c>
      <c r="K104" s="86">
        <f t="shared" si="77"/>
        <v>0.22981295319032224</v>
      </c>
      <c r="L104" s="368">
        <f>+K104</f>
        <v>0.22981295319032224</v>
      </c>
      <c r="M104" s="368">
        <f t="shared" ref="M104:V104" si="78">+L104</f>
        <v>0.22981295319032224</v>
      </c>
      <c r="N104" s="368">
        <f t="shared" si="78"/>
        <v>0.22981295319032224</v>
      </c>
      <c r="O104" s="368">
        <f t="shared" si="78"/>
        <v>0.22981295319032224</v>
      </c>
      <c r="P104" s="368">
        <f t="shared" si="78"/>
        <v>0.22981295319032224</v>
      </c>
      <c r="Q104" s="368">
        <f t="shared" si="78"/>
        <v>0.22981295319032224</v>
      </c>
      <c r="R104" s="368">
        <f t="shared" si="78"/>
        <v>0.22981295319032224</v>
      </c>
      <c r="S104" s="368">
        <f t="shared" si="78"/>
        <v>0.22981295319032224</v>
      </c>
      <c r="T104" s="368">
        <f t="shared" si="78"/>
        <v>0.22981295319032224</v>
      </c>
      <c r="U104" s="368">
        <f t="shared" si="78"/>
        <v>0.22981295319032224</v>
      </c>
      <c r="V104" s="368">
        <f t="shared" si="78"/>
        <v>0.22981295319032224</v>
      </c>
      <c r="W104" s="79" t="s">
        <v>22</v>
      </c>
    </row>
    <row r="105" spans="1:23" s="2" customFormat="1" ht="13.15" customHeight="1">
      <c r="A105" s="15"/>
      <c r="B105" s="20"/>
      <c r="C105" s="36"/>
      <c r="D105" s="74"/>
      <c r="E105" s="74"/>
      <c r="F105" s="74"/>
      <c r="G105" s="74"/>
      <c r="H105" s="74"/>
      <c r="I105" s="74"/>
      <c r="K105" s="74"/>
      <c r="L105" s="74"/>
      <c r="M105" s="74"/>
      <c r="N105" s="74"/>
      <c r="O105" s="74"/>
      <c r="P105" s="74"/>
      <c r="Q105" s="74"/>
      <c r="R105" s="74"/>
      <c r="S105" s="74"/>
      <c r="T105" s="74"/>
      <c r="U105" s="74"/>
      <c r="V105" s="74"/>
      <c r="W105" s="79" t="s">
        <v>22</v>
      </c>
    </row>
    <row r="106" spans="1:23" s="2" customFormat="1" ht="13.15" customHeight="1">
      <c r="A106" s="11"/>
      <c r="B106" s="19" t="s">
        <v>18</v>
      </c>
      <c r="C106" s="38" t="s">
        <v>72</v>
      </c>
      <c r="D106" s="68">
        <f>+D80+D84+D100+D102</f>
        <v>148340.21999999986</v>
      </c>
      <c r="E106" s="68">
        <f>+E80+E84+E100+E102</f>
        <v>168604.16774306295</v>
      </c>
      <c r="F106" s="68">
        <f>+F80+F84+F100+F102</f>
        <v>141045.87404992842</v>
      </c>
      <c r="G106" s="68">
        <f>+G80+G84+G100+G102</f>
        <v>214512.43675853359</v>
      </c>
      <c r="H106" s="68">
        <f>+H80+H84+H100+H102</f>
        <v>169509.47610958398</v>
      </c>
      <c r="I106" s="68">
        <f t="shared" ref="I106:V106" si="79">+I80+I84+I100+I102</f>
        <v>194136.0506574437</v>
      </c>
      <c r="J106" s="68">
        <f t="shared" si="79"/>
        <v>235637.05016684806</v>
      </c>
      <c r="K106" s="68">
        <f t="shared" si="79"/>
        <v>338855.12104317284</v>
      </c>
      <c r="L106" s="68">
        <f t="shared" si="79"/>
        <v>406852.8028756344</v>
      </c>
      <c r="M106" s="68">
        <f t="shared" si="79"/>
        <v>544360.6105090623</v>
      </c>
      <c r="N106" s="68">
        <f t="shared" si="79"/>
        <v>620778.88577771699</v>
      </c>
      <c r="O106" s="68">
        <f t="shared" si="79"/>
        <v>718707.57139925123</v>
      </c>
      <c r="P106" s="68">
        <f t="shared" si="79"/>
        <v>833993.03115673037</v>
      </c>
      <c r="Q106" s="68">
        <f t="shared" si="79"/>
        <v>972828.98449377378</v>
      </c>
      <c r="R106" s="68">
        <f t="shared" si="79"/>
        <v>1040084.2458120553</v>
      </c>
      <c r="S106" s="68">
        <f t="shared" si="79"/>
        <v>1165176.1705084671</v>
      </c>
      <c r="T106" s="68">
        <f t="shared" si="79"/>
        <v>1298122.4978759647</v>
      </c>
      <c r="U106" s="68">
        <f t="shared" si="79"/>
        <v>1422590.4884587734</v>
      </c>
      <c r="V106" s="68">
        <f t="shared" si="79"/>
        <v>1538231.4982688159</v>
      </c>
      <c r="W106" s="79" t="s">
        <v>22</v>
      </c>
    </row>
    <row r="107" spans="1:23" s="2" customFormat="1" ht="13.15" customHeight="1">
      <c r="A107" s="16"/>
      <c r="B107" s="108" t="s">
        <v>19</v>
      </c>
      <c r="C107" s="83" t="s">
        <v>33</v>
      </c>
      <c r="D107" s="86">
        <f t="shared" ref="D107:V107" si="80">IFERROR(D106/D$62,"n.a.")</f>
        <v>0.19262231401410812</v>
      </c>
      <c r="E107" s="86">
        <f t="shared" si="80"/>
        <v>0.19345541833106747</v>
      </c>
      <c r="F107" s="86">
        <f t="shared" si="80"/>
        <v>0.12529155273792872</v>
      </c>
      <c r="G107" s="86">
        <f t="shared" si="80"/>
        <v>0.14283846226293431</v>
      </c>
      <c r="H107" s="86">
        <f t="shared" si="80"/>
        <v>0.10230535411240053</v>
      </c>
      <c r="I107" s="86">
        <f t="shared" si="80"/>
        <v>0.11563281265529117</v>
      </c>
      <c r="J107" s="86">
        <f t="shared" si="80"/>
        <v>0.12434943826742333</v>
      </c>
      <c r="K107" s="86">
        <f>IFERROR(K106/K$62,"n.a.")</f>
        <v>0.16165886401568427</v>
      </c>
      <c r="L107" s="86">
        <f>IFERROR(L106/L$62,"n.a.")</f>
        <v>0.17209970432241281</v>
      </c>
      <c r="M107" s="86">
        <f t="shared" si="80"/>
        <v>0.19764239972902134</v>
      </c>
      <c r="N107" s="86">
        <f t="shared" si="80"/>
        <v>0.19442468404280283</v>
      </c>
      <c r="O107" s="86">
        <f t="shared" si="80"/>
        <v>0.19693450477304975</v>
      </c>
      <c r="P107" s="86">
        <f t="shared" si="80"/>
        <v>0.20363854432786568</v>
      </c>
      <c r="Q107" s="86">
        <f t="shared" si="80"/>
        <v>0.21617352562038092</v>
      </c>
      <c r="R107" s="86">
        <f t="shared" si="80"/>
        <v>0.21680730945836332</v>
      </c>
      <c r="S107" s="86">
        <f t="shared" si="80"/>
        <v>0.22782484445187817</v>
      </c>
      <c r="T107" s="86">
        <f t="shared" si="80"/>
        <v>0.23806460463009624</v>
      </c>
      <c r="U107" s="86">
        <f t="shared" si="80"/>
        <v>0.24467813830423302</v>
      </c>
      <c r="V107" s="86">
        <f t="shared" si="80"/>
        <v>0.24810778160427666</v>
      </c>
      <c r="W107" s="79" t="s">
        <v>22</v>
      </c>
    </row>
    <row r="108" spans="1:23" s="85" customFormat="1" ht="13.15" customHeight="1">
      <c r="A108" s="82"/>
      <c r="B108" s="108" t="s">
        <v>32</v>
      </c>
      <c r="C108" s="83" t="s">
        <v>33</v>
      </c>
      <c r="D108" s="84"/>
      <c r="E108" s="86">
        <f t="shared" ref="E108:V108" si="81">IFERROR(E106/D106-1,"n.a.")</f>
        <v>0.1366045415266548</v>
      </c>
      <c r="F108" s="86">
        <f t="shared" si="81"/>
        <v>-0.16344965881941187</v>
      </c>
      <c r="G108" s="86">
        <f t="shared" si="81"/>
        <v>0.52086998789201688</v>
      </c>
      <c r="H108" s="86">
        <f t="shared" si="81"/>
        <v>-0.20979184857056699</v>
      </c>
      <c r="I108" s="86">
        <f t="shared" si="81"/>
        <v>0.14528140321747673</v>
      </c>
      <c r="J108" s="86">
        <f t="shared" si="81"/>
        <v>0.21377276074619211</v>
      </c>
      <c r="K108" s="86">
        <f t="shared" si="81"/>
        <v>0.43803837640659204</v>
      </c>
      <c r="L108" s="86">
        <f t="shared" si="81"/>
        <v>0.20066889242555708</v>
      </c>
      <c r="M108" s="86">
        <f t="shared" si="81"/>
        <v>0.33797925603934176</v>
      </c>
      <c r="N108" s="86">
        <f t="shared" si="81"/>
        <v>0.14038171350640472</v>
      </c>
      <c r="O108" s="86">
        <f t="shared" si="81"/>
        <v>0.15775131510609985</v>
      </c>
      <c r="P108" s="86">
        <f t="shared" si="81"/>
        <v>0.16040663038101854</v>
      </c>
      <c r="Q108" s="86">
        <f t="shared" si="81"/>
        <v>0.16647135905258215</v>
      </c>
      <c r="R108" s="86">
        <f t="shared" si="81"/>
        <v>6.9133693989677836E-2</v>
      </c>
      <c r="S108" s="86">
        <f t="shared" si="81"/>
        <v>0.12027095420404632</v>
      </c>
      <c r="T108" s="86">
        <f t="shared" si="81"/>
        <v>0.11409976511061126</v>
      </c>
      <c r="U108" s="86">
        <f t="shared" si="81"/>
        <v>9.588308559975478E-2</v>
      </c>
      <c r="V108" s="86">
        <f t="shared" si="81"/>
        <v>8.1289036267441439E-2</v>
      </c>
      <c r="W108" s="79" t="s">
        <v>22</v>
      </c>
    </row>
    <row r="109" spans="1:23" s="2" customFormat="1" ht="13.15" customHeight="1">
      <c r="A109" s="11"/>
      <c r="B109" s="19"/>
      <c r="C109" s="38"/>
      <c r="D109" s="13"/>
      <c r="E109" s="13"/>
      <c r="F109" s="13"/>
      <c r="G109" s="13"/>
      <c r="H109" s="13"/>
      <c r="I109" s="13"/>
      <c r="J109" s="13"/>
      <c r="K109" s="13"/>
      <c r="L109" s="13"/>
      <c r="M109" s="13"/>
      <c r="N109" s="13"/>
      <c r="O109" s="13"/>
      <c r="P109" s="13"/>
      <c r="Q109" s="13"/>
      <c r="R109" s="13"/>
      <c r="S109" s="13"/>
      <c r="T109" s="13"/>
      <c r="U109" s="13"/>
      <c r="V109" s="13"/>
      <c r="W109" s="79" t="s">
        <v>22</v>
      </c>
    </row>
    <row r="110" spans="1:23" s="2" customFormat="1" ht="13.15" customHeight="1">
      <c r="A110" s="16"/>
      <c r="B110" s="20" t="s">
        <v>58</v>
      </c>
      <c r="C110" s="37" t="s">
        <v>72</v>
      </c>
      <c r="D110" s="74">
        <f t="shared" ref="D110:K110" si="82">+D76+D102</f>
        <v>-30982</v>
      </c>
      <c r="E110" s="74">
        <f t="shared" si="82"/>
        <v>-32972</v>
      </c>
      <c r="F110" s="74">
        <f t="shared" si="82"/>
        <v>-58526.490000000005</v>
      </c>
      <c r="G110" s="74">
        <f t="shared" si="82"/>
        <v>-100263</v>
      </c>
      <c r="H110" s="74">
        <f t="shared" si="82"/>
        <v>-108762.46358</v>
      </c>
      <c r="I110" s="74">
        <f t="shared" si="82"/>
        <v>-114189</v>
      </c>
      <c r="J110" s="74">
        <f t="shared" si="82"/>
        <v>-122458</v>
      </c>
      <c r="K110" s="74">
        <f t="shared" si="82"/>
        <v>-145351.83650999999</v>
      </c>
      <c r="L110" s="367">
        <f>+L227</f>
        <v>-140497.32813374887</v>
      </c>
      <c r="M110" s="367">
        <f t="shared" ref="M110:V110" si="83">+M227</f>
        <v>-149128.4810790772</v>
      </c>
      <c r="N110" s="367">
        <f t="shared" si="83"/>
        <v>-218714.94742690033</v>
      </c>
      <c r="O110" s="367">
        <f t="shared" si="83"/>
        <v>-290244.37330999842</v>
      </c>
      <c r="P110" s="367">
        <f t="shared" si="83"/>
        <v>-344228.20966040948</v>
      </c>
      <c r="Q110" s="367">
        <f t="shared" si="83"/>
        <v>-379975.4164799588</v>
      </c>
      <c r="R110" s="367">
        <f t="shared" si="83"/>
        <v>-403080.33827596542</v>
      </c>
      <c r="S110" s="367">
        <f t="shared" si="83"/>
        <v>-374518.30831487721</v>
      </c>
      <c r="T110" s="367">
        <f t="shared" si="83"/>
        <v>-344697.57326154859</v>
      </c>
      <c r="U110" s="367">
        <f t="shared" si="83"/>
        <v>-330406.42349731672</v>
      </c>
      <c r="V110" s="367">
        <f t="shared" si="83"/>
        <v>-332480.67508275225</v>
      </c>
      <c r="W110" s="79" t="s">
        <v>22</v>
      </c>
    </row>
    <row r="111" spans="1:23" s="2" customFormat="1" ht="13.15" customHeight="1">
      <c r="A111" s="11"/>
      <c r="B111" s="19"/>
      <c r="C111" s="38"/>
      <c r="D111" s="13"/>
      <c r="E111" s="13"/>
      <c r="F111" s="13"/>
      <c r="G111" s="13"/>
      <c r="H111" s="13"/>
      <c r="I111" s="13"/>
      <c r="J111" s="13"/>
      <c r="K111" s="13"/>
      <c r="L111" s="13"/>
      <c r="M111" s="13"/>
      <c r="N111" s="13"/>
      <c r="O111" s="13"/>
      <c r="P111" s="13"/>
      <c r="Q111" s="13"/>
      <c r="R111" s="13"/>
      <c r="S111" s="13"/>
      <c r="T111" s="13"/>
      <c r="U111" s="13"/>
      <c r="V111" s="13"/>
      <c r="W111" s="79" t="s">
        <v>22</v>
      </c>
    </row>
    <row r="112" spans="1:23" s="2" customFormat="1" ht="13.15" customHeight="1">
      <c r="A112" s="11"/>
      <c r="B112" s="19" t="s">
        <v>20</v>
      </c>
      <c r="C112" s="38" t="s">
        <v>72</v>
      </c>
      <c r="D112" s="68">
        <f>+D106-D110</f>
        <v>179322.21999999986</v>
      </c>
      <c r="E112" s="68">
        <f t="shared" ref="E112:V112" si="84">+E106-E110</f>
        <v>201576.16774306295</v>
      </c>
      <c r="F112" s="68">
        <f t="shared" si="84"/>
        <v>199572.36404992844</v>
      </c>
      <c r="G112" s="68">
        <f t="shared" si="84"/>
        <v>314775.43675853359</v>
      </c>
      <c r="H112" s="68">
        <f t="shared" si="84"/>
        <v>278271.93968958396</v>
      </c>
      <c r="I112" s="68">
        <f t="shared" si="84"/>
        <v>308325.0506574437</v>
      </c>
      <c r="J112" s="68">
        <f t="shared" si="84"/>
        <v>358095.05016684806</v>
      </c>
      <c r="K112" s="68">
        <f t="shared" si="84"/>
        <v>484206.95755317283</v>
      </c>
      <c r="L112" s="68">
        <f t="shared" si="84"/>
        <v>547350.13100938324</v>
      </c>
      <c r="M112" s="68">
        <f t="shared" si="84"/>
        <v>693489.09158813953</v>
      </c>
      <c r="N112" s="68">
        <f t="shared" si="84"/>
        <v>839493.83320461726</v>
      </c>
      <c r="O112" s="68">
        <f t="shared" si="84"/>
        <v>1008951.9447092497</v>
      </c>
      <c r="P112" s="68">
        <f t="shared" si="84"/>
        <v>1178221.2408171399</v>
      </c>
      <c r="Q112" s="68">
        <f t="shared" si="84"/>
        <v>1352804.4009737326</v>
      </c>
      <c r="R112" s="68">
        <f t="shared" si="84"/>
        <v>1443164.5840880207</v>
      </c>
      <c r="S112" s="68">
        <f t="shared" si="84"/>
        <v>1539694.4788233442</v>
      </c>
      <c r="T112" s="68">
        <f t="shared" si="84"/>
        <v>1642820.0711375133</v>
      </c>
      <c r="U112" s="68">
        <f t="shared" si="84"/>
        <v>1752996.91195609</v>
      </c>
      <c r="V112" s="68">
        <f t="shared" si="84"/>
        <v>1870712.1733515682</v>
      </c>
      <c r="W112" s="79" t="s">
        <v>22</v>
      </c>
    </row>
    <row r="113" spans="1:23" s="2" customFormat="1" ht="13.15" customHeight="1">
      <c r="A113" s="16"/>
      <c r="B113" s="108" t="s">
        <v>4</v>
      </c>
      <c r="C113" s="83" t="s">
        <v>33</v>
      </c>
      <c r="D113" s="86">
        <f t="shared" ref="D113:V113" si="85">IFERROR(D112/D$62,"n.a.")</f>
        <v>0.2328529711668689</v>
      </c>
      <c r="E113" s="86">
        <f t="shared" si="85"/>
        <v>0.23128729484157204</v>
      </c>
      <c r="F113" s="86">
        <f t="shared" si="85"/>
        <v>0.17728084244806316</v>
      </c>
      <c r="G113" s="86">
        <f t="shared" si="85"/>
        <v>0.20960108432008576</v>
      </c>
      <c r="H113" s="86">
        <f t="shared" si="85"/>
        <v>0.16794759787401553</v>
      </c>
      <c r="I113" s="86">
        <f t="shared" si="85"/>
        <v>0.18364694604051035</v>
      </c>
      <c r="J113" s="86">
        <f t="shared" si="85"/>
        <v>0.18897248248126786</v>
      </c>
      <c r="K113" s="86">
        <f t="shared" si="85"/>
        <v>0.23100240145570514</v>
      </c>
      <c r="L113" s="86">
        <f t="shared" si="85"/>
        <v>0.2315304086434995</v>
      </c>
      <c r="M113" s="86">
        <f t="shared" si="85"/>
        <v>0.25178685893383018</v>
      </c>
      <c r="N113" s="86">
        <f t="shared" si="85"/>
        <v>0.26292505595161769</v>
      </c>
      <c r="O113" s="86">
        <f t="shared" si="85"/>
        <v>0.27646494830196044</v>
      </c>
      <c r="P113" s="86">
        <f t="shared" si="85"/>
        <v>0.28768976407799784</v>
      </c>
      <c r="Q113" s="86">
        <f t="shared" si="85"/>
        <v>0.30060833044097168</v>
      </c>
      <c r="R113" s="86">
        <f t="shared" si="85"/>
        <v>0.30083008356446267</v>
      </c>
      <c r="S113" s="86">
        <f t="shared" si="85"/>
        <v>0.3010537496559581</v>
      </c>
      <c r="T113" s="86">
        <f t="shared" si="85"/>
        <v>0.30127920235083078</v>
      </c>
      <c r="U113" s="86">
        <f t="shared" si="85"/>
        <v>0.30150631847340348</v>
      </c>
      <c r="V113" s="86">
        <f t="shared" si="85"/>
        <v>0.30173497803986682</v>
      </c>
      <c r="W113" s="79" t="s">
        <v>22</v>
      </c>
    </row>
    <row r="114" spans="1:23" s="85" customFormat="1" ht="13.15" customHeight="1">
      <c r="A114" s="82"/>
      <c r="B114" s="108" t="s">
        <v>32</v>
      </c>
      <c r="C114" s="83" t="s">
        <v>33</v>
      </c>
      <c r="D114" s="84"/>
      <c r="E114" s="86">
        <f t="shared" ref="E114:V114" si="86">IFERROR(E112/D112-1,"n.a.")</f>
        <v>0.12410033593752701</v>
      </c>
      <c r="F114" s="86">
        <f t="shared" si="86"/>
        <v>-9.9406775888737364E-3</v>
      </c>
      <c r="G114" s="86">
        <f t="shared" si="86"/>
        <v>0.57724962700639249</v>
      </c>
      <c r="H114" s="86">
        <f t="shared" si="86"/>
        <v>-0.11596679030883761</v>
      </c>
      <c r="I114" s="86">
        <f t="shared" si="86"/>
        <v>0.10799907098568529</v>
      </c>
      <c r="J114" s="86">
        <f t="shared" si="86"/>
        <v>0.16142055082219042</v>
      </c>
      <c r="K114" s="86">
        <f t="shared" si="86"/>
        <v>0.3521743942776232</v>
      </c>
      <c r="L114" s="86">
        <f t="shared" si="86"/>
        <v>0.13040534108656709</v>
      </c>
      <c r="M114" s="86">
        <f t="shared" si="86"/>
        <v>0.26699356097578253</v>
      </c>
      <c r="N114" s="86">
        <f t="shared" si="86"/>
        <v>0.21053646465024634</v>
      </c>
      <c r="O114" s="86">
        <f t="shared" si="86"/>
        <v>0.20185748221372446</v>
      </c>
      <c r="P114" s="86">
        <f t="shared" si="86"/>
        <v>0.16776745116108449</v>
      </c>
      <c r="Q114" s="86">
        <f t="shared" si="86"/>
        <v>0.14817519334103402</v>
      </c>
      <c r="R114" s="86">
        <f t="shared" si="86"/>
        <v>6.679471403940429E-2</v>
      </c>
      <c r="S114" s="86">
        <f t="shared" si="86"/>
        <v>6.6887654949157271E-2</v>
      </c>
      <c r="T114" s="86">
        <f t="shared" si="86"/>
        <v>6.6977958116066771E-2</v>
      </c>
      <c r="U114" s="86">
        <f t="shared" si="86"/>
        <v>6.7065677339995355E-2</v>
      </c>
      <c r="V114" s="86">
        <f t="shared" si="86"/>
        <v>6.7150866377810647E-2</v>
      </c>
      <c r="W114" s="79" t="s">
        <v>22</v>
      </c>
    </row>
    <row r="115" spans="1:23" s="2" customFormat="1" ht="13.15" customHeight="1">
      <c r="A115" s="11"/>
      <c r="B115" s="19"/>
      <c r="C115" s="38"/>
      <c r="D115" s="13"/>
      <c r="E115" s="13"/>
      <c r="F115" s="13"/>
      <c r="G115" s="13"/>
      <c r="H115" s="13"/>
      <c r="I115" s="13"/>
      <c r="J115" s="13"/>
      <c r="K115" s="13"/>
      <c r="L115" s="13"/>
      <c r="M115" s="13"/>
      <c r="N115" s="13"/>
      <c r="O115" s="13"/>
      <c r="P115" s="13"/>
      <c r="Q115" s="13"/>
      <c r="R115" s="13"/>
      <c r="S115" s="13"/>
      <c r="T115" s="13"/>
      <c r="U115" s="13"/>
      <c r="V115" s="13"/>
      <c r="W115" s="79" t="s">
        <v>22</v>
      </c>
    </row>
    <row r="116" spans="1:23" s="2" customFormat="1" ht="13.15" customHeight="1">
      <c r="A116" s="15"/>
      <c r="B116" s="20" t="s">
        <v>15</v>
      </c>
      <c r="C116" s="36" t="s">
        <v>72</v>
      </c>
      <c r="D116" s="74">
        <f t="shared" ref="D116:V116" si="87">+D117+D120</f>
        <v>-21244</v>
      </c>
      <c r="E116" s="74">
        <f t="shared" si="87"/>
        <v>26705</v>
      </c>
      <c r="F116" s="74">
        <f t="shared" si="87"/>
        <v>-7709.6000000000058</v>
      </c>
      <c r="G116" s="74">
        <f t="shared" si="87"/>
        <v>-58619</v>
      </c>
      <c r="H116" s="74">
        <f t="shared" si="87"/>
        <v>-58329.367960000003</v>
      </c>
      <c r="I116" s="74">
        <f t="shared" si="87"/>
        <v>-50537</v>
      </c>
      <c r="J116" s="74">
        <f t="shared" si="87"/>
        <v>-63159</v>
      </c>
      <c r="K116" s="74">
        <f t="shared" si="87"/>
        <v>-44479</v>
      </c>
      <c r="L116" s="74">
        <f t="shared" si="87"/>
        <v>-61335.124337130284</v>
      </c>
      <c r="M116" s="74">
        <f t="shared" si="87"/>
        <v>-67207.001214554199</v>
      </c>
      <c r="N116" s="74">
        <f t="shared" si="87"/>
        <v>-69694.06841226769</v>
      </c>
      <c r="O116" s="74">
        <f t="shared" si="87"/>
        <v>-68987.442672898687</v>
      </c>
      <c r="P116" s="74">
        <f t="shared" si="87"/>
        <v>-65711.098345481223</v>
      </c>
      <c r="Q116" s="74">
        <f t="shared" si="87"/>
        <v>-56625.95586239663</v>
      </c>
      <c r="R116" s="74">
        <f t="shared" si="87"/>
        <v>-29612.876019809977</v>
      </c>
      <c r="S116" s="74">
        <f t="shared" si="87"/>
        <v>103.81026991090039</v>
      </c>
      <c r="T116" s="74">
        <f t="shared" si="87"/>
        <v>30735.868806944345</v>
      </c>
      <c r="U116" s="74">
        <f t="shared" si="87"/>
        <v>61089.036991808389</v>
      </c>
      <c r="V116" s="74">
        <f t="shared" si="87"/>
        <v>92781.526438798639</v>
      </c>
      <c r="W116" s="79" t="s">
        <v>22</v>
      </c>
    </row>
    <row r="117" spans="1:23" s="2" customFormat="1" ht="13.15" customHeight="1">
      <c r="A117" s="16"/>
      <c r="B117" s="145" t="s">
        <v>99</v>
      </c>
      <c r="C117" s="37" t="s">
        <v>72</v>
      </c>
      <c r="D117" s="160">
        <v>13970</v>
      </c>
      <c r="E117" s="160">
        <v>56216</v>
      </c>
      <c r="F117" s="160">
        <v>65639.399999999994</v>
      </c>
      <c r="G117" s="160">
        <v>47363</v>
      </c>
      <c r="H117" s="160">
        <v>57142.632039999997</v>
      </c>
      <c r="I117" s="160">
        <v>66636</v>
      </c>
      <c r="J117" s="160">
        <v>84683</v>
      </c>
      <c r="K117" s="160">
        <v>108368</v>
      </c>
      <c r="L117" s="74">
        <f>+L119*K118</f>
        <v>46783.149999999994</v>
      </c>
      <c r="M117" s="74">
        <f t="shared" ref="M117:V117" si="88">+M119*L118</f>
        <v>33703.302010479281</v>
      </c>
      <c r="N117" s="74">
        <f t="shared" si="88"/>
        <v>37303.572270236204</v>
      </c>
      <c r="O117" s="74">
        <f t="shared" si="88"/>
        <v>49057.079274029049</v>
      </c>
      <c r="P117" s="74">
        <f t="shared" si="88"/>
        <v>74508.283784516374</v>
      </c>
      <c r="Q117" s="74">
        <f t="shared" si="88"/>
        <v>110438.521712608</v>
      </c>
      <c r="R117" s="74">
        <f t="shared" si="88"/>
        <v>169969.8833276642</v>
      </c>
      <c r="S117" s="74">
        <f t="shared" si="88"/>
        <v>238909.31295621759</v>
      </c>
      <c r="T117" s="74">
        <f t="shared" si="88"/>
        <v>316288.82874523202</v>
      </c>
      <c r="U117" s="74">
        <f t="shared" si="88"/>
        <v>400509.41233610123</v>
      </c>
      <c r="V117" s="74">
        <f t="shared" si="88"/>
        <v>493613.39558032749</v>
      </c>
      <c r="W117" s="79" t="s">
        <v>22</v>
      </c>
    </row>
    <row r="118" spans="1:23" s="85" customFormat="1" ht="13.15" customHeight="1">
      <c r="A118" s="147"/>
      <c r="B118" s="146" t="s">
        <v>96</v>
      </c>
      <c r="C118" s="148" t="s">
        <v>72</v>
      </c>
      <c r="D118" s="135">
        <f>+D157</f>
        <v>527828</v>
      </c>
      <c r="E118" s="135">
        <f t="shared" ref="E118:V118" si="89">+E157</f>
        <v>543451</v>
      </c>
      <c r="F118" s="135">
        <f t="shared" si="89"/>
        <v>486006</v>
      </c>
      <c r="G118" s="135">
        <f t="shared" si="89"/>
        <v>180798</v>
      </c>
      <c r="H118" s="135">
        <f t="shared" si="89"/>
        <v>539943</v>
      </c>
      <c r="I118" s="135">
        <f t="shared" si="89"/>
        <v>505274</v>
      </c>
      <c r="J118" s="135">
        <f t="shared" si="89"/>
        <v>629289</v>
      </c>
      <c r="K118" s="135">
        <f t="shared" si="89"/>
        <v>406810</v>
      </c>
      <c r="L118" s="135">
        <f t="shared" si="89"/>
        <v>362401.096886874</v>
      </c>
      <c r="M118" s="135">
        <f t="shared" si="89"/>
        <v>449440.62976188201</v>
      </c>
      <c r="N118" s="135">
        <f t="shared" si="89"/>
        <v>632994.5712777942</v>
      </c>
      <c r="O118" s="135">
        <f t="shared" si="89"/>
        <v>955234.40749379958</v>
      </c>
      <c r="P118" s="135">
        <f t="shared" si="89"/>
        <v>1415878.4834949742</v>
      </c>
      <c r="Q118" s="135">
        <f t="shared" si="89"/>
        <v>2179101.0683033871</v>
      </c>
      <c r="R118" s="135">
        <f t="shared" si="89"/>
        <v>3062939.9096950972</v>
      </c>
      <c r="S118" s="135">
        <f t="shared" si="89"/>
        <v>4054984.9839132307</v>
      </c>
      <c r="T118" s="135">
        <f t="shared" si="89"/>
        <v>5134736.0555910412</v>
      </c>
      <c r="U118" s="135">
        <f t="shared" si="89"/>
        <v>6328376.8664144548</v>
      </c>
      <c r="V118" s="135">
        <f t="shared" si="89"/>
        <v>7645784.8095329646</v>
      </c>
      <c r="W118" s="79" t="s">
        <v>22</v>
      </c>
    </row>
    <row r="119" spans="1:23" s="85" customFormat="1" ht="12.75" customHeight="1">
      <c r="A119" s="147"/>
      <c r="B119" s="146" t="s">
        <v>97</v>
      </c>
      <c r="C119" s="148" t="s">
        <v>33</v>
      </c>
      <c r="D119" s="86">
        <f>IFERROR(D117/D118,"n.a.")</f>
        <v>2.6466955144478884E-2</v>
      </c>
      <c r="E119" s="86">
        <f t="shared" ref="E119:K119" si="90">IFERROR(E117/AVERAGE(D118:E118),"n.a.")</f>
        <v>0.10495118451869215</v>
      </c>
      <c r="F119" s="86">
        <f t="shared" si="90"/>
        <v>0.12752237344541831</v>
      </c>
      <c r="G119" s="86">
        <f t="shared" si="90"/>
        <v>0.14205973569444694</v>
      </c>
      <c r="H119" s="86">
        <f t="shared" si="90"/>
        <v>0.15856634225054492</v>
      </c>
      <c r="I119" s="86">
        <f t="shared" si="90"/>
        <v>0.12750653692008454</v>
      </c>
      <c r="J119" s="86">
        <f t="shared" si="90"/>
        <v>0.14927862093158334</v>
      </c>
      <c r="K119" s="86">
        <f t="shared" si="90"/>
        <v>0.20918464355240185</v>
      </c>
      <c r="L119" s="87">
        <f>L17+0.01</f>
        <v>0.11499999999999999</v>
      </c>
      <c r="M119" s="87">
        <f t="shared" ref="M119:V119" si="91">M17+0.01</f>
        <v>9.2999999999999999E-2</v>
      </c>
      <c r="N119" s="87">
        <f t="shared" si="91"/>
        <v>8.299999999999999E-2</v>
      </c>
      <c r="O119" s="87">
        <f t="shared" si="91"/>
        <v>7.7499999999999999E-2</v>
      </c>
      <c r="P119" s="87">
        <f t="shared" si="91"/>
        <v>7.8E-2</v>
      </c>
      <c r="Q119" s="87">
        <f t="shared" si="91"/>
        <v>7.8E-2</v>
      </c>
      <c r="R119" s="87">
        <f t="shared" si="91"/>
        <v>7.8E-2</v>
      </c>
      <c r="S119" s="87">
        <f t="shared" si="91"/>
        <v>7.8E-2</v>
      </c>
      <c r="T119" s="87">
        <f t="shared" si="91"/>
        <v>7.8E-2</v>
      </c>
      <c r="U119" s="87">
        <f t="shared" si="91"/>
        <v>7.8E-2</v>
      </c>
      <c r="V119" s="87">
        <f t="shared" si="91"/>
        <v>7.8E-2</v>
      </c>
      <c r="W119" s="79" t="s">
        <v>22</v>
      </c>
    </row>
    <row r="120" spans="1:23" s="2" customFormat="1" ht="13.15" customHeight="1">
      <c r="A120" s="16"/>
      <c r="B120" s="145" t="s">
        <v>100</v>
      </c>
      <c r="C120" s="37" t="s">
        <v>72</v>
      </c>
      <c r="D120" s="160">
        <v>-35214</v>
      </c>
      <c r="E120" s="160">
        <v>-29511</v>
      </c>
      <c r="F120" s="160">
        <v>-73349</v>
      </c>
      <c r="G120" s="160">
        <v>-105982</v>
      </c>
      <c r="H120" s="160">
        <v>-115472</v>
      </c>
      <c r="I120" s="160">
        <v>-117173</v>
      </c>
      <c r="J120" s="160">
        <v>-147842</v>
      </c>
      <c r="K120" s="160">
        <v>-152847</v>
      </c>
      <c r="L120" s="74">
        <f>-L125*AVERAGE(K121:L121)</f>
        <v>-108118.27433713028</v>
      </c>
      <c r="M120" s="74">
        <f t="shared" ref="M120:V120" si="92">-M125*AVERAGE(L121:M121)</f>
        <v>-100910.30322503348</v>
      </c>
      <c r="N120" s="74">
        <f t="shared" si="92"/>
        <v>-106997.6406825039</v>
      </c>
      <c r="O120" s="74">
        <f t="shared" si="92"/>
        <v>-118044.52194692774</v>
      </c>
      <c r="P120" s="74">
        <f t="shared" si="92"/>
        <v>-140219.3821299976</v>
      </c>
      <c r="Q120" s="74">
        <f t="shared" si="92"/>
        <v>-167064.47757500462</v>
      </c>
      <c r="R120" s="74">
        <f t="shared" si="92"/>
        <v>-199582.75934747417</v>
      </c>
      <c r="S120" s="74">
        <f t="shared" si="92"/>
        <v>-238805.50268630669</v>
      </c>
      <c r="T120" s="74">
        <f t="shared" si="92"/>
        <v>-285552.95993828768</v>
      </c>
      <c r="U120" s="74">
        <f t="shared" si="92"/>
        <v>-339420.37534429284</v>
      </c>
      <c r="V120" s="74">
        <f t="shared" si="92"/>
        <v>-400831.86914152885</v>
      </c>
      <c r="W120" s="79" t="s">
        <v>22</v>
      </c>
    </row>
    <row r="121" spans="1:23" s="85" customFormat="1" ht="13.15" customHeight="1">
      <c r="A121" s="147"/>
      <c r="B121" s="146" t="s">
        <v>98</v>
      </c>
      <c r="C121" s="148" t="s">
        <v>72</v>
      </c>
      <c r="D121" s="135">
        <f>+D168</f>
        <v>132258</v>
      </c>
      <c r="E121" s="135">
        <f t="shared" ref="E121:K121" si="93">+E168</f>
        <v>90407</v>
      </c>
      <c r="F121" s="135">
        <f t="shared" si="93"/>
        <v>589497</v>
      </c>
      <c r="G121" s="135">
        <f t="shared" si="93"/>
        <v>560063</v>
      </c>
      <c r="H121" s="135">
        <f t="shared" si="93"/>
        <v>984526</v>
      </c>
      <c r="I121" s="135">
        <f t="shared" si="93"/>
        <v>1038820</v>
      </c>
      <c r="J121" s="135">
        <f t="shared" si="93"/>
        <v>990027</v>
      </c>
      <c r="K121" s="135">
        <f t="shared" si="93"/>
        <v>832021</v>
      </c>
      <c r="L121" s="135">
        <f>+K121+L122</f>
        <v>897871.38939408446</v>
      </c>
      <c r="M121" s="135">
        <f t="shared" ref="M121:V121" si="94">+L121+M122</f>
        <v>1061551.9741987984</v>
      </c>
      <c r="N121" s="135">
        <f t="shared" si="94"/>
        <v>1239472.556607737</v>
      </c>
      <c r="O121" s="135">
        <f t="shared" si="94"/>
        <v>1458687.9450363254</v>
      </c>
      <c r="P121" s="135">
        <f t="shared" si="94"/>
        <v>1728116.1942818013</v>
      </c>
      <c r="Q121" s="135">
        <f t="shared" si="94"/>
        <v>2068803.7506046672</v>
      </c>
      <c r="R121" s="135">
        <f t="shared" si="94"/>
        <v>2467168.0527470177</v>
      </c>
      <c r="S121" s="135">
        <f t="shared" si="94"/>
        <v>2960229.7355781337</v>
      </c>
      <c r="T121" s="135">
        <f t="shared" si="94"/>
        <v>3529610.2630193131</v>
      </c>
      <c r="U121" s="135">
        <f t="shared" si="94"/>
        <v>4184489.1766237044</v>
      </c>
      <c r="V121" s="135">
        <f t="shared" si="94"/>
        <v>4925326.0311383139</v>
      </c>
      <c r="W121" s="79" t="s">
        <v>22</v>
      </c>
    </row>
    <row r="122" spans="1:23" s="85" customFormat="1" ht="13.15" customHeight="1">
      <c r="A122" s="147"/>
      <c r="B122" s="146" t="s">
        <v>101</v>
      </c>
      <c r="C122" s="148" t="s">
        <v>72</v>
      </c>
      <c r="D122" s="135"/>
      <c r="E122" s="135">
        <f t="shared" ref="E122:K122" si="95">+E121-D121</f>
        <v>-41851</v>
      </c>
      <c r="F122" s="135">
        <f t="shared" si="95"/>
        <v>499090</v>
      </c>
      <c r="G122" s="135">
        <f t="shared" si="95"/>
        <v>-29434</v>
      </c>
      <c r="H122" s="135">
        <f t="shared" si="95"/>
        <v>424463</v>
      </c>
      <c r="I122" s="135">
        <f t="shared" si="95"/>
        <v>54294</v>
      </c>
      <c r="J122" s="135">
        <f t="shared" si="95"/>
        <v>-48793</v>
      </c>
      <c r="K122" s="135">
        <f t="shared" si="95"/>
        <v>-158006</v>
      </c>
      <c r="L122" s="388">
        <f>L124-L123</f>
        <v>65850.389394084457</v>
      </c>
      <c r="M122" s="388">
        <f t="shared" ref="M122:V122" si="96">M124-M123</f>
        <v>163680.5848047139</v>
      </c>
      <c r="N122" s="388">
        <f t="shared" si="96"/>
        <v>177920.58240893856</v>
      </c>
      <c r="O122" s="388">
        <f t="shared" si="96"/>
        <v>219215.38842858849</v>
      </c>
      <c r="P122" s="388">
        <f t="shared" si="96"/>
        <v>269428.24924547604</v>
      </c>
      <c r="Q122" s="388">
        <f t="shared" si="96"/>
        <v>340687.556322866</v>
      </c>
      <c r="R122" s="388">
        <f t="shared" si="96"/>
        <v>398364.30214235059</v>
      </c>
      <c r="S122" s="388">
        <f t="shared" si="96"/>
        <v>493061.68283111625</v>
      </c>
      <c r="T122" s="388">
        <f t="shared" si="96"/>
        <v>569380.52744117938</v>
      </c>
      <c r="U122" s="388">
        <f t="shared" si="96"/>
        <v>654878.91360439116</v>
      </c>
      <c r="V122" s="388">
        <f t="shared" si="96"/>
        <v>740836.85451461002</v>
      </c>
      <c r="W122" s="79" t="s">
        <v>22</v>
      </c>
    </row>
    <row r="123" spans="1:23" s="85" customFormat="1" ht="13.15" customHeight="1">
      <c r="A123" s="147"/>
      <c r="B123" s="146" t="s">
        <v>246</v>
      </c>
      <c r="C123" s="148" t="s">
        <v>72</v>
      </c>
      <c r="D123" s="135"/>
      <c r="E123" s="135"/>
      <c r="F123" s="135"/>
      <c r="G123" s="135"/>
      <c r="H123" s="135"/>
      <c r="I123" s="135"/>
      <c r="J123" s="135"/>
      <c r="K123" s="135"/>
      <c r="L123" s="428">
        <v>186128</v>
      </c>
      <c r="M123" s="428">
        <v>347977</v>
      </c>
      <c r="N123" s="428">
        <v>441467</v>
      </c>
      <c r="O123" s="428">
        <v>0</v>
      </c>
      <c r="P123" s="428">
        <v>0</v>
      </c>
      <c r="Q123" s="428">
        <v>0</v>
      </c>
      <c r="R123" s="428">
        <v>0</v>
      </c>
      <c r="S123" s="428">
        <v>0</v>
      </c>
      <c r="T123" s="428">
        <v>0</v>
      </c>
      <c r="U123" s="428">
        <v>0</v>
      </c>
      <c r="V123" s="428">
        <v>0</v>
      </c>
      <c r="W123" s="79"/>
    </row>
    <row r="124" spans="1:23" s="85" customFormat="1" ht="13.15" customHeight="1">
      <c r="A124" s="147"/>
      <c r="B124" s="146" t="s">
        <v>245</v>
      </c>
      <c r="C124" s="148" t="s">
        <v>72</v>
      </c>
      <c r="D124" s="135"/>
      <c r="E124" s="135"/>
      <c r="F124" s="135"/>
      <c r="G124" s="135"/>
      <c r="H124" s="135"/>
      <c r="I124" s="135"/>
      <c r="J124" s="135"/>
      <c r="K124" s="135"/>
      <c r="L124" s="428">
        <v>251978.38939408446</v>
      </c>
      <c r="M124" s="428">
        <v>511657.5848047139</v>
      </c>
      <c r="N124" s="428">
        <v>619387.58240893856</v>
      </c>
      <c r="O124" s="428">
        <v>219215.38842858849</v>
      </c>
      <c r="P124" s="428">
        <v>269428.24924547604</v>
      </c>
      <c r="Q124" s="428">
        <v>340687.556322866</v>
      </c>
      <c r="R124" s="428">
        <v>398364.30214235059</v>
      </c>
      <c r="S124" s="428">
        <v>493061.68283111625</v>
      </c>
      <c r="T124" s="428">
        <v>569380.52744117938</v>
      </c>
      <c r="U124" s="428">
        <v>654878.91360439116</v>
      </c>
      <c r="V124" s="428">
        <v>740836.85451461002</v>
      </c>
      <c r="W124" s="79"/>
    </row>
    <row r="125" spans="1:23" s="85" customFormat="1" ht="13.15" customHeight="1">
      <c r="A125" s="147"/>
      <c r="B125" s="146" t="s">
        <v>102</v>
      </c>
      <c r="C125" s="148" t="s">
        <v>33</v>
      </c>
      <c r="D125" s="86">
        <f>-IFERROR(D120/D121,"n.a.")</f>
        <v>0.26625232500113416</v>
      </c>
      <c r="E125" s="86">
        <f t="shared" ref="E125:K125" si="97">-IFERROR(E120/AVERAGE(D121:E121),"n.a.")</f>
        <v>0.26507084633867017</v>
      </c>
      <c r="F125" s="86">
        <f t="shared" si="97"/>
        <v>0.21576281357368099</v>
      </c>
      <c r="G125" s="86">
        <f t="shared" si="97"/>
        <v>0.18438706983541528</v>
      </c>
      <c r="H125" s="86">
        <f t="shared" si="97"/>
        <v>0.14951809186780432</v>
      </c>
      <c r="I125" s="86">
        <f t="shared" si="97"/>
        <v>0.11582102121930703</v>
      </c>
      <c r="J125" s="86">
        <f t="shared" si="97"/>
        <v>0.14573992026012805</v>
      </c>
      <c r="K125" s="86">
        <f t="shared" si="97"/>
        <v>0.16777494336043836</v>
      </c>
      <c r="L125" s="87">
        <f>L17+0.02</f>
        <v>0.125</v>
      </c>
      <c r="M125" s="87">
        <f t="shared" ref="M125:V125" si="98">M17+0.02</f>
        <v>0.10300000000000001</v>
      </c>
      <c r="N125" s="87">
        <f t="shared" si="98"/>
        <v>9.2999999999999999E-2</v>
      </c>
      <c r="O125" s="87">
        <f t="shared" si="98"/>
        <v>8.7500000000000008E-2</v>
      </c>
      <c r="P125" s="87">
        <f t="shared" si="98"/>
        <v>8.8000000000000009E-2</v>
      </c>
      <c r="Q125" s="87">
        <f t="shared" si="98"/>
        <v>8.8000000000000009E-2</v>
      </c>
      <c r="R125" s="87">
        <f t="shared" si="98"/>
        <v>8.8000000000000009E-2</v>
      </c>
      <c r="S125" s="87">
        <f t="shared" si="98"/>
        <v>8.8000000000000009E-2</v>
      </c>
      <c r="T125" s="87">
        <f t="shared" si="98"/>
        <v>8.8000000000000009E-2</v>
      </c>
      <c r="U125" s="87">
        <f t="shared" si="98"/>
        <v>8.8000000000000009E-2</v>
      </c>
      <c r="V125" s="87">
        <f t="shared" si="98"/>
        <v>8.8000000000000009E-2</v>
      </c>
      <c r="W125" s="79" t="s">
        <v>22</v>
      </c>
    </row>
    <row r="126" spans="1:23" s="2" customFormat="1" ht="13.15" customHeight="1">
      <c r="A126" s="15"/>
      <c r="B126" s="20"/>
      <c r="C126" s="36"/>
      <c r="D126" s="17"/>
      <c r="E126" s="17"/>
      <c r="F126" s="17"/>
      <c r="G126" s="17"/>
      <c r="H126" s="17"/>
      <c r="I126" s="17"/>
      <c r="J126" s="17"/>
      <c r="K126" s="17"/>
      <c r="L126" s="17"/>
      <c r="M126" s="17"/>
      <c r="N126" s="17"/>
      <c r="O126" s="17"/>
      <c r="P126" s="17"/>
      <c r="Q126" s="17"/>
      <c r="R126" s="17"/>
      <c r="S126" s="17"/>
      <c r="T126" s="17"/>
      <c r="U126" s="17"/>
      <c r="V126" s="17"/>
      <c r="W126" s="79" t="s">
        <v>22</v>
      </c>
    </row>
    <row r="127" spans="1:23" s="2" customFormat="1" ht="13.15" customHeight="1">
      <c r="A127" s="11"/>
      <c r="B127" s="21" t="s">
        <v>103</v>
      </c>
      <c r="C127" s="38" t="s">
        <v>72</v>
      </c>
      <c r="D127" s="13">
        <f t="shared" ref="D127:V127" si="99">+D106+D116</f>
        <v>127096.21999999986</v>
      </c>
      <c r="E127" s="13">
        <f t="shared" si="99"/>
        <v>195309.16774306295</v>
      </c>
      <c r="F127" s="13">
        <f t="shared" si="99"/>
        <v>133336.27404992841</v>
      </c>
      <c r="G127" s="13">
        <f t="shared" si="99"/>
        <v>155893.43675853359</v>
      </c>
      <c r="H127" s="13">
        <f t="shared" si="99"/>
        <v>111180.10814958398</v>
      </c>
      <c r="I127" s="13">
        <f t="shared" si="99"/>
        <v>143599.0506574437</v>
      </c>
      <c r="J127" s="13">
        <f t="shared" si="99"/>
        <v>172478.05016684806</v>
      </c>
      <c r="K127" s="13">
        <f t="shared" si="99"/>
        <v>294376.12104317284</v>
      </c>
      <c r="L127" s="13">
        <f t="shared" si="99"/>
        <v>345517.67853850411</v>
      </c>
      <c r="M127" s="13">
        <f t="shared" si="99"/>
        <v>477153.60929450812</v>
      </c>
      <c r="N127" s="13">
        <f t="shared" si="99"/>
        <v>551084.81736544927</v>
      </c>
      <c r="O127" s="13">
        <f t="shared" si="99"/>
        <v>649720.12872635259</v>
      </c>
      <c r="P127" s="13">
        <f t="shared" si="99"/>
        <v>768281.93281124916</v>
      </c>
      <c r="Q127" s="13">
        <f t="shared" si="99"/>
        <v>916203.02863137715</v>
      </c>
      <c r="R127" s="13">
        <f t="shared" si="99"/>
        <v>1010471.3697922453</v>
      </c>
      <c r="S127" s="13">
        <f t="shared" si="99"/>
        <v>1165279.980778378</v>
      </c>
      <c r="T127" s="13">
        <f t="shared" si="99"/>
        <v>1328858.366682909</v>
      </c>
      <c r="U127" s="13">
        <f t="shared" si="99"/>
        <v>1483679.5254505817</v>
      </c>
      <c r="V127" s="13">
        <f t="shared" si="99"/>
        <v>1631013.0247076144</v>
      </c>
      <c r="W127" s="79" t="s">
        <v>22</v>
      </c>
    </row>
    <row r="128" spans="1:23" s="2" customFormat="1" ht="13.15" customHeight="1">
      <c r="A128" s="16"/>
      <c r="B128" s="108" t="s">
        <v>104</v>
      </c>
      <c r="C128" s="83" t="s">
        <v>33</v>
      </c>
      <c r="D128" s="86">
        <f>IFERROR(D127/D$62,"n.a.")</f>
        <v>0.16503661649447579</v>
      </c>
      <c r="E128" s="86">
        <f t="shared" ref="E128:V128" si="100">IFERROR(E127/E$62,"n.a.")</f>
        <v>0.22409657635038763</v>
      </c>
      <c r="F128" s="86">
        <f t="shared" si="100"/>
        <v>0.1184430875737056</v>
      </c>
      <c r="G128" s="86">
        <f t="shared" si="100"/>
        <v>0.10380553743155921</v>
      </c>
      <c r="H128" s="86">
        <f t="shared" si="100"/>
        <v>6.7101383330008882E-2</v>
      </c>
      <c r="I128" s="86">
        <f t="shared" si="100"/>
        <v>8.5531574717409048E-2</v>
      </c>
      <c r="J128" s="86">
        <f t="shared" si="100"/>
        <v>9.1019424307517013E-2</v>
      </c>
      <c r="K128" s="86">
        <f t="shared" si="100"/>
        <v>0.14043910322110709</v>
      </c>
      <c r="L128" s="86">
        <f t="shared" si="100"/>
        <v>0.14615480069045922</v>
      </c>
      <c r="M128" s="86">
        <f t="shared" si="100"/>
        <v>0.17324138183352353</v>
      </c>
      <c r="N128" s="86">
        <f t="shared" si="100"/>
        <v>0.17259686814707245</v>
      </c>
      <c r="O128" s="86">
        <f t="shared" si="100"/>
        <v>0.17803111708242633</v>
      </c>
      <c r="P128" s="86">
        <f t="shared" si="100"/>
        <v>0.18759367115344669</v>
      </c>
      <c r="Q128" s="86">
        <f t="shared" si="100"/>
        <v>0.20359060229520043</v>
      </c>
      <c r="R128" s="86">
        <f t="shared" si="100"/>
        <v>0.21063445567172953</v>
      </c>
      <c r="S128" s="86">
        <f t="shared" si="100"/>
        <v>0.22784514229111788</v>
      </c>
      <c r="T128" s="86">
        <f t="shared" si="100"/>
        <v>0.2437013010647241</v>
      </c>
      <c r="U128" s="86">
        <f t="shared" si="100"/>
        <v>0.25518513379114066</v>
      </c>
      <c r="V128" s="86">
        <f t="shared" si="100"/>
        <v>0.26307290143474188</v>
      </c>
      <c r="W128" s="79" t="s">
        <v>22</v>
      </c>
    </row>
    <row r="129" spans="1:23" s="85" customFormat="1" ht="13.15" customHeight="1">
      <c r="A129" s="82"/>
      <c r="B129" s="108" t="s">
        <v>32</v>
      </c>
      <c r="C129" s="83" t="s">
        <v>33</v>
      </c>
      <c r="D129" s="84"/>
      <c r="E129" s="86">
        <f t="shared" ref="E129:V129" si="101">IFERROR(E127/D127-1,"n.a.")</f>
        <v>0.53670319812078726</v>
      </c>
      <c r="F129" s="86">
        <f t="shared" si="101"/>
        <v>-0.31730662932659859</v>
      </c>
      <c r="G129" s="86">
        <f t="shared" si="101"/>
        <v>0.1691749890968044</v>
      </c>
      <c r="H129" s="86">
        <f t="shared" si="101"/>
        <v>-0.28681982730425637</v>
      </c>
      <c r="I129" s="86">
        <f t="shared" si="101"/>
        <v>0.29158941331701738</v>
      </c>
      <c r="J129" s="86">
        <f t="shared" si="101"/>
        <v>0.20110856845631497</v>
      </c>
      <c r="K129" s="86">
        <f t="shared" si="101"/>
        <v>0.70674541345061415</v>
      </c>
      <c r="L129" s="86">
        <f t="shared" si="101"/>
        <v>0.17372862076618945</v>
      </c>
      <c r="M129" s="86">
        <f t="shared" si="101"/>
        <v>0.38098175269296575</v>
      </c>
      <c r="N129" s="86">
        <f t="shared" si="101"/>
        <v>0.15494215412150303</v>
      </c>
      <c r="O129" s="86">
        <f t="shared" si="101"/>
        <v>0.17898390275465315</v>
      </c>
      <c r="P129" s="86">
        <f t="shared" si="101"/>
        <v>0.18248134672587946</v>
      </c>
      <c r="Q129" s="86">
        <f t="shared" si="101"/>
        <v>0.19253491394606193</v>
      </c>
      <c r="R129" s="86">
        <f t="shared" si="101"/>
        <v>0.10289023089313076</v>
      </c>
      <c r="S129" s="86">
        <f t="shared" si="101"/>
        <v>0.15320435156709244</v>
      </c>
      <c r="T129" s="86">
        <f t="shared" si="101"/>
        <v>0.14037689534086462</v>
      </c>
      <c r="U129" s="86">
        <f t="shared" si="101"/>
        <v>0.11650689241934531</v>
      </c>
      <c r="V129" s="86">
        <f t="shared" si="101"/>
        <v>9.9302778483977949E-2</v>
      </c>
      <c r="W129" s="79" t="s">
        <v>22</v>
      </c>
    </row>
    <row r="130" spans="1:23" s="2" customFormat="1" ht="13.15" customHeight="1">
      <c r="A130" s="15"/>
      <c r="B130" s="49"/>
      <c r="C130" s="37"/>
      <c r="D130" s="17"/>
      <c r="E130" s="17"/>
      <c r="F130" s="17"/>
      <c r="G130" s="17"/>
      <c r="H130" s="17"/>
      <c r="I130" s="17"/>
      <c r="J130" s="17"/>
      <c r="K130" s="17"/>
      <c r="L130" s="17"/>
      <c r="M130" s="17"/>
      <c r="N130" s="17"/>
      <c r="O130" s="17"/>
      <c r="P130" s="17"/>
      <c r="Q130" s="17"/>
      <c r="R130" s="17"/>
      <c r="S130" s="17"/>
      <c r="T130" s="17"/>
      <c r="U130" s="17"/>
      <c r="V130" s="17"/>
      <c r="W130" s="79" t="s">
        <v>22</v>
      </c>
    </row>
    <row r="131" spans="1:23" s="2" customFormat="1" ht="13.15" customHeight="1">
      <c r="A131" s="15"/>
      <c r="B131" s="23" t="s">
        <v>105</v>
      </c>
      <c r="C131" s="36" t="s">
        <v>72</v>
      </c>
      <c r="D131" s="160">
        <v>-43519.18</v>
      </c>
      <c r="E131" s="160">
        <v>-65309</v>
      </c>
      <c r="F131" s="160">
        <v>-32688.437510000003</v>
      </c>
      <c r="G131" s="160">
        <v>-49304</v>
      </c>
      <c r="H131" s="160">
        <v>-50033.800359999994</v>
      </c>
      <c r="I131" s="160">
        <v>-57796</v>
      </c>
      <c r="J131" s="160">
        <v>-65137</v>
      </c>
      <c r="K131" s="160">
        <v>-65627</v>
      </c>
      <c r="L131" s="22">
        <f>-L132*L127</f>
        <v>-117476.01070309141</v>
      </c>
      <c r="M131" s="22">
        <f t="shared" ref="M131:V131" si="102">-M132*M127</f>
        <v>-162232.22716013278</v>
      </c>
      <c r="N131" s="22">
        <f t="shared" si="102"/>
        <v>-187368.83790425275</v>
      </c>
      <c r="O131" s="22">
        <f t="shared" si="102"/>
        <v>-220904.84376695991</v>
      </c>
      <c r="P131" s="22">
        <f t="shared" si="102"/>
        <v>-261215.85715582472</v>
      </c>
      <c r="Q131" s="22">
        <f t="shared" si="102"/>
        <v>-311509.02973466826</v>
      </c>
      <c r="R131" s="22">
        <f t="shared" si="102"/>
        <v>-343560.26572936343</v>
      </c>
      <c r="S131" s="22">
        <f t="shared" si="102"/>
        <v>-396195.19346464856</v>
      </c>
      <c r="T131" s="22">
        <f t="shared" si="102"/>
        <v>-451811.84467218909</v>
      </c>
      <c r="U131" s="22">
        <f t="shared" si="102"/>
        <v>-504451.03865319781</v>
      </c>
      <c r="V131" s="22">
        <f t="shared" si="102"/>
        <v>-554544.42840058892</v>
      </c>
      <c r="W131" s="79" t="s">
        <v>22</v>
      </c>
    </row>
    <row r="132" spans="1:23" s="151" customFormat="1" ht="14.25">
      <c r="A132" s="149"/>
      <c r="B132" s="121" t="s">
        <v>106</v>
      </c>
      <c r="C132" s="122" t="s">
        <v>33</v>
      </c>
      <c r="D132" s="150">
        <f t="shared" ref="D132:K132" si="103">-D131/D127</f>
        <v>0.34241128493042555</v>
      </c>
      <c r="E132" s="150">
        <f t="shared" si="103"/>
        <v>0.33438778504200384</v>
      </c>
      <c r="F132" s="150">
        <f t="shared" si="103"/>
        <v>0.24515787427628027</v>
      </c>
      <c r="G132" s="150">
        <f t="shared" si="103"/>
        <v>0.31626732353311277</v>
      </c>
      <c r="H132" s="150">
        <f t="shared" si="103"/>
        <v>0.45002474986517826</v>
      </c>
      <c r="I132" s="150">
        <f t="shared" si="103"/>
        <v>0.40248176945036124</v>
      </c>
      <c r="J132" s="150">
        <f t="shared" si="103"/>
        <v>0.37765385182050232</v>
      </c>
      <c r="K132" s="150">
        <f t="shared" si="103"/>
        <v>0.2229358813732559</v>
      </c>
      <c r="L132" s="370">
        <v>0.34</v>
      </c>
      <c r="M132" s="370">
        <v>0.34</v>
      </c>
      <c r="N132" s="370">
        <v>0.34</v>
      </c>
      <c r="O132" s="370">
        <v>0.34</v>
      </c>
      <c r="P132" s="370">
        <v>0.34</v>
      </c>
      <c r="Q132" s="370">
        <v>0.34</v>
      </c>
      <c r="R132" s="370">
        <v>0.34</v>
      </c>
      <c r="S132" s="370">
        <v>0.34</v>
      </c>
      <c r="T132" s="370">
        <v>0.34</v>
      </c>
      <c r="U132" s="370">
        <v>0.34</v>
      </c>
      <c r="V132" s="370">
        <v>0.34</v>
      </c>
      <c r="W132" s="79" t="s">
        <v>22</v>
      </c>
    </row>
    <row r="133" spans="1:23" s="2" customFormat="1" ht="13.15" customHeight="1">
      <c r="A133" s="15"/>
      <c r="B133" s="20"/>
      <c r="C133" s="36"/>
      <c r="D133" s="18"/>
      <c r="E133" s="18"/>
      <c r="F133" s="18"/>
      <c r="G133" s="18"/>
      <c r="H133" s="18"/>
      <c r="I133" s="18"/>
      <c r="J133" s="18"/>
      <c r="K133" s="18"/>
      <c r="L133" s="18"/>
      <c r="M133" s="18"/>
      <c r="N133" s="18"/>
      <c r="O133" s="18"/>
      <c r="P133" s="18"/>
      <c r="Q133" s="18"/>
      <c r="R133" s="18"/>
      <c r="S133" s="18"/>
      <c r="T133" s="18"/>
      <c r="U133" s="18"/>
      <c r="V133" s="18"/>
      <c r="W133" s="79" t="s">
        <v>22</v>
      </c>
    </row>
    <row r="134" spans="1:23" s="2" customFormat="1" ht="13.15" customHeight="1">
      <c r="A134" s="11"/>
      <c r="B134" s="5" t="s">
        <v>16</v>
      </c>
      <c r="C134" s="34" t="s">
        <v>72</v>
      </c>
      <c r="D134" s="13">
        <f>+D127+D131</f>
        <v>83577.039999999863</v>
      </c>
      <c r="E134" s="13">
        <f t="shared" ref="E134:V134" si="104">+E127+E131</f>
        <v>130000.16774306295</v>
      </c>
      <c r="F134" s="13">
        <f t="shared" si="104"/>
        <v>100647.83653992841</v>
      </c>
      <c r="G134" s="13">
        <f t="shared" si="104"/>
        <v>106589.43675853359</v>
      </c>
      <c r="H134" s="13">
        <f t="shared" si="104"/>
        <v>61146.307789583982</v>
      </c>
      <c r="I134" s="13">
        <f t="shared" si="104"/>
        <v>85803.050657443702</v>
      </c>
      <c r="J134" s="13">
        <f t="shared" si="104"/>
        <v>107341.05016684806</v>
      </c>
      <c r="K134" s="13">
        <f t="shared" si="104"/>
        <v>228749.12104317284</v>
      </c>
      <c r="L134" s="13">
        <f t="shared" si="104"/>
        <v>228041.66783541272</v>
      </c>
      <c r="M134" s="13">
        <f t="shared" si="104"/>
        <v>314921.38213437534</v>
      </c>
      <c r="N134" s="13">
        <f t="shared" si="104"/>
        <v>363715.97946119652</v>
      </c>
      <c r="O134" s="13">
        <f t="shared" si="104"/>
        <v>428815.28495939268</v>
      </c>
      <c r="P134" s="13">
        <f t="shared" si="104"/>
        <v>507066.07565542444</v>
      </c>
      <c r="Q134" s="13">
        <f t="shared" si="104"/>
        <v>604693.99889670894</v>
      </c>
      <c r="R134" s="13">
        <f t="shared" si="104"/>
        <v>666911.1040628819</v>
      </c>
      <c r="S134" s="13">
        <f t="shared" si="104"/>
        <v>769084.78731372941</v>
      </c>
      <c r="T134" s="13">
        <f t="shared" si="104"/>
        <v>877046.52201071987</v>
      </c>
      <c r="U134" s="13">
        <f t="shared" si="104"/>
        <v>979228.48679738387</v>
      </c>
      <c r="V134" s="13">
        <f t="shared" si="104"/>
        <v>1076468.5963070255</v>
      </c>
      <c r="W134" s="79" t="s">
        <v>22</v>
      </c>
    </row>
    <row r="135" spans="1:23" s="2" customFormat="1" ht="13.15" customHeight="1">
      <c r="A135" s="16"/>
      <c r="B135" s="108" t="s">
        <v>107</v>
      </c>
      <c r="C135" s="83" t="s">
        <v>33</v>
      </c>
      <c r="D135" s="86">
        <f>IFERROR(D134/D$62,"n.a.")</f>
        <v>0.10852621658003248</v>
      </c>
      <c r="E135" s="86">
        <f t="shared" ref="E135:V135" si="105">IFERROR(E134/E$62,"n.a.")</f>
        <v>0.14916141854908521</v>
      </c>
      <c r="F135" s="86">
        <f t="shared" si="105"/>
        <v>8.9405832001416635E-2</v>
      </c>
      <c r="G135" s="86">
        <f t="shared" si="105"/>
        <v>7.0975237940163624E-2</v>
      </c>
      <c r="H135" s="86">
        <f t="shared" si="105"/>
        <v>3.6904100081314194E-2</v>
      </c>
      <c r="I135" s="86">
        <f t="shared" si="105"/>
        <v>5.1106675181270475E-2</v>
      </c>
      <c r="J135" s="86">
        <f t="shared" si="105"/>
        <v>5.6645588127298557E-2</v>
      </c>
      <c r="K135" s="86">
        <f t="shared" si="105"/>
        <v>0.10913018796523992</v>
      </c>
      <c r="L135" s="86">
        <f t="shared" si="105"/>
        <v>9.6462168455703087E-2</v>
      </c>
      <c r="M135" s="86">
        <f t="shared" si="105"/>
        <v>0.11433931201012552</v>
      </c>
      <c r="N135" s="86">
        <f t="shared" si="105"/>
        <v>0.11391393297706782</v>
      </c>
      <c r="O135" s="86">
        <f t="shared" si="105"/>
        <v>0.11750053727440138</v>
      </c>
      <c r="P135" s="86">
        <f t="shared" si="105"/>
        <v>0.12381182296127481</v>
      </c>
      <c r="Q135" s="86">
        <f t="shared" si="105"/>
        <v>0.1343697975148323</v>
      </c>
      <c r="R135" s="86">
        <f t="shared" si="105"/>
        <v>0.1390187407433415</v>
      </c>
      <c r="S135" s="86">
        <f t="shared" si="105"/>
        <v>0.15037779391213779</v>
      </c>
      <c r="T135" s="86">
        <f t="shared" si="105"/>
        <v>0.16084285870271789</v>
      </c>
      <c r="U135" s="86">
        <f t="shared" si="105"/>
        <v>0.16842218830215283</v>
      </c>
      <c r="V135" s="86">
        <f t="shared" si="105"/>
        <v>0.17362811494692962</v>
      </c>
      <c r="W135" s="79" t="s">
        <v>22</v>
      </c>
    </row>
    <row r="136" spans="1:23" s="85" customFormat="1" ht="13.15" customHeight="1">
      <c r="A136" s="82"/>
      <c r="B136" s="108" t="s">
        <v>32</v>
      </c>
      <c r="C136" s="83" t="s">
        <v>33</v>
      </c>
      <c r="D136" s="84"/>
      <c r="E136" s="86">
        <f t="shared" ref="E136:V136" si="106">IFERROR(E134/D134-1,"n.a.")</f>
        <v>0.5554531213723668</v>
      </c>
      <c r="F136" s="86">
        <f t="shared" si="106"/>
        <v>-0.22578687176117773</v>
      </c>
      <c r="G136" s="86">
        <f t="shared" si="106"/>
        <v>5.9033561205739993E-2</v>
      </c>
      <c r="H136" s="86">
        <f t="shared" si="106"/>
        <v>-0.42633801576319341</v>
      </c>
      <c r="I136" s="86">
        <f t="shared" si="106"/>
        <v>0.40324172888260468</v>
      </c>
      <c r="J136" s="86">
        <f t="shared" si="106"/>
        <v>0.25101671029613759</v>
      </c>
      <c r="K136" s="86">
        <f t="shared" si="106"/>
        <v>1.1310497772064956</v>
      </c>
      <c r="L136" s="86">
        <f t="shared" si="106"/>
        <v>-3.0927035021331983E-3</v>
      </c>
      <c r="M136" s="86">
        <f t="shared" si="106"/>
        <v>0.38098175269296553</v>
      </c>
      <c r="N136" s="86">
        <f t="shared" si="106"/>
        <v>0.15494215412150325</v>
      </c>
      <c r="O136" s="86">
        <f t="shared" si="106"/>
        <v>0.17898390275465292</v>
      </c>
      <c r="P136" s="86">
        <f t="shared" si="106"/>
        <v>0.18248134672587946</v>
      </c>
      <c r="Q136" s="86">
        <f t="shared" si="106"/>
        <v>0.19253491394606193</v>
      </c>
      <c r="R136" s="86">
        <f t="shared" si="106"/>
        <v>0.10289023089313076</v>
      </c>
      <c r="S136" s="86">
        <f t="shared" si="106"/>
        <v>0.15320435156709244</v>
      </c>
      <c r="T136" s="86">
        <f t="shared" si="106"/>
        <v>0.14037689534086462</v>
      </c>
      <c r="U136" s="86">
        <f t="shared" si="106"/>
        <v>0.11650689241934531</v>
      </c>
      <c r="V136" s="86">
        <f t="shared" si="106"/>
        <v>9.9302778483978171E-2</v>
      </c>
      <c r="W136" s="79" t="s">
        <v>22</v>
      </c>
    </row>
    <row r="137" spans="1:23" s="85" customFormat="1" ht="13.15" customHeight="1">
      <c r="A137" s="82"/>
      <c r="B137" s="108"/>
      <c r="C137" s="83"/>
      <c r="D137" s="84"/>
      <c r="E137" s="86"/>
      <c r="F137" s="86"/>
      <c r="G137" s="86"/>
      <c r="H137" s="86"/>
      <c r="I137" s="86"/>
      <c r="J137" s="86"/>
      <c r="K137" s="86"/>
      <c r="L137" s="86"/>
      <c r="M137" s="86"/>
      <c r="N137" s="86"/>
      <c r="O137" s="86"/>
      <c r="P137" s="86"/>
      <c r="Q137" s="86"/>
      <c r="R137" s="86"/>
      <c r="S137" s="86"/>
      <c r="T137" s="86"/>
      <c r="U137" s="86"/>
      <c r="V137" s="86"/>
      <c r="W137" s="79" t="s">
        <v>22</v>
      </c>
    </row>
    <row r="138" spans="1:23" s="2" customFormat="1" ht="13.15" customHeight="1">
      <c r="A138" s="15"/>
      <c r="B138" s="98" t="s">
        <v>108</v>
      </c>
      <c r="C138" s="34" t="s">
        <v>72</v>
      </c>
      <c r="D138" s="160">
        <v>0</v>
      </c>
      <c r="E138" s="160">
        <v>40000.000105120496</v>
      </c>
      <c r="F138" s="160">
        <v>28000</v>
      </c>
      <c r="G138" s="160">
        <v>36000.00005980851</v>
      </c>
      <c r="H138" s="160">
        <v>81931.869709999999</v>
      </c>
      <c r="I138" s="160">
        <v>200000</v>
      </c>
      <c r="J138" s="160">
        <v>37570.168000000005</v>
      </c>
      <c r="K138" s="160">
        <v>434164.201</v>
      </c>
      <c r="L138" s="74">
        <f>+L139*L134</f>
        <v>79814.583742394447</v>
      </c>
      <c r="M138" s="74">
        <f t="shared" ref="M138:V138" si="107">+M139*M134</f>
        <v>110222.48374703137</v>
      </c>
      <c r="N138" s="74">
        <f t="shared" si="107"/>
        <v>127300.59281141877</v>
      </c>
      <c r="O138" s="74">
        <f t="shared" si="107"/>
        <v>150085.34973578743</v>
      </c>
      <c r="P138" s="74">
        <f t="shared" si="107"/>
        <v>177473.12647939855</v>
      </c>
      <c r="Q138" s="74">
        <f t="shared" si="107"/>
        <v>211642.89961384813</v>
      </c>
      <c r="R138" s="74">
        <f t="shared" si="107"/>
        <v>233418.88642200865</v>
      </c>
      <c r="S138" s="74">
        <f t="shared" si="107"/>
        <v>269179.6755598053</v>
      </c>
      <c r="T138" s="74">
        <f t="shared" si="107"/>
        <v>306966.28270375193</v>
      </c>
      <c r="U138" s="74">
        <f t="shared" si="107"/>
        <v>342729.97037908435</v>
      </c>
      <c r="V138" s="74">
        <f t="shared" si="107"/>
        <v>376764.00870745891</v>
      </c>
      <c r="W138" s="79" t="s">
        <v>22</v>
      </c>
    </row>
    <row r="139" spans="1:23" s="98" customFormat="1" ht="14.25">
      <c r="B139" s="124" t="s">
        <v>109</v>
      </c>
      <c r="C139" s="122" t="s">
        <v>33</v>
      </c>
      <c r="D139" s="152">
        <f t="shared" ref="D139:K139" si="108">IFERROR(D138/D134,"n.a.")</f>
        <v>0</v>
      </c>
      <c r="E139" s="152">
        <f t="shared" si="108"/>
        <v>0.3076919114764371</v>
      </c>
      <c r="F139" s="152">
        <f t="shared" si="108"/>
        <v>0.27819773342959048</v>
      </c>
      <c r="G139" s="152">
        <f t="shared" si="108"/>
        <v>0.337744537869756</v>
      </c>
      <c r="H139" s="152">
        <f t="shared" si="108"/>
        <v>1.3399315947570059</v>
      </c>
      <c r="I139" s="152">
        <f t="shared" si="108"/>
        <v>2.3309194541167439</v>
      </c>
      <c r="J139" s="152">
        <f t="shared" si="108"/>
        <v>0.35000745699433666</v>
      </c>
      <c r="K139" s="152">
        <f t="shared" si="108"/>
        <v>1.8979928710548279</v>
      </c>
      <c r="L139" s="381">
        <v>0.35</v>
      </c>
      <c r="M139" s="381">
        <f>L139</f>
        <v>0.35</v>
      </c>
      <c r="N139" s="381">
        <f t="shared" ref="N139:V139" si="109">M139</f>
        <v>0.35</v>
      </c>
      <c r="O139" s="381">
        <f t="shared" si="109"/>
        <v>0.35</v>
      </c>
      <c r="P139" s="381">
        <f t="shared" si="109"/>
        <v>0.35</v>
      </c>
      <c r="Q139" s="381">
        <f t="shared" si="109"/>
        <v>0.35</v>
      </c>
      <c r="R139" s="381">
        <f t="shared" si="109"/>
        <v>0.35</v>
      </c>
      <c r="S139" s="381">
        <f t="shared" si="109"/>
        <v>0.35</v>
      </c>
      <c r="T139" s="381">
        <f t="shared" si="109"/>
        <v>0.35</v>
      </c>
      <c r="U139" s="381">
        <f t="shared" si="109"/>
        <v>0.35</v>
      </c>
      <c r="V139" s="381">
        <f t="shared" si="109"/>
        <v>0.35</v>
      </c>
      <c r="W139" s="79" t="s">
        <v>22</v>
      </c>
    </row>
    <row r="140" spans="1:23" s="2" customFormat="1" ht="13.15" customHeight="1">
      <c r="A140" s="15"/>
      <c r="B140" s="124"/>
      <c r="C140" s="34"/>
      <c r="D140" s="74"/>
      <c r="E140" s="74"/>
      <c r="F140" s="74"/>
      <c r="G140" s="74"/>
      <c r="H140" s="74"/>
      <c r="I140" s="74"/>
      <c r="J140" s="74"/>
      <c r="K140" s="74"/>
      <c r="L140" s="74"/>
      <c r="M140" s="74"/>
      <c r="N140" s="74"/>
      <c r="O140" s="74"/>
      <c r="P140" s="74"/>
      <c r="Q140" s="74"/>
      <c r="R140" s="74"/>
      <c r="S140" s="74"/>
      <c r="T140" s="74"/>
      <c r="U140" s="74"/>
      <c r="V140" s="74"/>
      <c r="W140" s="79" t="s">
        <v>22</v>
      </c>
    </row>
    <row r="141" spans="1:23" s="2" customFormat="1" ht="13.15" customHeight="1">
      <c r="A141" s="15"/>
      <c r="B141" s="98" t="s">
        <v>115</v>
      </c>
      <c r="C141" s="36" t="s">
        <v>114</v>
      </c>
      <c r="D141" s="160">
        <v>131298.54999999999</v>
      </c>
      <c r="E141" s="160">
        <v>131298.54999999999</v>
      </c>
      <c r="F141" s="160">
        <v>156293.356</v>
      </c>
      <c r="G141" s="160">
        <v>156293.356</v>
      </c>
      <c r="H141" s="160">
        <v>156293.356</v>
      </c>
      <c r="I141" s="160">
        <v>156293.356</v>
      </c>
      <c r="J141" s="160">
        <v>156293.356</v>
      </c>
      <c r="K141" s="265">
        <v>157115.125</v>
      </c>
      <c r="L141" s="371">
        <f>+K141</f>
        <v>157115.125</v>
      </c>
      <c r="M141" s="371">
        <f t="shared" ref="M141:V141" si="110">+L141</f>
        <v>157115.125</v>
      </c>
      <c r="N141" s="371">
        <f t="shared" si="110"/>
        <v>157115.125</v>
      </c>
      <c r="O141" s="371">
        <f t="shared" si="110"/>
        <v>157115.125</v>
      </c>
      <c r="P141" s="371">
        <f t="shared" si="110"/>
        <v>157115.125</v>
      </c>
      <c r="Q141" s="371">
        <f t="shared" si="110"/>
        <v>157115.125</v>
      </c>
      <c r="R141" s="371">
        <f t="shared" si="110"/>
        <v>157115.125</v>
      </c>
      <c r="S141" s="371">
        <f t="shared" si="110"/>
        <v>157115.125</v>
      </c>
      <c r="T141" s="371">
        <f t="shared" si="110"/>
        <v>157115.125</v>
      </c>
      <c r="U141" s="371">
        <f t="shared" si="110"/>
        <v>157115.125</v>
      </c>
      <c r="V141" s="371">
        <f t="shared" si="110"/>
        <v>157115.125</v>
      </c>
      <c r="W141" s="79" t="s">
        <v>22</v>
      </c>
    </row>
    <row r="142" spans="1:23" s="2" customFormat="1" ht="13.15" customHeight="1">
      <c r="A142" s="15"/>
      <c r="B142" s="23"/>
      <c r="C142" s="36"/>
      <c r="D142" s="17"/>
      <c r="E142" s="17"/>
      <c r="F142" s="17"/>
      <c r="G142" s="17"/>
      <c r="H142" s="17"/>
      <c r="I142" s="17"/>
      <c r="J142" s="17"/>
      <c r="K142" s="17"/>
      <c r="L142" s="17"/>
      <c r="M142" s="17"/>
      <c r="N142" s="17"/>
      <c r="O142" s="17"/>
      <c r="P142" s="17"/>
      <c r="Q142" s="17"/>
      <c r="R142" s="17"/>
      <c r="S142" s="17"/>
      <c r="T142" s="17"/>
      <c r="U142" s="17"/>
      <c r="V142" s="17"/>
      <c r="W142" s="79" t="s">
        <v>22</v>
      </c>
    </row>
    <row r="143" spans="1:23" s="98" customFormat="1" ht="14.25">
      <c r="B143" s="98" t="s">
        <v>110</v>
      </c>
      <c r="C143" s="104" t="s">
        <v>31</v>
      </c>
      <c r="D143" s="153">
        <f>+D145/D146</f>
        <v>0.63654198770664161</v>
      </c>
      <c r="E143" s="153">
        <f>+E145/E146</f>
        <v>0.99011122166286647</v>
      </c>
      <c r="F143" s="153">
        <f t="shared" ref="F143:V143" si="111">+F145/F146</f>
        <v>0.64396746679320394</v>
      </c>
      <c r="G143" s="153">
        <f t="shared" si="111"/>
        <v>0.68198315965864598</v>
      </c>
      <c r="H143" s="153">
        <f t="shared" si="111"/>
        <v>0.39122781258586564</v>
      </c>
      <c r="I143" s="153">
        <f t="shared" si="111"/>
        <v>0.54898719211994973</v>
      </c>
      <c r="J143" s="153">
        <f t="shared" si="111"/>
        <v>0.6867921510806132</v>
      </c>
      <c r="K143" s="153">
        <f t="shared" si="111"/>
        <v>1.455933163934235</v>
      </c>
      <c r="L143" s="153">
        <f t="shared" si="111"/>
        <v>1.4514303943392637</v>
      </c>
      <c r="M143" s="153">
        <f t="shared" si="111"/>
        <v>2.0043988898864789</v>
      </c>
      <c r="N143" s="153">
        <f t="shared" si="111"/>
        <v>2.3149647716042394</v>
      </c>
      <c r="O143" s="153">
        <f t="shared" si="111"/>
        <v>2.7293062011655</v>
      </c>
      <c r="P143" s="153">
        <f t="shared" si="111"/>
        <v>3.2273536723814749</v>
      </c>
      <c r="Q143" s="153">
        <f t="shared" si="111"/>
        <v>3.848731933966949</v>
      </c>
      <c r="R143" s="153">
        <f t="shared" si="111"/>
        <v>4.2447288512985741</v>
      </c>
      <c r="S143" s="153">
        <f t="shared" si="111"/>
        <v>4.895039782539901</v>
      </c>
      <c r="T143" s="153">
        <f t="shared" si="111"/>
        <v>5.5821902697828731</v>
      </c>
      <c r="U143" s="153">
        <f t="shared" si="111"/>
        <v>6.2325539110087833</v>
      </c>
      <c r="V143" s="153">
        <f t="shared" si="111"/>
        <v>6.85146383142314</v>
      </c>
      <c r="W143" s="79" t="s">
        <v>22</v>
      </c>
    </row>
    <row r="144" spans="1:23" s="151" customFormat="1" ht="14.25">
      <c r="A144" s="154"/>
      <c r="B144" s="155" t="s">
        <v>32</v>
      </c>
      <c r="C144" s="122" t="s">
        <v>33</v>
      </c>
      <c r="D144" s="150"/>
      <c r="E144" s="150">
        <f>IFERROR(E143/D143-1,"n.a.")</f>
        <v>0.5554531213723668</v>
      </c>
      <c r="F144" s="150">
        <f t="shared" ref="F144:V144" si="112">IFERROR(F143/E143-1,"n.a.")</f>
        <v>-0.3496008804832279</v>
      </c>
      <c r="G144" s="150">
        <f t="shared" si="112"/>
        <v>5.9033561205740215E-2</v>
      </c>
      <c r="H144" s="150">
        <f t="shared" si="112"/>
        <v>-0.42633801576319352</v>
      </c>
      <c r="I144" s="150">
        <f t="shared" si="112"/>
        <v>0.40324172888260468</v>
      </c>
      <c r="J144" s="150">
        <f t="shared" si="112"/>
        <v>0.25101671029613759</v>
      </c>
      <c r="K144" s="150">
        <f t="shared" si="112"/>
        <v>1.119903615152618</v>
      </c>
      <c r="L144" s="150">
        <f t="shared" si="112"/>
        <v>-3.0927035021331983E-3</v>
      </c>
      <c r="M144" s="150">
        <f t="shared" si="112"/>
        <v>0.38098175269296575</v>
      </c>
      <c r="N144" s="150">
        <f t="shared" si="112"/>
        <v>0.15494215412150303</v>
      </c>
      <c r="O144" s="150">
        <f t="shared" si="112"/>
        <v>0.17898390275465292</v>
      </c>
      <c r="P144" s="150">
        <f t="shared" si="112"/>
        <v>0.18248134672587946</v>
      </c>
      <c r="Q144" s="150">
        <f t="shared" si="112"/>
        <v>0.19253491394606193</v>
      </c>
      <c r="R144" s="150">
        <f t="shared" si="112"/>
        <v>0.10289023089313076</v>
      </c>
      <c r="S144" s="150">
        <f t="shared" si="112"/>
        <v>0.15320435156709244</v>
      </c>
      <c r="T144" s="150">
        <f t="shared" si="112"/>
        <v>0.14037689534086462</v>
      </c>
      <c r="U144" s="150">
        <f t="shared" si="112"/>
        <v>0.11650689241934553</v>
      </c>
      <c r="V144" s="150">
        <f t="shared" si="112"/>
        <v>9.9302778483978171E-2</v>
      </c>
      <c r="W144" s="79" t="s">
        <v>22</v>
      </c>
    </row>
    <row r="145" spans="1:23" s="98" customFormat="1" ht="14.25">
      <c r="B145" s="119" t="s">
        <v>81</v>
      </c>
      <c r="C145" s="156" t="s">
        <v>72</v>
      </c>
      <c r="D145" s="159">
        <f>+D134</f>
        <v>83577.039999999863</v>
      </c>
      <c r="E145" s="159">
        <f>+E134</f>
        <v>130000.16774306295</v>
      </c>
      <c r="F145" s="159">
        <f t="shared" ref="F145:V145" si="113">+F134</f>
        <v>100647.83653992841</v>
      </c>
      <c r="G145" s="159">
        <f t="shared" si="113"/>
        <v>106589.43675853359</v>
      </c>
      <c r="H145" s="159">
        <f t="shared" si="113"/>
        <v>61146.307789583982</v>
      </c>
      <c r="I145" s="159">
        <f t="shared" si="113"/>
        <v>85803.050657443702</v>
      </c>
      <c r="J145" s="159">
        <f t="shared" si="113"/>
        <v>107341.05016684806</v>
      </c>
      <c r="K145" s="159">
        <f t="shared" si="113"/>
        <v>228749.12104317284</v>
      </c>
      <c r="L145" s="159">
        <f t="shared" si="113"/>
        <v>228041.66783541272</v>
      </c>
      <c r="M145" s="159">
        <f t="shared" si="113"/>
        <v>314921.38213437534</v>
      </c>
      <c r="N145" s="159">
        <f t="shared" si="113"/>
        <v>363715.97946119652</v>
      </c>
      <c r="O145" s="159">
        <f t="shared" si="113"/>
        <v>428815.28495939268</v>
      </c>
      <c r="P145" s="159">
        <f t="shared" si="113"/>
        <v>507066.07565542444</v>
      </c>
      <c r="Q145" s="159">
        <f t="shared" si="113"/>
        <v>604693.99889670894</v>
      </c>
      <c r="R145" s="159">
        <f t="shared" si="113"/>
        <v>666911.1040628819</v>
      </c>
      <c r="S145" s="159">
        <f t="shared" si="113"/>
        <v>769084.78731372941</v>
      </c>
      <c r="T145" s="159">
        <f t="shared" si="113"/>
        <v>877046.52201071987</v>
      </c>
      <c r="U145" s="159">
        <f t="shared" si="113"/>
        <v>979228.48679738387</v>
      </c>
      <c r="V145" s="159">
        <f t="shared" si="113"/>
        <v>1076468.5963070255</v>
      </c>
      <c r="W145" s="79" t="s">
        <v>22</v>
      </c>
    </row>
    <row r="146" spans="1:23" s="98" customFormat="1" ht="14.25">
      <c r="B146" s="119" t="s">
        <v>111</v>
      </c>
      <c r="C146" s="156" t="s">
        <v>114</v>
      </c>
      <c r="D146" s="159">
        <f>+D141</f>
        <v>131298.54999999999</v>
      </c>
      <c r="E146" s="159">
        <f>+E141</f>
        <v>131298.54999999999</v>
      </c>
      <c r="F146" s="159">
        <f t="shared" ref="F146:V146" si="114">+F141</f>
        <v>156293.356</v>
      </c>
      <c r="G146" s="159">
        <f t="shared" si="114"/>
        <v>156293.356</v>
      </c>
      <c r="H146" s="159">
        <f t="shared" si="114"/>
        <v>156293.356</v>
      </c>
      <c r="I146" s="159">
        <f t="shared" si="114"/>
        <v>156293.356</v>
      </c>
      <c r="J146" s="159">
        <f t="shared" si="114"/>
        <v>156293.356</v>
      </c>
      <c r="K146" s="159">
        <f t="shared" si="114"/>
        <v>157115.125</v>
      </c>
      <c r="L146" s="159">
        <f t="shared" si="114"/>
        <v>157115.125</v>
      </c>
      <c r="M146" s="159">
        <f t="shared" si="114"/>
        <v>157115.125</v>
      </c>
      <c r="N146" s="159">
        <f t="shared" si="114"/>
        <v>157115.125</v>
      </c>
      <c r="O146" s="159">
        <f t="shared" si="114"/>
        <v>157115.125</v>
      </c>
      <c r="P146" s="159">
        <f t="shared" si="114"/>
        <v>157115.125</v>
      </c>
      <c r="Q146" s="159">
        <f t="shared" si="114"/>
        <v>157115.125</v>
      </c>
      <c r="R146" s="159">
        <f t="shared" si="114"/>
        <v>157115.125</v>
      </c>
      <c r="S146" s="159">
        <f t="shared" si="114"/>
        <v>157115.125</v>
      </c>
      <c r="T146" s="159">
        <f t="shared" si="114"/>
        <v>157115.125</v>
      </c>
      <c r="U146" s="159">
        <f t="shared" si="114"/>
        <v>157115.125</v>
      </c>
      <c r="V146" s="159">
        <f t="shared" si="114"/>
        <v>157115.125</v>
      </c>
      <c r="W146" s="79" t="s">
        <v>22</v>
      </c>
    </row>
    <row r="147" spans="1:23" s="98" customFormat="1" ht="14.25">
      <c r="C147" s="104"/>
      <c r="D147" s="157"/>
      <c r="E147" s="157"/>
      <c r="F147" s="157"/>
      <c r="G147" s="157"/>
      <c r="H147" s="157"/>
      <c r="I147" s="157"/>
      <c r="J147" s="157"/>
      <c r="K147" s="157"/>
      <c r="L147" s="157"/>
      <c r="M147" s="157"/>
      <c r="N147" s="157"/>
      <c r="O147" s="157"/>
      <c r="P147" s="157"/>
      <c r="Q147" s="157"/>
      <c r="R147" s="157"/>
      <c r="S147" s="157"/>
      <c r="T147" s="157"/>
      <c r="U147" s="157"/>
      <c r="V147" s="157"/>
      <c r="W147" s="79" t="s">
        <v>22</v>
      </c>
    </row>
    <row r="148" spans="1:23" s="98" customFormat="1" ht="14.25">
      <c r="B148" s="98" t="s">
        <v>112</v>
      </c>
      <c r="C148" s="104" t="s">
        <v>31</v>
      </c>
      <c r="D148" s="153">
        <f>+D150/D151</f>
        <v>0</v>
      </c>
      <c r="E148" s="153">
        <f>+E150/E151</f>
        <v>0.30464921436771769</v>
      </c>
      <c r="F148" s="153">
        <f t="shared" ref="F148:V148" si="115">+F150/F151</f>
        <v>0.17915028966426441</v>
      </c>
      <c r="G148" s="153">
        <f t="shared" si="115"/>
        <v>0.23033608709386541</v>
      </c>
      <c r="H148" s="153">
        <f t="shared" si="115"/>
        <v>0.52421850683147397</v>
      </c>
      <c r="I148" s="153">
        <f t="shared" si="115"/>
        <v>1.2796449261733174</v>
      </c>
      <c r="J148" s="153">
        <f t="shared" si="115"/>
        <v>0.24038237428339568</v>
      </c>
      <c r="K148" s="153">
        <f t="shared" si="115"/>
        <v>2.7633507658794785</v>
      </c>
      <c r="L148" s="153">
        <f t="shared" si="115"/>
        <v>0.50800063801874229</v>
      </c>
      <c r="M148" s="153">
        <f t="shared" si="115"/>
        <v>0.70153961146026755</v>
      </c>
      <c r="N148" s="153">
        <f t="shared" si="115"/>
        <v>0.81023767006148373</v>
      </c>
      <c r="O148" s="153">
        <f t="shared" si="115"/>
        <v>0.9552571704079249</v>
      </c>
      <c r="P148" s="153">
        <f t="shared" si="115"/>
        <v>1.1295737853335162</v>
      </c>
      <c r="Q148" s="153">
        <f t="shared" si="115"/>
        <v>1.3470561768884322</v>
      </c>
      <c r="R148" s="153">
        <f t="shared" si="115"/>
        <v>1.4856550979545009</v>
      </c>
      <c r="S148" s="153">
        <f t="shared" si="115"/>
        <v>1.7132639238889655</v>
      </c>
      <c r="T148" s="153">
        <f t="shared" si="115"/>
        <v>1.9537665944240055</v>
      </c>
      <c r="U148" s="153">
        <f t="shared" si="115"/>
        <v>2.1813938688530743</v>
      </c>
      <c r="V148" s="153">
        <f t="shared" si="115"/>
        <v>2.3980123409980987</v>
      </c>
      <c r="W148" s="79" t="s">
        <v>22</v>
      </c>
    </row>
    <row r="149" spans="1:23" s="151" customFormat="1" ht="14.25">
      <c r="A149" s="154"/>
      <c r="B149" s="155" t="s">
        <v>32</v>
      </c>
      <c r="C149" s="122" t="s">
        <v>33</v>
      </c>
      <c r="D149" s="150"/>
      <c r="E149" s="150" t="str">
        <f>IFERROR(E148/D148-1,"n.a.")</f>
        <v>n.a.</v>
      </c>
      <c r="F149" s="150">
        <f t="shared" ref="F149:V149" si="116">IFERROR(F148/E148-1,"n.a.")</f>
        <v>-0.41194566992046655</v>
      </c>
      <c r="G149" s="150">
        <f t="shared" si="116"/>
        <v>0.28571428785030406</v>
      </c>
      <c r="H149" s="150">
        <f t="shared" si="116"/>
        <v>1.2758852659411857</v>
      </c>
      <c r="I149" s="150">
        <f t="shared" si="116"/>
        <v>1.4410525563239953</v>
      </c>
      <c r="J149" s="150">
        <f t="shared" si="116"/>
        <v>-0.81214915999999993</v>
      </c>
      <c r="K149" s="150">
        <f t="shared" si="116"/>
        <v>10.495646359752076</v>
      </c>
      <c r="L149" s="150">
        <f t="shared" si="116"/>
        <v>-0.81616498191569131</v>
      </c>
      <c r="M149" s="150">
        <f t="shared" si="116"/>
        <v>0.38098175269296575</v>
      </c>
      <c r="N149" s="150">
        <f t="shared" si="116"/>
        <v>0.15494215412150303</v>
      </c>
      <c r="O149" s="150">
        <f t="shared" si="116"/>
        <v>0.17898390275465292</v>
      </c>
      <c r="P149" s="150">
        <f t="shared" si="116"/>
        <v>0.18248134672587968</v>
      </c>
      <c r="Q149" s="150">
        <f t="shared" si="116"/>
        <v>0.19253491394606193</v>
      </c>
      <c r="R149" s="150">
        <f t="shared" si="116"/>
        <v>0.10289023089313076</v>
      </c>
      <c r="S149" s="150">
        <f t="shared" si="116"/>
        <v>0.15320435156709244</v>
      </c>
      <c r="T149" s="150">
        <f t="shared" si="116"/>
        <v>0.14037689534086439</v>
      </c>
      <c r="U149" s="150">
        <f t="shared" si="116"/>
        <v>0.11650689241934553</v>
      </c>
      <c r="V149" s="150">
        <f t="shared" si="116"/>
        <v>9.9302778483977949E-2</v>
      </c>
      <c r="W149" s="79" t="s">
        <v>22</v>
      </c>
    </row>
    <row r="150" spans="1:23" s="98" customFormat="1" ht="14.25">
      <c r="B150" s="119" t="s">
        <v>113</v>
      </c>
      <c r="C150" s="156" t="s">
        <v>72</v>
      </c>
      <c r="D150" s="159">
        <f>+D138</f>
        <v>0</v>
      </c>
      <c r="E150" s="159">
        <f>+E138</f>
        <v>40000.000105120496</v>
      </c>
      <c r="F150" s="159">
        <f t="shared" ref="F150:V150" si="117">+F138</f>
        <v>28000</v>
      </c>
      <c r="G150" s="159">
        <f t="shared" si="117"/>
        <v>36000.00005980851</v>
      </c>
      <c r="H150" s="159">
        <f t="shared" si="117"/>
        <v>81931.869709999999</v>
      </c>
      <c r="I150" s="159">
        <f t="shared" si="117"/>
        <v>200000</v>
      </c>
      <c r="J150" s="159">
        <f t="shared" si="117"/>
        <v>37570.168000000005</v>
      </c>
      <c r="K150" s="159">
        <f t="shared" si="117"/>
        <v>434164.201</v>
      </c>
      <c r="L150" s="159">
        <f t="shared" si="117"/>
        <v>79814.583742394447</v>
      </c>
      <c r="M150" s="159">
        <f t="shared" si="117"/>
        <v>110222.48374703137</v>
      </c>
      <c r="N150" s="159">
        <f t="shared" si="117"/>
        <v>127300.59281141877</v>
      </c>
      <c r="O150" s="159">
        <f t="shared" si="117"/>
        <v>150085.34973578743</v>
      </c>
      <c r="P150" s="159">
        <f t="shared" si="117"/>
        <v>177473.12647939855</v>
      </c>
      <c r="Q150" s="159">
        <f t="shared" si="117"/>
        <v>211642.89961384813</v>
      </c>
      <c r="R150" s="159">
        <f t="shared" si="117"/>
        <v>233418.88642200865</v>
      </c>
      <c r="S150" s="159">
        <f t="shared" si="117"/>
        <v>269179.6755598053</v>
      </c>
      <c r="T150" s="159">
        <f t="shared" si="117"/>
        <v>306966.28270375193</v>
      </c>
      <c r="U150" s="159">
        <f t="shared" si="117"/>
        <v>342729.97037908435</v>
      </c>
      <c r="V150" s="159">
        <f t="shared" si="117"/>
        <v>376764.00870745891</v>
      </c>
      <c r="W150" s="79" t="s">
        <v>22</v>
      </c>
    </row>
    <row r="151" spans="1:23" s="98" customFormat="1" ht="14.25">
      <c r="B151" s="119" t="s">
        <v>111</v>
      </c>
      <c r="C151" s="156" t="s">
        <v>114</v>
      </c>
      <c r="D151" s="159">
        <f>+D141</f>
        <v>131298.54999999999</v>
      </c>
      <c r="E151" s="159">
        <f>+E141</f>
        <v>131298.54999999999</v>
      </c>
      <c r="F151" s="159">
        <f t="shared" ref="F151:V151" si="118">+F141</f>
        <v>156293.356</v>
      </c>
      <c r="G151" s="159">
        <f t="shared" si="118"/>
        <v>156293.356</v>
      </c>
      <c r="H151" s="159">
        <f t="shared" si="118"/>
        <v>156293.356</v>
      </c>
      <c r="I151" s="159">
        <f t="shared" si="118"/>
        <v>156293.356</v>
      </c>
      <c r="J151" s="159">
        <f t="shared" si="118"/>
        <v>156293.356</v>
      </c>
      <c r="K151" s="159">
        <f t="shared" si="118"/>
        <v>157115.125</v>
      </c>
      <c r="L151" s="159">
        <f t="shared" si="118"/>
        <v>157115.125</v>
      </c>
      <c r="M151" s="159">
        <f t="shared" si="118"/>
        <v>157115.125</v>
      </c>
      <c r="N151" s="159">
        <f t="shared" si="118"/>
        <v>157115.125</v>
      </c>
      <c r="O151" s="159">
        <f t="shared" si="118"/>
        <v>157115.125</v>
      </c>
      <c r="P151" s="159">
        <f t="shared" si="118"/>
        <v>157115.125</v>
      </c>
      <c r="Q151" s="159">
        <f t="shared" si="118"/>
        <v>157115.125</v>
      </c>
      <c r="R151" s="159">
        <f t="shared" si="118"/>
        <v>157115.125</v>
      </c>
      <c r="S151" s="159">
        <f t="shared" si="118"/>
        <v>157115.125</v>
      </c>
      <c r="T151" s="159">
        <f t="shared" si="118"/>
        <v>157115.125</v>
      </c>
      <c r="U151" s="159">
        <f t="shared" si="118"/>
        <v>157115.125</v>
      </c>
      <c r="V151" s="159">
        <f t="shared" si="118"/>
        <v>157115.125</v>
      </c>
      <c r="W151" s="79" t="s">
        <v>22</v>
      </c>
    </row>
    <row r="152" spans="1:23" s="98" customFormat="1" ht="14.25">
      <c r="C152" s="104"/>
      <c r="D152" s="158"/>
      <c r="E152" s="158"/>
      <c r="F152" s="158"/>
      <c r="G152" s="158"/>
      <c r="H152" s="158"/>
      <c r="I152" s="158"/>
      <c r="J152" s="158"/>
      <c r="K152" s="158"/>
      <c r="L152" s="158"/>
      <c r="M152" s="158"/>
      <c r="N152" s="158"/>
      <c r="O152" s="158"/>
      <c r="P152" s="158"/>
      <c r="Q152" s="158"/>
      <c r="R152" s="158"/>
      <c r="S152" s="158"/>
      <c r="T152" s="158"/>
      <c r="U152" s="96"/>
      <c r="V152" s="97"/>
      <c r="W152" s="79" t="s">
        <v>22</v>
      </c>
    </row>
    <row r="153" spans="1:23" s="2" customFormat="1" ht="13.15" customHeight="1">
      <c r="A153" s="3" t="s">
        <v>22</v>
      </c>
      <c r="B153" s="4" t="s">
        <v>66</v>
      </c>
      <c r="C153" s="33"/>
      <c r="D153" s="65"/>
      <c r="E153" s="65"/>
      <c r="F153" s="65"/>
      <c r="G153" s="65"/>
      <c r="H153" s="65"/>
      <c r="I153" s="65"/>
      <c r="J153" s="65"/>
      <c r="K153" s="65"/>
      <c r="L153" s="65"/>
      <c r="M153" s="65"/>
      <c r="N153" s="65"/>
      <c r="O153" s="65"/>
      <c r="P153" s="65"/>
      <c r="Q153" s="65"/>
      <c r="R153" s="65"/>
      <c r="S153" s="65"/>
      <c r="T153" s="65"/>
      <c r="U153" s="65"/>
      <c r="V153" s="65"/>
      <c r="W153" s="79" t="s">
        <v>22</v>
      </c>
    </row>
    <row r="154" spans="1:23" s="56" customFormat="1" ht="13.15" customHeight="1">
      <c r="A154" s="10"/>
      <c r="B154" s="30"/>
      <c r="C154" s="45"/>
      <c r="D154" s="112"/>
      <c r="E154" s="112"/>
      <c r="F154" s="112"/>
      <c r="G154" s="112"/>
      <c r="H154" s="112"/>
      <c r="I154" s="112"/>
      <c r="J154" s="112"/>
      <c r="K154" s="112"/>
      <c r="L154" s="112"/>
      <c r="M154" s="112"/>
      <c r="N154" s="112"/>
      <c r="O154" s="112"/>
      <c r="P154" s="112"/>
      <c r="Q154" s="112"/>
      <c r="R154" s="112"/>
      <c r="S154" s="112"/>
      <c r="T154" s="112"/>
      <c r="U154" s="112"/>
      <c r="V154" s="112"/>
      <c r="W154" s="79" t="s">
        <v>22</v>
      </c>
    </row>
    <row r="155" spans="1:23" s="2" customFormat="1" ht="13.15" customHeight="1">
      <c r="A155" s="10"/>
      <c r="B155" s="27" t="s">
        <v>61</v>
      </c>
      <c r="C155" s="43" t="s">
        <v>72</v>
      </c>
      <c r="D155" s="68">
        <f>+D156+D161</f>
        <v>1256131</v>
      </c>
      <c r="E155" s="68">
        <f t="shared" ref="E155:V155" si="119">+E156+E161</f>
        <v>1328168</v>
      </c>
      <c r="F155" s="68">
        <f t="shared" si="119"/>
        <v>2841937</v>
      </c>
      <c r="G155" s="68">
        <f t="shared" si="119"/>
        <v>2738159</v>
      </c>
      <c r="H155" s="68">
        <f t="shared" si="119"/>
        <v>3211167</v>
      </c>
      <c r="I155" s="68">
        <f t="shared" si="119"/>
        <v>3077690</v>
      </c>
      <c r="J155" s="68">
        <f t="shared" si="119"/>
        <v>3203997</v>
      </c>
      <c r="K155" s="68">
        <f t="shared" si="119"/>
        <v>3005820</v>
      </c>
      <c r="L155" s="68">
        <f t="shared" si="119"/>
        <v>3237586.0258177384</v>
      </c>
      <c r="M155" s="68">
        <f t="shared" si="119"/>
        <v>3627402.3922696556</v>
      </c>
      <c r="N155" s="68">
        <f t="shared" si="119"/>
        <v>4072061.2839550143</v>
      </c>
      <c r="O155" s="68">
        <f t="shared" si="119"/>
        <v>4599148.4920591302</v>
      </c>
      <c r="P155" s="68">
        <f t="shared" si="119"/>
        <v>5226340.1414656918</v>
      </c>
      <c r="Q155" s="68">
        <f t="shared" si="119"/>
        <v>5981916.9596439376</v>
      </c>
      <c r="R155" s="68">
        <f t="shared" si="119"/>
        <v>6832878.6741706571</v>
      </c>
      <c r="S155" s="68">
        <f t="shared" si="119"/>
        <v>7841411.4810839668</v>
      </c>
      <c r="T155" s="68">
        <f t="shared" si="119"/>
        <v>8999386.0409339648</v>
      </c>
      <c r="U155" s="68">
        <f t="shared" si="119"/>
        <v>10310868.995768659</v>
      </c>
      <c r="V155" s="68">
        <f t="shared" si="119"/>
        <v>11774154.819596544</v>
      </c>
      <c r="W155" s="79" t="s">
        <v>22</v>
      </c>
    </row>
    <row r="156" spans="1:23" s="2" customFormat="1" ht="13.15" customHeight="1">
      <c r="A156" s="10"/>
      <c r="B156" s="113" t="s">
        <v>60</v>
      </c>
      <c r="C156" s="42" t="s">
        <v>72</v>
      </c>
      <c r="D156" s="68">
        <f t="shared" ref="D156:V156" si="120">+D157+D158+D159+D160</f>
        <v>719668</v>
      </c>
      <c r="E156" s="68">
        <f t="shared" si="120"/>
        <v>783326</v>
      </c>
      <c r="F156" s="68">
        <f t="shared" si="120"/>
        <v>838940</v>
      </c>
      <c r="G156" s="68">
        <f t="shared" si="120"/>
        <v>662858</v>
      </c>
      <c r="H156" s="68">
        <f t="shared" si="120"/>
        <v>1054646</v>
      </c>
      <c r="I156" s="68">
        <f t="shared" si="120"/>
        <v>1017434</v>
      </c>
      <c r="J156" s="68">
        <f t="shared" si="120"/>
        <v>1132210</v>
      </c>
      <c r="K156" s="68">
        <f t="shared" si="120"/>
        <v>933225</v>
      </c>
      <c r="L156" s="68">
        <f t="shared" si="120"/>
        <v>945488.35395148734</v>
      </c>
      <c r="M156" s="68">
        <f t="shared" si="120"/>
        <v>1109673.2014824818</v>
      </c>
      <c r="N156" s="68">
        <f t="shared" si="120"/>
        <v>1384046.1605947409</v>
      </c>
      <c r="O156" s="68">
        <f t="shared" si="120"/>
        <v>1798372.830328855</v>
      </c>
      <c r="P156" s="68">
        <f t="shared" si="120"/>
        <v>2352682.6058070259</v>
      </c>
      <c r="Q156" s="68">
        <f t="shared" si="120"/>
        <v>3198355.1310879341</v>
      </c>
      <c r="R156" s="68">
        <f t="shared" si="120"/>
        <v>4143382.9961862727</v>
      </c>
      <c r="S156" s="68">
        <f t="shared" si="120"/>
        <v>5196995.6256847642</v>
      </c>
      <c r="T156" s="68">
        <f t="shared" si="120"/>
        <v>6348427.1924928389</v>
      </c>
      <c r="U156" s="68">
        <f t="shared" si="120"/>
        <v>7615802.1417523269</v>
      </c>
      <c r="V156" s="68">
        <f t="shared" si="120"/>
        <v>9012208.1144878082</v>
      </c>
      <c r="W156" s="79" t="s">
        <v>22</v>
      </c>
    </row>
    <row r="157" spans="1:23" s="2" customFormat="1" ht="13.15" customHeight="1">
      <c r="A157" s="10"/>
      <c r="B157" s="114" t="s">
        <v>5</v>
      </c>
      <c r="C157" s="41" t="s">
        <v>72</v>
      </c>
      <c r="D157" s="160">
        <v>527828</v>
      </c>
      <c r="E157" s="160">
        <v>543451</v>
      </c>
      <c r="F157" s="160">
        <v>486006</v>
      </c>
      <c r="G157" s="160">
        <v>180798</v>
      </c>
      <c r="H157" s="160">
        <v>539943</v>
      </c>
      <c r="I157" s="160">
        <v>505274</v>
      </c>
      <c r="J157" s="160">
        <v>629289</v>
      </c>
      <c r="K157" s="160">
        <v>406810</v>
      </c>
      <c r="L157" s="74">
        <f t="shared" ref="L157:V157" si="121">+K157+L245</f>
        <v>362401.096886874</v>
      </c>
      <c r="M157" s="74">
        <f t="shared" si="121"/>
        <v>449440.62976188201</v>
      </c>
      <c r="N157" s="74">
        <f t="shared" si="121"/>
        <v>632994.5712777942</v>
      </c>
      <c r="O157" s="74">
        <f t="shared" si="121"/>
        <v>955234.40749379958</v>
      </c>
      <c r="P157" s="74">
        <f t="shared" si="121"/>
        <v>1415878.4834949742</v>
      </c>
      <c r="Q157" s="74">
        <f t="shared" si="121"/>
        <v>2179101.0683033871</v>
      </c>
      <c r="R157" s="74">
        <f t="shared" si="121"/>
        <v>3062939.9096950972</v>
      </c>
      <c r="S157" s="74">
        <f t="shared" si="121"/>
        <v>4054984.9839132307</v>
      </c>
      <c r="T157" s="74">
        <f t="shared" si="121"/>
        <v>5134736.0555910412</v>
      </c>
      <c r="U157" s="74">
        <f t="shared" si="121"/>
        <v>6328376.8664144548</v>
      </c>
      <c r="V157" s="74">
        <f t="shared" si="121"/>
        <v>7645784.8095329646</v>
      </c>
      <c r="W157" s="79" t="s">
        <v>22</v>
      </c>
    </row>
    <row r="158" spans="1:23" s="2" customFormat="1" ht="13.15" customHeight="1">
      <c r="A158" s="10"/>
      <c r="B158" s="114" t="s">
        <v>6</v>
      </c>
      <c r="C158" s="41" t="s">
        <v>72</v>
      </c>
      <c r="D158" s="160">
        <v>152596</v>
      </c>
      <c r="E158" s="160">
        <v>203380</v>
      </c>
      <c r="F158" s="160">
        <v>284630</v>
      </c>
      <c r="G158" s="160">
        <v>359043</v>
      </c>
      <c r="H158" s="160">
        <v>400063</v>
      </c>
      <c r="I158" s="160">
        <v>390193</v>
      </c>
      <c r="J158" s="160">
        <v>397521</v>
      </c>
      <c r="K158" s="160">
        <v>403041</v>
      </c>
      <c r="L158" s="74">
        <f t="shared" ref="L158:V158" si="122">+L194</f>
        <v>455806.07162914722</v>
      </c>
      <c r="M158" s="74">
        <f t="shared" si="122"/>
        <v>528216.24027153675</v>
      </c>
      <c r="N158" s="74">
        <f t="shared" si="122"/>
        <v>612337.29415479966</v>
      </c>
      <c r="O158" s="74">
        <f t="shared" si="122"/>
        <v>697987.04088568839</v>
      </c>
      <c r="P158" s="74">
        <f t="shared" si="122"/>
        <v>785430.23137823236</v>
      </c>
      <c r="Q158" s="74">
        <f t="shared" si="122"/>
        <v>863056.38813198288</v>
      </c>
      <c r="R158" s="74">
        <f t="shared" si="122"/>
        <v>920025.3073751023</v>
      </c>
      <c r="S158" s="74">
        <f t="shared" si="122"/>
        <v>978154.5204146452</v>
      </c>
      <c r="T158" s="74">
        <f t="shared" si="122"/>
        <v>1045745.5444898077</v>
      </c>
      <c r="U158" s="74">
        <f t="shared" si="122"/>
        <v>1115038.6177527977</v>
      </c>
      <c r="V158" s="74">
        <f t="shared" si="122"/>
        <v>1189012.6908972778</v>
      </c>
      <c r="W158" s="79" t="s">
        <v>22</v>
      </c>
    </row>
    <row r="159" spans="1:23" s="2" customFormat="1" ht="13.15" customHeight="1">
      <c r="A159" s="10"/>
      <c r="B159" s="114" t="s">
        <v>7</v>
      </c>
      <c r="C159" s="41" t="s">
        <v>72</v>
      </c>
      <c r="D159" s="160">
        <v>12450</v>
      </c>
      <c r="E159" s="160">
        <v>9512</v>
      </c>
      <c r="F159" s="160">
        <v>17651</v>
      </c>
      <c r="G159" s="160">
        <v>18838</v>
      </c>
      <c r="H159" s="160">
        <v>16860</v>
      </c>
      <c r="I159" s="160">
        <v>13678</v>
      </c>
      <c r="J159" s="160">
        <v>16406</v>
      </c>
      <c r="K159" s="160">
        <v>31598</v>
      </c>
      <c r="L159" s="74">
        <f t="shared" ref="L159:V159" si="123">+L198</f>
        <v>35505.185435466119</v>
      </c>
      <c r="M159" s="74">
        <f t="shared" si="123"/>
        <v>40240.331449063022</v>
      </c>
      <c r="N159" s="74">
        <f t="shared" si="123"/>
        <v>46938.295162146882</v>
      </c>
      <c r="O159" s="74">
        <f t="shared" si="123"/>
        <v>53375.381949366922</v>
      </c>
      <c r="P159" s="74">
        <f t="shared" si="123"/>
        <v>59597.890933819312</v>
      </c>
      <c r="Q159" s="74">
        <f t="shared" si="123"/>
        <v>64421.67465256407</v>
      </c>
      <c r="R159" s="74">
        <f t="shared" si="123"/>
        <v>68641.779116073201</v>
      </c>
      <c r="S159" s="74">
        <f t="shared" si="123"/>
        <v>72080.121356888572</v>
      </c>
      <c r="T159" s="74">
        <f t="shared" si="123"/>
        <v>76169.592411990379</v>
      </c>
      <c r="U159" s="74">
        <f t="shared" si="123"/>
        <v>80610.657585074325</v>
      </c>
      <c r="V159" s="74">
        <f t="shared" si="123"/>
        <v>85634.614057565021</v>
      </c>
      <c r="W159" s="79" t="s">
        <v>22</v>
      </c>
    </row>
    <row r="160" spans="1:23" s="2" customFormat="1" ht="13.15" customHeight="1">
      <c r="A160" s="10"/>
      <c r="B160" s="114" t="s">
        <v>0</v>
      </c>
      <c r="C160" s="41" t="s">
        <v>72</v>
      </c>
      <c r="D160" s="160">
        <v>26794</v>
      </c>
      <c r="E160" s="160">
        <v>26983</v>
      </c>
      <c r="F160" s="160">
        <v>50653</v>
      </c>
      <c r="G160" s="160">
        <v>104179</v>
      </c>
      <c r="H160" s="160">
        <v>97780</v>
      </c>
      <c r="I160" s="160">
        <v>108289</v>
      </c>
      <c r="J160" s="160">
        <v>88994</v>
      </c>
      <c r="K160" s="160">
        <f>66745+25031</f>
        <v>91776</v>
      </c>
      <c r="L160" s="74">
        <f t="shared" ref="L160:V160" si="124">+K160</f>
        <v>91776</v>
      </c>
      <c r="M160" s="74">
        <f t="shared" si="124"/>
        <v>91776</v>
      </c>
      <c r="N160" s="74">
        <f t="shared" si="124"/>
        <v>91776</v>
      </c>
      <c r="O160" s="74">
        <f t="shared" si="124"/>
        <v>91776</v>
      </c>
      <c r="P160" s="74">
        <f t="shared" si="124"/>
        <v>91776</v>
      </c>
      <c r="Q160" s="74">
        <f t="shared" si="124"/>
        <v>91776</v>
      </c>
      <c r="R160" s="74">
        <f t="shared" si="124"/>
        <v>91776</v>
      </c>
      <c r="S160" s="74">
        <f t="shared" si="124"/>
        <v>91776</v>
      </c>
      <c r="T160" s="74">
        <f t="shared" si="124"/>
        <v>91776</v>
      </c>
      <c r="U160" s="74">
        <f t="shared" si="124"/>
        <v>91776</v>
      </c>
      <c r="V160" s="74">
        <f t="shared" si="124"/>
        <v>91776</v>
      </c>
      <c r="W160" s="79" t="s">
        <v>22</v>
      </c>
    </row>
    <row r="161" spans="1:23" s="2" customFormat="1" ht="13.15" customHeight="1">
      <c r="A161" s="10"/>
      <c r="B161" s="113" t="s">
        <v>62</v>
      </c>
      <c r="C161" s="43" t="s">
        <v>72</v>
      </c>
      <c r="D161" s="68">
        <f>+D162+D163+D164+D165</f>
        <v>536463</v>
      </c>
      <c r="E161" s="68">
        <f t="shared" ref="E161:V161" si="125">+E162+E163+E164+E165</f>
        <v>544842</v>
      </c>
      <c r="F161" s="68">
        <f t="shared" si="125"/>
        <v>2002997</v>
      </c>
      <c r="G161" s="68">
        <f t="shared" si="125"/>
        <v>2075301</v>
      </c>
      <c r="H161" s="68">
        <f t="shared" si="125"/>
        <v>2156521</v>
      </c>
      <c r="I161" s="68">
        <f t="shared" si="125"/>
        <v>2060256</v>
      </c>
      <c r="J161" s="68">
        <f t="shared" si="125"/>
        <v>2071787</v>
      </c>
      <c r="K161" s="68">
        <f t="shared" si="125"/>
        <v>2072595</v>
      </c>
      <c r="L161" s="68">
        <f t="shared" si="125"/>
        <v>2292097.6718662512</v>
      </c>
      <c r="M161" s="68">
        <f t="shared" si="125"/>
        <v>2517729.1907871738</v>
      </c>
      <c r="N161" s="68">
        <f t="shared" si="125"/>
        <v>2688015.1233602734</v>
      </c>
      <c r="O161" s="68">
        <f t="shared" si="125"/>
        <v>2800775.6617302755</v>
      </c>
      <c r="P161" s="68">
        <f t="shared" si="125"/>
        <v>2873657.5356586659</v>
      </c>
      <c r="Q161" s="68">
        <f t="shared" si="125"/>
        <v>2783561.828556003</v>
      </c>
      <c r="R161" s="68">
        <f t="shared" si="125"/>
        <v>2689495.6779843844</v>
      </c>
      <c r="S161" s="68">
        <f t="shared" si="125"/>
        <v>2644415.8553992021</v>
      </c>
      <c r="T161" s="68">
        <f t="shared" si="125"/>
        <v>2650958.8484411263</v>
      </c>
      <c r="U161" s="68">
        <f t="shared" si="125"/>
        <v>2695066.854016332</v>
      </c>
      <c r="V161" s="68">
        <f t="shared" si="125"/>
        <v>2761946.7051087366</v>
      </c>
      <c r="W161" s="79" t="s">
        <v>22</v>
      </c>
    </row>
    <row r="162" spans="1:23" s="2" customFormat="1" ht="13.15" customHeight="1">
      <c r="A162" s="10"/>
      <c r="B162" s="114" t="s">
        <v>8</v>
      </c>
      <c r="C162" s="41" t="s">
        <v>72</v>
      </c>
      <c r="D162" s="160">
        <v>246</v>
      </c>
      <c r="E162" s="160">
        <v>246</v>
      </c>
      <c r="F162" s="160">
        <v>251</v>
      </c>
      <c r="G162" s="160">
        <v>246</v>
      </c>
      <c r="H162" s="160">
        <v>7806</v>
      </c>
      <c r="I162" s="160">
        <v>7741</v>
      </c>
      <c r="J162" s="160">
        <v>7634</v>
      </c>
      <c r="K162" s="160">
        <v>8762</v>
      </c>
      <c r="L162" s="74">
        <f t="shared" ref="L162:V164" si="126">+K162</f>
        <v>8762</v>
      </c>
      <c r="M162" s="74">
        <f t="shared" si="126"/>
        <v>8762</v>
      </c>
      <c r="N162" s="74">
        <f t="shared" si="126"/>
        <v>8762</v>
      </c>
      <c r="O162" s="74">
        <f t="shared" si="126"/>
        <v>8762</v>
      </c>
      <c r="P162" s="74">
        <f t="shared" si="126"/>
        <v>8762</v>
      </c>
      <c r="Q162" s="74">
        <f t="shared" si="126"/>
        <v>8762</v>
      </c>
      <c r="R162" s="74">
        <f t="shared" si="126"/>
        <v>8762</v>
      </c>
      <c r="S162" s="74">
        <f t="shared" si="126"/>
        <v>8762</v>
      </c>
      <c r="T162" s="74">
        <f t="shared" si="126"/>
        <v>8762</v>
      </c>
      <c r="U162" s="74">
        <f t="shared" si="126"/>
        <v>8762</v>
      </c>
      <c r="V162" s="74">
        <f t="shared" si="126"/>
        <v>8762</v>
      </c>
      <c r="W162" s="79" t="s">
        <v>22</v>
      </c>
    </row>
    <row r="163" spans="1:23" s="2" customFormat="1" ht="13.15" customHeight="1">
      <c r="A163" s="10"/>
      <c r="B163" s="114" t="s">
        <v>9</v>
      </c>
      <c r="C163" s="41" t="s">
        <v>72</v>
      </c>
      <c r="D163" s="160">
        <v>158246</v>
      </c>
      <c r="E163" s="160">
        <v>179361</v>
      </c>
      <c r="F163" s="160">
        <v>375625</v>
      </c>
      <c r="G163" s="160">
        <v>424288</v>
      </c>
      <c r="H163" s="160">
        <v>454556</v>
      </c>
      <c r="I163" s="160">
        <v>458496</v>
      </c>
      <c r="J163" s="160">
        <v>443183</v>
      </c>
      <c r="K163" s="160">
        <v>470409</v>
      </c>
      <c r="L163" s="74">
        <f t="shared" ref="L163:V163" si="127">+L229</f>
        <v>689911.67186625116</v>
      </c>
      <c r="M163" s="74">
        <f t="shared" si="127"/>
        <v>915543.19078717392</v>
      </c>
      <c r="N163" s="74">
        <f t="shared" si="127"/>
        <v>1085829.1233602737</v>
      </c>
      <c r="O163" s="74">
        <f t="shared" si="127"/>
        <v>1198589.6617302755</v>
      </c>
      <c r="P163" s="74">
        <f t="shared" si="127"/>
        <v>1271471.5356586659</v>
      </c>
      <c r="Q163" s="74">
        <f t="shared" si="127"/>
        <v>1181375.828556003</v>
      </c>
      <c r="R163" s="74">
        <f t="shared" si="127"/>
        <v>1087309.6779843844</v>
      </c>
      <c r="S163" s="74">
        <f t="shared" si="127"/>
        <v>1042229.855399202</v>
      </c>
      <c r="T163" s="74">
        <f t="shared" si="127"/>
        <v>1048772.8484411263</v>
      </c>
      <c r="U163" s="74">
        <f t="shared" si="127"/>
        <v>1092880.854016332</v>
      </c>
      <c r="V163" s="74">
        <f t="shared" si="127"/>
        <v>1159760.7051087369</v>
      </c>
      <c r="W163" s="79" t="s">
        <v>22</v>
      </c>
    </row>
    <row r="164" spans="1:23" s="2" customFormat="1" ht="13.15" customHeight="1">
      <c r="A164" s="10"/>
      <c r="B164" s="114" t="s">
        <v>10</v>
      </c>
      <c r="C164" s="41" t="s">
        <v>72</v>
      </c>
      <c r="D164" s="160">
        <v>309481</v>
      </c>
      <c r="E164" s="160">
        <v>324064</v>
      </c>
      <c r="F164" s="160">
        <v>1515417.56</v>
      </c>
      <c r="G164" s="160">
        <v>1529298</v>
      </c>
      <c r="H164" s="160">
        <v>1534437</v>
      </c>
      <c r="I164" s="160">
        <v>1532775</v>
      </c>
      <c r="J164" s="160">
        <v>1513717</v>
      </c>
      <c r="K164" s="160">
        <v>1523724</v>
      </c>
      <c r="L164" s="74">
        <f t="shared" si="126"/>
        <v>1523724</v>
      </c>
      <c r="M164" s="74">
        <f t="shared" si="126"/>
        <v>1523724</v>
      </c>
      <c r="N164" s="74">
        <f t="shared" si="126"/>
        <v>1523724</v>
      </c>
      <c r="O164" s="74">
        <f t="shared" si="126"/>
        <v>1523724</v>
      </c>
      <c r="P164" s="74">
        <f t="shared" si="126"/>
        <v>1523724</v>
      </c>
      <c r="Q164" s="74">
        <f t="shared" si="126"/>
        <v>1523724</v>
      </c>
      <c r="R164" s="74">
        <f t="shared" si="126"/>
        <v>1523724</v>
      </c>
      <c r="S164" s="74">
        <f t="shared" si="126"/>
        <v>1523724</v>
      </c>
      <c r="T164" s="74">
        <f t="shared" si="126"/>
        <v>1523724</v>
      </c>
      <c r="U164" s="74">
        <f t="shared" si="126"/>
        <v>1523724</v>
      </c>
      <c r="V164" s="74">
        <f t="shared" si="126"/>
        <v>1523724</v>
      </c>
      <c r="W164" s="79" t="s">
        <v>22</v>
      </c>
    </row>
    <row r="165" spans="1:23" s="2" customFormat="1" ht="13.15" customHeight="1">
      <c r="A165" s="10"/>
      <c r="B165" s="114" t="s">
        <v>0</v>
      </c>
      <c r="C165" s="41" t="s">
        <v>72</v>
      </c>
      <c r="D165" s="160">
        <v>68490</v>
      </c>
      <c r="E165" s="160">
        <v>41171</v>
      </c>
      <c r="F165" s="160">
        <v>111703.44</v>
      </c>
      <c r="G165" s="160">
        <v>121469</v>
      </c>
      <c r="H165" s="160">
        <v>159722</v>
      </c>
      <c r="I165" s="160">
        <v>61244</v>
      </c>
      <c r="J165" s="160">
        <v>107253</v>
      </c>
      <c r="K165" s="160">
        <v>69700</v>
      </c>
      <c r="L165" s="74">
        <f t="shared" ref="L165:V165" si="128">+K165</f>
        <v>69700</v>
      </c>
      <c r="M165" s="74">
        <f t="shared" si="128"/>
        <v>69700</v>
      </c>
      <c r="N165" s="74">
        <f t="shared" si="128"/>
        <v>69700</v>
      </c>
      <c r="O165" s="74">
        <f t="shared" si="128"/>
        <v>69700</v>
      </c>
      <c r="P165" s="74">
        <f t="shared" si="128"/>
        <v>69700</v>
      </c>
      <c r="Q165" s="74">
        <f t="shared" si="128"/>
        <v>69700</v>
      </c>
      <c r="R165" s="74">
        <f t="shared" si="128"/>
        <v>69700</v>
      </c>
      <c r="S165" s="74">
        <f t="shared" si="128"/>
        <v>69700</v>
      </c>
      <c r="T165" s="74">
        <f t="shared" si="128"/>
        <v>69700</v>
      </c>
      <c r="U165" s="74">
        <f t="shared" si="128"/>
        <v>69700</v>
      </c>
      <c r="V165" s="74">
        <f t="shared" si="128"/>
        <v>69700</v>
      </c>
      <c r="W165" s="79" t="s">
        <v>22</v>
      </c>
    </row>
    <row r="166" spans="1:23" s="2" customFormat="1" ht="13.15" customHeight="1">
      <c r="A166" s="10"/>
      <c r="B166" s="27" t="s">
        <v>63</v>
      </c>
      <c r="C166" s="43" t="s">
        <v>72</v>
      </c>
      <c r="D166" s="68">
        <f>+D167+D171</f>
        <v>1256131</v>
      </c>
      <c r="E166" s="68">
        <f t="shared" ref="E166:V166" si="129">+E167+E171</f>
        <v>1328168</v>
      </c>
      <c r="F166" s="68">
        <f t="shared" si="129"/>
        <v>2841937</v>
      </c>
      <c r="G166" s="68">
        <f t="shared" si="129"/>
        <v>2738159</v>
      </c>
      <c r="H166" s="68">
        <f t="shared" si="129"/>
        <v>3211167</v>
      </c>
      <c r="I166" s="68">
        <f t="shared" si="129"/>
        <v>3077690</v>
      </c>
      <c r="J166" s="68">
        <f t="shared" si="129"/>
        <v>3203997</v>
      </c>
      <c r="K166" s="68">
        <f t="shared" si="129"/>
        <v>3005820</v>
      </c>
      <c r="L166" s="68">
        <f t="shared" si="129"/>
        <v>3237586.0258177388</v>
      </c>
      <c r="M166" s="68">
        <f t="shared" si="129"/>
        <v>3627402.3922696561</v>
      </c>
      <c r="N166" s="68">
        <f t="shared" si="129"/>
        <v>4072061.2839550143</v>
      </c>
      <c r="O166" s="68">
        <f t="shared" si="129"/>
        <v>4599148.4920591302</v>
      </c>
      <c r="P166" s="68">
        <f t="shared" si="129"/>
        <v>5226340.1414656918</v>
      </c>
      <c r="Q166" s="68">
        <f t="shared" si="129"/>
        <v>5981916.9596439367</v>
      </c>
      <c r="R166" s="68">
        <f t="shared" si="129"/>
        <v>6832878.6741706561</v>
      </c>
      <c r="S166" s="68">
        <f t="shared" si="129"/>
        <v>7841411.4810839649</v>
      </c>
      <c r="T166" s="68">
        <f t="shared" si="129"/>
        <v>8999386.0409339648</v>
      </c>
      <c r="U166" s="68">
        <f t="shared" si="129"/>
        <v>10310868.995768659</v>
      </c>
      <c r="V166" s="68">
        <f t="shared" si="129"/>
        <v>11774154.819596544</v>
      </c>
      <c r="W166" s="79" t="s">
        <v>22</v>
      </c>
    </row>
    <row r="167" spans="1:23" s="2" customFormat="1" ht="13.15" customHeight="1">
      <c r="A167" s="10"/>
      <c r="B167" s="115" t="s">
        <v>64</v>
      </c>
      <c r="C167" s="43" t="s">
        <v>72</v>
      </c>
      <c r="D167" s="68">
        <f>+D168+D169+D170</f>
        <v>417162</v>
      </c>
      <c r="E167" s="68">
        <f t="shared" ref="E167:V167" si="130">+E168+E169+E170</f>
        <v>316365</v>
      </c>
      <c r="F167" s="68">
        <f t="shared" si="130"/>
        <v>1210056</v>
      </c>
      <c r="G167" s="68">
        <f t="shared" si="130"/>
        <v>1032251</v>
      </c>
      <c r="H167" s="68">
        <f t="shared" si="130"/>
        <v>1522134</v>
      </c>
      <c r="I167" s="68">
        <f t="shared" si="130"/>
        <v>1504726</v>
      </c>
      <c r="J167" s="68">
        <f t="shared" si="130"/>
        <v>1548558</v>
      </c>
      <c r="K167" s="68">
        <f t="shared" si="130"/>
        <v>1470095</v>
      </c>
      <c r="L167" s="68">
        <f t="shared" si="130"/>
        <v>1553633.9417247202</v>
      </c>
      <c r="M167" s="68">
        <f t="shared" si="130"/>
        <v>1738751.4097892935</v>
      </c>
      <c r="N167" s="68">
        <f t="shared" si="130"/>
        <v>1946994.9148248744</v>
      </c>
      <c r="O167" s="68">
        <f t="shared" si="130"/>
        <v>2195352.1877053846</v>
      </c>
      <c r="P167" s="68">
        <f t="shared" si="130"/>
        <v>2492950.8879359206</v>
      </c>
      <c r="Q167" s="68">
        <f t="shared" si="130"/>
        <v>2855476.6068313047</v>
      </c>
      <c r="R167" s="68">
        <f t="shared" si="130"/>
        <v>3272946.1037171511</v>
      </c>
      <c r="S167" s="68">
        <f t="shared" si="130"/>
        <v>3781573.7988765361</v>
      </c>
      <c r="T167" s="68">
        <f t="shared" si="130"/>
        <v>4369468.1194195673</v>
      </c>
      <c r="U167" s="68">
        <f t="shared" si="130"/>
        <v>5044452.5578359608</v>
      </c>
      <c r="V167" s="68">
        <f t="shared" si="130"/>
        <v>5808033.7940642796</v>
      </c>
      <c r="W167" s="79" t="s">
        <v>22</v>
      </c>
    </row>
    <row r="168" spans="1:23" s="2" customFormat="1" ht="13.15" customHeight="1">
      <c r="A168" s="10"/>
      <c r="B168" s="114" t="s">
        <v>11</v>
      </c>
      <c r="C168" s="41" t="s">
        <v>72</v>
      </c>
      <c r="D168" s="160">
        <v>132258</v>
      </c>
      <c r="E168" s="160">
        <v>90407</v>
      </c>
      <c r="F168" s="160">
        <v>589497</v>
      </c>
      <c r="G168" s="160">
        <v>560063</v>
      </c>
      <c r="H168" s="160">
        <v>984526</v>
      </c>
      <c r="I168" s="160">
        <v>1038820</v>
      </c>
      <c r="J168" s="160">
        <v>990027</v>
      </c>
      <c r="K168" s="160">
        <v>832021</v>
      </c>
      <c r="L168" s="74">
        <f t="shared" ref="L168:V168" si="131">+L121</f>
        <v>897871.38939408446</v>
      </c>
      <c r="M168" s="74">
        <f t="shared" si="131"/>
        <v>1061551.9741987984</v>
      </c>
      <c r="N168" s="74">
        <f t="shared" si="131"/>
        <v>1239472.556607737</v>
      </c>
      <c r="O168" s="74">
        <f t="shared" si="131"/>
        <v>1458687.9450363254</v>
      </c>
      <c r="P168" s="74">
        <f t="shared" si="131"/>
        <v>1728116.1942818013</v>
      </c>
      <c r="Q168" s="74">
        <f t="shared" si="131"/>
        <v>2068803.7506046672</v>
      </c>
      <c r="R168" s="74">
        <f t="shared" si="131"/>
        <v>2467168.0527470177</v>
      </c>
      <c r="S168" s="74">
        <f t="shared" si="131"/>
        <v>2960229.7355781337</v>
      </c>
      <c r="T168" s="74">
        <f t="shared" si="131"/>
        <v>3529610.2630193131</v>
      </c>
      <c r="U168" s="74">
        <f t="shared" si="131"/>
        <v>4184489.1766237044</v>
      </c>
      <c r="V168" s="74">
        <f t="shared" si="131"/>
        <v>4925326.0311383139</v>
      </c>
      <c r="W168" s="79" t="s">
        <v>22</v>
      </c>
    </row>
    <row r="169" spans="1:23" s="2" customFormat="1" ht="13.15" customHeight="1">
      <c r="A169" s="10"/>
      <c r="B169" s="114" t="s">
        <v>12</v>
      </c>
      <c r="C169" s="41" t="s">
        <v>72</v>
      </c>
      <c r="D169" s="160">
        <v>44239</v>
      </c>
      <c r="E169" s="160">
        <v>41022</v>
      </c>
      <c r="F169" s="160">
        <v>75441</v>
      </c>
      <c r="G169" s="160">
        <v>70997</v>
      </c>
      <c r="H169" s="160">
        <v>104312</v>
      </c>
      <c r="I169" s="160">
        <v>105172</v>
      </c>
      <c r="J169" s="160">
        <v>104517</v>
      </c>
      <c r="K169" s="160">
        <v>143050</v>
      </c>
      <c r="L169" s="74">
        <f t="shared" ref="L169:V169" si="132">+L202</f>
        <v>160738.55233063572</v>
      </c>
      <c r="M169" s="74">
        <f t="shared" si="132"/>
        <v>182175.43559049512</v>
      </c>
      <c r="N169" s="74">
        <f t="shared" si="132"/>
        <v>212498.35821713749</v>
      </c>
      <c r="O169" s="74">
        <f t="shared" si="132"/>
        <v>241640.24266905937</v>
      </c>
      <c r="P169" s="74">
        <f t="shared" si="132"/>
        <v>269810.69365411904</v>
      </c>
      <c r="Q169" s="74">
        <f t="shared" si="132"/>
        <v>291648.85622663744</v>
      </c>
      <c r="R169" s="74">
        <f t="shared" si="132"/>
        <v>310754.05097013328</v>
      </c>
      <c r="S169" s="74">
        <f t="shared" si="132"/>
        <v>326320.06329840212</v>
      </c>
      <c r="T169" s="74">
        <f t="shared" si="132"/>
        <v>344833.85640025395</v>
      </c>
      <c r="U169" s="74">
        <f t="shared" si="132"/>
        <v>364939.38121225656</v>
      </c>
      <c r="V169" s="74">
        <f t="shared" si="132"/>
        <v>387683.76292596606</v>
      </c>
      <c r="W169" s="79" t="s">
        <v>22</v>
      </c>
    </row>
    <row r="170" spans="1:23" s="2" customFormat="1" ht="13.15" customHeight="1">
      <c r="A170" s="10"/>
      <c r="B170" s="114" t="s">
        <v>0</v>
      </c>
      <c r="C170" s="41" t="s">
        <v>72</v>
      </c>
      <c r="D170" s="160">
        <v>240665</v>
      </c>
      <c r="E170" s="160">
        <v>184936</v>
      </c>
      <c r="F170" s="160">
        <v>545118</v>
      </c>
      <c r="G170" s="160">
        <v>401191</v>
      </c>
      <c r="H170" s="160">
        <v>433296</v>
      </c>
      <c r="I170" s="160">
        <v>360734</v>
      </c>
      <c r="J170" s="160">
        <v>454014</v>
      </c>
      <c r="K170" s="160">
        <v>495024</v>
      </c>
      <c r="L170" s="74">
        <f t="shared" ref="L170:V170" si="133">+K170</f>
        <v>495024</v>
      </c>
      <c r="M170" s="74">
        <f t="shared" si="133"/>
        <v>495024</v>
      </c>
      <c r="N170" s="74">
        <f t="shared" si="133"/>
        <v>495024</v>
      </c>
      <c r="O170" s="74">
        <f t="shared" si="133"/>
        <v>495024</v>
      </c>
      <c r="P170" s="74">
        <f t="shared" si="133"/>
        <v>495024</v>
      </c>
      <c r="Q170" s="74">
        <f t="shared" si="133"/>
        <v>495024</v>
      </c>
      <c r="R170" s="74">
        <f t="shared" si="133"/>
        <v>495024</v>
      </c>
      <c r="S170" s="74">
        <f t="shared" si="133"/>
        <v>495024</v>
      </c>
      <c r="T170" s="74">
        <f t="shared" si="133"/>
        <v>495024</v>
      </c>
      <c r="U170" s="74">
        <f t="shared" si="133"/>
        <v>495024</v>
      </c>
      <c r="V170" s="74">
        <f t="shared" si="133"/>
        <v>495024</v>
      </c>
      <c r="W170" s="79" t="s">
        <v>22</v>
      </c>
    </row>
    <row r="171" spans="1:23" s="2" customFormat="1" ht="13.15" customHeight="1">
      <c r="A171" s="10"/>
      <c r="B171" s="115" t="s">
        <v>73</v>
      </c>
      <c r="C171" s="43" t="s">
        <v>72</v>
      </c>
      <c r="D171" s="68">
        <f>+D172+D173+D174</f>
        <v>838969</v>
      </c>
      <c r="E171" s="68">
        <f t="shared" ref="E171:V171" si="134">+E172+E173+E174</f>
        <v>1011803</v>
      </c>
      <c r="F171" s="68">
        <f t="shared" si="134"/>
        <v>1631881</v>
      </c>
      <c r="G171" s="68">
        <f t="shared" si="134"/>
        <v>1705908</v>
      </c>
      <c r="H171" s="68">
        <f t="shared" si="134"/>
        <v>1689033</v>
      </c>
      <c r="I171" s="68">
        <f t="shared" si="134"/>
        <v>1572964</v>
      </c>
      <c r="J171" s="68">
        <f t="shared" si="134"/>
        <v>1655439</v>
      </c>
      <c r="K171" s="68">
        <f t="shared" si="134"/>
        <v>1535725</v>
      </c>
      <c r="L171" s="68">
        <f t="shared" si="134"/>
        <v>1683952.0840930184</v>
      </c>
      <c r="M171" s="68">
        <f t="shared" si="134"/>
        <v>1888650.9824803625</v>
      </c>
      <c r="N171" s="68">
        <f t="shared" si="134"/>
        <v>2125066.3691301402</v>
      </c>
      <c r="O171" s="68">
        <f t="shared" si="134"/>
        <v>2403796.3043537452</v>
      </c>
      <c r="P171" s="68">
        <f t="shared" si="134"/>
        <v>2733389.2535297712</v>
      </c>
      <c r="Q171" s="68">
        <f t="shared" si="134"/>
        <v>3126440.352812632</v>
      </c>
      <c r="R171" s="68">
        <f t="shared" si="134"/>
        <v>3559932.570453505</v>
      </c>
      <c r="S171" s="68">
        <f t="shared" si="134"/>
        <v>4059837.6822074293</v>
      </c>
      <c r="T171" s="68">
        <f t="shared" si="134"/>
        <v>4629917.9215143975</v>
      </c>
      <c r="U171" s="68">
        <f t="shared" si="134"/>
        <v>5266416.4379326971</v>
      </c>
      <c r="V171" s="68">
        <f t="shared" si="134"/>
        <v>5966121.0255322633</v>
      </c>
      <c r="W171" s="79" t="s">
        <v>22</v>
      </c>
    </row>
    <row r="172" spans="1:23" s="2" customFormat="1" ht="13.15" customHeight="1">
      <c r="A172" s="10"/>
      <c r="B172" s="114" t="s">
        <v>13</v>
      </c>
      <c r="C172" s="41" t="s">
        <v>72</v>
      </c>
      <c r="D172" s="160">
        <v>750420</v>
      </c>
      <c r="E172" s="160">
        <v>832058</v>
      </c>
      <c r="F172" s="160">
        <v>1378124</v>
      </c>
      <c r="G172" s="160">
        <v>1379746.7274000002</v>
      </c>
      <c r="H172" s="160">
        <v>1379747</v>
      </c>
      <c r="I172" s="160">
        <v>1379747</v>
      </c>
      <c r="J172" s="160">
        <v>1379747</v>
      </c>
      <c r="K172" s="160">
        <v>1400453</v>
      </c>
      <c r="L172" s="74">
        <f t="shared" ref="L172:V172" si="135">+K172+L134-L138</f>
        <v>1548680.0840930184</v>
      </c>
      <c r="M172" s="74">
        <f t="shared" si="135"/>
        <v>1753378.9824803625</v>
      </c>
      <c r="N172" s="74">
        <f t="shared" si="135"/>
        <v>1989794.3691301402</v>
      </c>
      <c r="O172" s="74">
        <f t="shared" si="135"/>
        <v>2268524.3043537452</v>
      </c>
      <c r="P172" s="74">
        <f t="shared" si="135"/>
        <v>2598117.2535297712</v>
      </c>
      <c r="Q172" s="74">
        <f t="shared" si="135"/>
        <v>2991168.352812632</v>
      </c>
      <c r="R172" s="74">
        <f t="shared" si="135"/>
        <v>3424660.570453505</v>
      </c>
      <c r="S172" s="74">
        <f t="shared" si="135"/>
        <v>3924565.6822074293</v>
      </c>
      <c r="T172" s="74">
        <f t="shared" si="135"/>
        <v>4494645.9215143975</v>
      </c>
      <c r="U172" s="74">
        <f t="shared" si="135"/>
        <v>5131144.4379326971</v>
      </c>
      <c r="V172" s="74">
        <f t="shared" si="135"/>
        <v>5830849.0255322633</v>
      </c>
      <c r="W172" s="79" t="s">
        <v>22</v>
      </c>
    </row>
    <row r="173" spans="1:23" s="2" customFormat="1" ht="13.15" customHeight="1">
      <c r="A173" s="10"/>
      <c r="B173" s="114" t="s">
        <v>65</v>
      </c>
      <c r="C173" s="41" t="s">
        <v>72</v>
      </c>
      <c r="D173" s="160">
        <v>88549</v>
      </c>
      <c r="E173" s="160">
        <v>179745</v>
      </c>
      <c r="F173" s="160">
        <v>253757</v>
      </c>
      <c r="G173" s="160">
        <v>326161.27259999968</v>
      </c>
      <c r="H173" s="160">
        <v>309286</v>
      </c>
      <c r="I173" s="160">
        <v>193217</v>
      </c>
      <c r="J173" s="160">
        <v>59930</v>
      </c>
      <c r="K173" s="160">
        <v>64139</v>
      </c>
      <c r="L173" s="74">
        <f t="shared" ref="L173:V173" si="136">+K173</f>
        <v>64139</v>
      </c>
      <c r="M173" s="74">
        <f t="shared" si="136"/>
        <v>64139</v>
      </c>
      <c r="N173" s="74">
        <f t="shared" si="136"/>
        <v>64139</v>
      </c>
      <c r="O173" s="74">
        <f t="shared" si="136"/>
        <v>64139</v>
      </c>
      <c r="P173" s="74">
        <f t="shared" si="136"/>
        <v>64139</v>
      </c>
      <c r="Q173" s="74">
        <f t="shared" si="136"/>
        <v>64139</v>
      </c>
      <c r="R173" s="74">
        <f t="shared" si="136"/>
        <v>64139</v>
      </c>
      <c r="S173" s="74">
        <f t="shared" si="136"/>
        <v>64139</v>
      </c>
      <c r="T173" s="74">
        <f t="shared" si="136"/>
        <v>64139</v>
      </c>
      <c r="U173" s="74">
        <f t="shared" si="136"/>
        <v>64139</v>
      </c>
      <c r="V173" s="74">
        <f t="shared" si="136"/>
        <v>64139</v>
      </c>
      <c r="W173" s="79" t="s">
        <v>22</v>
      </c>
    </row>
    <row r="174" spans="1:23" s="2" customFormat="1" ht="13.15" customHeight="1">
      <c r="A174" s="10"/>
      <c r="B174" s="114" t="s">
        <v>14</v>
      </c>
      <c r="C174" s="41" t="s">
        <v>72</v>
      </c>
      <c r="D174" s="160">
        <v>0</v>
      </c>
      <c r="E174" s="160">
        <v>0</v>
      </c>
      <c r="F174" s="160">
        <v>0</v>
      </c>
      <c r="G174" s="160">
        <v>0</v>
      </c>
      <c r="H174" s="160">
        <v>0</v>
      </c>
      <c r="I174" s="160">
        <v>0</v>
      </c>
      <c r="J174" s="160">
        <v>215762</v>
      </c>
      <c r="K174" s="160">
        <v>71133</v>
      </c>
      <c r="L174" s="74">
        <f t="shared" ref="L174:V174" si="137">+K174</f>
        <v>71133</v>
      </c>
      <c r="M174" s="74">
        <f t="shared" si="137"/>
        <v>71133</v>
      </c>
      <c r="N174" s="74">
        <f t="shared" si="137"/>
        <v>71133</v>
      </c>
      <c r="O174" s="74">
        <f t="shared" si="137"/>
        <v>71133</v>
      </c>
      <c r="P174" s="74">
        <f t="shared" si="137"/>
        <v>71133</v>
      </c>
      <c r="Q174" s="74">
        <f t="shared" si="137"/>
        <v>71133</v>
      </c>
      <c r="R174" s="74">
        <f t="shared" si="137"/>
        <v>71133</v>
      </c>
      <c r="S174" s="74">
        <f t="shared" si="137"/>
        <v>71133</v>
      </c>
      <c r="T174" s="74">
        <f t="shared" si="137"/>
        <v>71133</v>
      </c>
      <c r="U174" s="74">
        <f t="shared" si="137"/>
        <v>71133</v>
      </c>
      <c r="V174" s="74">
        <f t="shared" si="137"/>
        <v>71133</v>
      </c>
      <c r="W174" s="79" t="s">
        <v>22</v>
      </c>
    </row>
    <row r="175" spans="1:23" s="2" customFormat="1" ht="13.15" customHeight="1">
      <c r="A175" s="10"/>
      <c r="B175" s="115" t="s">
        <v>217</v>
      </c>
      <c r="C175" s="41"/>
      <c r="D175" s="387">
        <f>D167/D155</f>
        <v>0.33210071242569444</v>
      </c>
      <c r="E175" s="387">
        <f t="shared" ref="E175:V175" si="138">E167/E155</f>
        <v>0.2381965233313858</v>
      </c>
      <c r="F175" s="387">
        <f t="shared" si="138"/>
        <v>0.42578565253205825</v>
      </c>
      <c r="G175" s="387">
        <f t="shared" si="138"/>
        <v>0.37698723850587201</v>
      </c>
      <c r="H175" s="387">
        <f t="shared" si="138"/>
        <v>0.47401271874056999</v>
      </c>
      <c r="I175" s="387">
        <f t="shared" si="138"/>
        <v>0.48891408816352522</v>
      </c>
      <c r="J175" s="387">
        <f t="shared" si="138"/>
        <v>0.48332067726655176</v>
      </c>
      <c r="K175" s="387">
        <f t="shared" si="138"/>
        <v>0.48908284594553231</v>
      </c>
      <c r="L175" s="387">
        <f t="shared" si="138"/>
        <v>0.47987418074313831</v>
      </c>
      <c r="M175" s="387">
        <f t="shared" si="138"/>
        <v>0.47933789024750617</v>
      </c>
      <c r="N175" s="387">
        <f t="shared" si="138"/>
        <v>0.47813497367943436</v>
      </c>
      <c r="O175" s="387">
        <f t="shared" si="138"/>
        <v>0.47733883598145832</v>
      </c>
      <c r="P175" s="387">
        <f t="shared" si="138"/>
        <v>0.47699744380525322</v>
      </c>
      <c r="Q175" s="387">
        <f t="shared" si="138"/>
        <v>0.47735142866330788</v>
      </c>
      <c r="R175" s="387">
        <f t="shared" si="138"/>
        <v>0.47899959296648947</v>
      </c>
      <c r="S175" s="387">
        <f t="shared" si="138"/>
        <v>0.48225677328615152</v>
      </c>
      <c r="T175" s="387">
        <f t="shared" si="138"/>
        <v>0.48552957941185282</v>
      </c>
      <c r="U175" s="387">
        <f t="shared" si="138"/>
        <v>0.48923641255708777</v>
      </c>
      <c r="V175" s="387">
        <f t="shared" si="138"/>
        <v>0.49328668452682189</v>
      </c>
      <c r="W175" s="79"/>
    </row>
    <row r="176" spans="1:23" s="2" customFormat="1" ht="13.15" customHeight="1">
      <c r="A176" s="10"/>
      <c r="B176" s="114" t="s">
        <v>218</v>
      </c>
      <c r="C176" s="41"/>
      <c r="D176" s="387"/>
      <c r="E176" s="387"/>
      <c r="F176" s="387"/>
      <c r="G176" s="387"/>
      <c r="H176" s="387"/>
      <c r="I176" s="387"/>
      <c r="J176" s="387"/>
      <c r="K176" s="387"/>
      <c r="L176" s="101">
        <v>0.48</v>
      </c>
      <c r="M176" s="101">
        <v>0.48</v>
      </c>
      <c r="N176" s="101">
        <v>0.48</v>
      </c>
      <c r="O176" s="101">
        <v>0.48</v>
      </c>
      <c r="P176" s="101">
        <v>0.48</v>
      </c>
      <c r="Q176" s="101">
        <v>0.48</v>
      </c>
      <c r="R176" s="101">
        <v>0.48</v>
      </c>
      <c r="S176" s="101">
        <v>0.48</v>
      </c>
      <c r="T176" s="101">
        <v>0.48</v>
      </c>
      <c r="U176" s="101">
        <v>0.48</v>
      </c>
      <c r="V176" s="101">
        <v>0.48</v>
      </c>
      <c r="W176" s="79"/>
    </row>
    <row r="177" spans="1:23" s="137" customFormat="1" ht="14.25">
      <c r="B177" s="138" t="s">
        <v>91</v>
      </c>
      <c r="C177" s="139" t="s">
        <v>72</v>
      </c>
      <c r="D177" s="140">
        <f>+D155-D166</f>
        <v>0</v>
      </c>
      <c r="E177" s="140">
        <f t="shared" ref="E177:V177" si="139">+E155-E166</f>
        <v>0</v>
      </c>
      <c r="F177" s="140">
        <f t="shared" si="139"/>
        <v>0</v>
      </c>
      <c r="G177" s="140">
        <f t="shared" si="139"/>
        <v>0</v>
      </c>
      <c r="H177" s="140">
        <f t="shared" si="139"/>
        <v>0</v>
      </c>
      <c r="I177" s="140">
        <f t="shared" si="139"/>
        <v>0</v>
      </c>
      <c r="J177" s="140">
        <f t="shared" si="139"/>
        <v>0</v>
      </c>
      <c r="K177" s="140">
        <f t="shared" si="139"/>
        <v>0</v>
      </c>
      <c r="L177" s="140">
        <f t="shared" si="139"/>
        <v>0</v>
      </c>
      <c r="M177" s="140">
        <f t="shared" si="139"/>
        <v>0</v>
      </c>
      <c r="N177" s="140">
        <f t="shared" si="139"/>
        <v>0</v>
      </c>
      <c r="O177" s="140">
        <f t="shared" si="139"/>
        <v>0</v>
      </c>
      <c r="P177" s="140">
        <f t="shared" si="139"/>
        <v>0</v>
      </c>
      <c r="Q177" s="140">
        <f t="shared" si="139"/>
        <v>0</v>
      </c>
      <c r="R177" s="140">
        <f t="shared" si="139"/>
        <v>0</v>
      </c>
      <c r="S177" s="140">
        <f t="shared" si="139"/>
        <v>0</v>
      </c>
      <c r="T177" s="140">
        <f t="shared" si="139"/>
        <v>0</v>
      </c>
      <c r="U177" s="140">
        <f t="shared" si="139"/>
        <v>0</v>
      </c>
      <c r="V177" s="140">
        <f t="shared" si="139"/>
        <v>0</v>
      </c>
      <c r="W177" s="79" t="s">
        <v>22</v>
      </c>
    </row>
    <row r="178" spans="1:23" s="2" customFormat="1" ht="13.15" customHeight="1">
      <c r="A178" s="10"/>
      <c r="B178" s="114"/>
      <c r="C178" s="41"/>
      <c r="D178" s="74"/>
      <c r="E178" s="25"/>
      <c r="F178" s="25"/>
      <c r="G178" s="25"/>
      <c r="H178" s="25"/>
      <c r="I178" s="25"/>
      <c r="J178" s="25"/>
      <c r="K178" s="25"/>
      <c r="L178" s="25"/>
      <c r="M178" s="25"/>
      <c r="N178" s="25"/>
      <c r="O178" s="25"/>
      <c r="P178" s="25"/>
      <c r="Q178" s="25"/>
      <c r="R178" s="25"/>
      <c r="S178" s="25"/>
      <c r="T178" s="25"/>
      <c r="U178" s="25"/>
      <c r="V178" s="25"/>
      <c r="W178" s="79" t="s">
        <v>22</v>
      </c>
    </row>
    <row r="179" spans="1:23" s="2" customFormat="1" ht="13.15" customHeight="1">
      <c r="A179" s="3" t="s">
        <v>22</v>
      </c>
      <c r="B179" s="4" t="s">
        <v>80</v>
      </c>
      <c r="C179" s="33"/>
      <c r="D179" s="65"/>
      <c r="E179" s="65"/>
      <c r="F179" s="65"/>
      <c r="G179" s="65"/>
      <c r="H179" s="65"/>
      <c r="I179" s="65"/>
      <c r="J179" s="65"/>
      <c r="K179" s="65"/>
      <c r="L179" s="65"/>
      <c r="M179" s="65"/>
      <c r="N179" s="65"/>
      <c r="O179" s="65"/>
      <c r="P179" s="65"/>
      <c r="Q179" s="65"/>
      <c r="R179" s="65"/>
      <c r="S179" s="65"/>
      <c r="T179" s="65"/>
      <c r="U179" s="65"/>
      <c r="V179" s="65"/>
      <c r="W179" s="79" t="s">
        <v>22</v>
      </c>
    </row>
    <row r="180" spans="1:23" s="2" customFormat="1" ht="3" customHeight="1">
      <c r="A180" s="10"/>
      <c r="B180" s="126"/>
      <c r="C180" s="127"/>
      <c r="D180" s="74"/>
      <c r="E180" s="25"/>
      <c r="F180" s="25"/>
      <c r="G180" s="25"/>
      <c r="H180" s="25"/>
      <c r="I180" s="25"/>
      <c r="J180" s="25"/>
      <c r="K180" s="25"/>
      <c r="L180" s="25"/>
      <c r="M180" s="25"/>
      <c r="N180" s="25"/>
      <c r="O180" s="25"/>
      <c r="P180" s="25"/>
      <c r="Q180" s="25"/>
      <c r="R180" s="25"/>
      <c r="S180" s="25"/>
      <c r="T180" s="25"/>
      <c r="U180" s="25"/>
      <c r="V180" s="25"/>
      <c r="W180" s="79" t="s">
        <v>22</v>
      </c>
    </row>
    <row r="181" spans="1:23" s="2" customFormat="1" ht="13.15" customHeight="1">
      <c r="A181" s="10"/>
      <c r="B181" s="128" t="s">
        <v>74</v>
      </c>
      <c r="C181" s="129" t="s">
        <v>23</v>
      </c>
      <c r="D181" s="130">
        <v>365</v>
      </c>
      <c r="E181" s="130">
        <v>365</v>
      </c>
      <c r="F181" s="130">
        <v>365</v>
      </c>
      <c r="G181" s="130">
        <v>366</v>
      </c>
      <c r="H181" s="130">
        <v>365</v>
      </c>
      <c r="I181" s="130">
        <v>365</v>
      </c>
      <c r="J181" s="130">
        <v>365</v>
      </c>
      <c r="K181" s="130">
        <v>366</v>
      </c>
      <c r="L181" s="130">
        <v>365</v>
      </c>
      <c r="M181" s="130">
        <v>365</v>
      </c>
      <c r="N181" s="130">
        <v>365</v>
      </c>
      <c r="O181" s="130">
        <v>366</v>
      </c>
      <c r="P181" s="130">
        <v>365</v>
      </c>
      <c r="Q181" s="130">
        <v>365</v>
      </c>
      <c r="R181" s="130">
        <v>365</v>
      </c>
      <c r="S181" s="130">
        <v>366</v>
      </c>
      <c r="T181" s="130">
        <v>365</v>
      </c>
      <c r="U181" s="130">
        <v>365</v>
      </c>
      <c r="V181" s="130">
        <v>365</v>
      </c>
      <c r="W181" s="79" t="s">
        <v>22</v>
      </c>
    </row>
    <row r="182" spans="1:23" s="2" customFormat="1" ht="13.15" customHeight="1">
      <c r="A182" s="10"/>
      <c r="B182" s="98" t="s">
        <v>43</v>
      </c>
      <c r="C182" s="104" t="s">
        <v>72</v>
      </c>
      <c r="D182" s="74">
        <f t="shared" ref="D182:V182" si="140">+D62</f>
        <v>770109.21999999986</v>
      </c>
      <c r="E182" s="74">
        <f t="shared" si="140"/>
        <v>871540.16774306295</v>
      </c>
      <c r="F182" s="74">
        <f t="shared" si="140"/>
        <v>1125741.2887599284</v>
      </c>
      <c r="G182" s="74">
        <f t="shared" si="140"/>
        <v>1501783.4367585336</v>
      </c>
      <c r="H182" s="74">
        <f t="shared" si="140"/>
        <v>1656897.408549584</v>
      </c>
      <c r="I182" s="74">
        <f t="shared" si="140"/>
        <v>1678901.0506574437</v>
      </c>
      <c r="J182" s="74">
        <f t="shared" si="140"/>
        <v>1894958.7022668482</v>
      </c>
      <c r="K182" s="74">
        <f t="shared" si="140"/>
        <v>2096112.224383173</v>
      </c>
      <c r="L182" s="74">
        <f t="shared" si="140"/>
        <v>2364052.8871184662</v>
      </c>
      <c r="M182" s="74">
        <f t="shared" si="140"/>
        <v>2754270.3957015844</v>
      </c>
      <c r="N182" s="74">
        <f t="shared" si="140"/>
        <v>3192901.6052357415</v>
      </c>
      <c r="O182" s="74">
        <f t="shared" si="140"/>
        <v>3649475.0994880279</v>
      </c>
      <c r="P182" s="74">
        <f t="shared" si="140"/>
        <v>4095457.6350436406</v>
      </c>
      <c r="Q182" s="74">
        <f t="shared" si="140"/>
        <v>4500222.5952596255</v>
      </c>
      <c r="R182" s="74">
        <f t="shared" si="140"/>
        <v>4797274.8170273192</v>
      </c>
      <c r="S182" s="74">
        <f t="shared" si="140"/>
        <v>5114350.7781680021</v>
      </c>
      <c r="T182" s="74">
        <f t="shared" si="140"/>
        <v>5452816.0534111401</v>
      </c>
      <c r="U182" s="74">
        <f t="shared" si="140"/>
        <v>5814129.935425302</v>
      </c>
      <c r="V182" s="74">
        <f t="shared" si="140"/>
        <v>6199851.8882500911</v>
      </c>
      <c r="W182" s="79" t="s">
        <v>22</v>
      </c>
    </row>
    <row r="183" spans="1:23" s="2" customFormat="1" ht="13.15" customHeight="1">
      <c r="A183" s="10"/>
      <c r="B183" s="131" t="s">
        <v>44</v>
      </c>
      <c r="C183" s="132" t="s">
        <v>72</v>
      </c>
      <c r="D183" s="133">
        <f t="shared" ref="D183:V183" si="141">-D65</f>
        <v>451685</v>
      </c>
      <c r="E183" s="133">
        <f t="shared" si="141"/>
        <v>551961</v>
      </c>
      <c r="F183" s="133">
        <f t="shared" si="141"/>
        <v>765580.21227000002</v>
      </c>
      <c r="G183" s="133">
        <f t="shared" si="141"/>
        <v>1098530</v>
      </c>
      <c r="H183" s="133">
        <f t="shared" si="141"/>
        <v>1284920</v>
      </c>
      <c r="I183" s="133">
        <f t="shared" si="141"/>
        <v>1278921</v>
      </c>
      <c r="J183" s="133">
        <f t="shared" si="141"/>
        <v>1392074.1048000001</v>
      </c>
      <c r="K183" s="133">
        <f t="shared" si="141"/>
        <v>1495061.8217900002</v>
      </c>
      <c r="L183" s="133">
        <f t="shared" si="141"/>
        <v>1675340.6295126765</v>
      </c>
      <c r="M183" s="133">
        <f t="shared" si="141"/>
        <v>1898772.2890282362</v>
      </c>
      <c r="N183" s="133">
        <f t="shared" si="141"/>
        <v>2214821.0747450953</v>
      </c>
      <c r="O183" s="133">
        <f t="shared" si="141"/>
        <v>2525460.3385010948</v>
      </c>
      <c r="P183" s="133">
        <f t="shared" si="141"/>
        <v>2812174.2469469202</v>
      </c>
      <c r="Q183" s="133">
        <f t="shared" si="141"/>
        <v>3039788.3476163466</v>
      </c>
      <c r="R183" s="133">
        <f t="shared" si="141"/>
        <v>3238917.3588238847</v>
      </c>
      <c r="S183" s="133">
        <f t="shared" si="141"/>
        <v>3410476.5349286068</v>
      </c>
      <c r="T183" s="133">
        <f t="shared" si="141"/>
        <v>3594123.2621688652</v>
      </c>
      <c r="U183" s="133">
        <f t="shared" si="141"/>
        <v>3803678.4815411083</v>
      </c>
      <c r="V183" s="133">
        <f t="shared" si="141"/>
        <v>4040737.8940194692</v>
      </c>
      <c r="W183" s="79" t="s">
        <v>22</v>
      </c>
    </row>
    <row r="184" spans="1:23" s="2" customFormat="1" ht="3" customHeight="1">
      <c r="A184" s="10"/>
      <c r="B184" s="126"/>
      <c r="C184" s="127"/>
      <c r="D184" s="74"/>
      <c r="E184" s="25"/>
      <c r="F184" s="25"/>
      <c r="G184" s="25"/>
      <c r="H184" s="25"/>
      <c r="I184" s="25"/>
      <c r="J184" s="25"/>
      <c r="K184" s="25"/>
      <c r="L184" s="25"/>
      <c r="M184" s="25"/>
      <c r="N184" s="25"/>
      <c r="O184" s="25"/>
      <c r="P184" s="25"/>
      <c r="Q184" s="25"/>
      <c r="R184" s="25"/>
      <c r="S184" s="25"/>
      <c r="T184" s="25"/>
      <c r="U184" s="25"/>
      <c r="V184" s="25"/>
      <c r="W184" s="79" t="s">
        <v>22</v>
      </c>
    </row>
    <row r="185" spans="1:23" s="2" customFormat="1" ht="13.15" customHeight="1">
      <c r="A185" s="10"/>
      <c r="B185" s="117"/>
      <c r="C185" s="123"/>
      <c r="D185" s="74"/>
      <c r="E185" s="25"/>
      <c r="F185" s="25"/>
      <c r="G185" s="25"/>
      <c r="H185" s="25"/>
      <c r="I185" s="25"/>
      <c r="J185" s="25"/>
      <c r="K185" s="25"/>
      <c r="L185" s="25"/>
      <c r="M185" s="25"/>
      <c r="N185" s="25"/>
      <c r="O185" s="25"/>
      <c r="P185" s="25"/>
      <c r="Q185" s="25"/>
      <c r="R185" s="25"/>
      <c r="S185" s="25"/>
      <c r="T185" s="25"/>
      <c r="U185" s="25"/>
      <c r="V185" s="25"/>
      <c r="W185" s="79" t="s">
        <v>22</v>
      </c>
    </row>
    <row r="186" spans="1:23" s="62" customFormat="1" ht="12.75" customHeight="1">
      <c r="A186" s="136"/>
      <c r="B186" s="141" t="s">
        <v>75</v>
      </c>
      <c r="C186" s="123" t="s">
        <v>72</v>
      </c>
      <c r="D186" s="68">
        <v>0</v>
      </c>
      <c r="E186" s="68">
        <f t="shared" ref="E186:V186" si="142">(D189-E189)+(D191-E191)</f>
        <v>-79662</v>
      </c>
      <c r="F186" s="68">
        <f t="shared" si="142"/>
        <v>211009.56</v>
      </c>
      <c r="G186" s="68">
        <f t="shared" si="142"/>
        <v>-287262.56</v>
      </c>
      <c r="H186" s="68">
        <f t="shared" si="142"/>
        <v>-5476</v>
      </c>
      <c r="I186" s="68">
        <f t="shared" si="142"/>
        <v>29319</v>
      </c>
      <c r="J186" s="68">
        <f t="shared" si="142"/>
        <v>55855</v>
      </c>
      <c r="K186" s="68">
        <f t="shared" si="142"/>
        <v>93602</v>
      </c>
      <c r="L186" s="68">
        <f t="shared" si="142"/>
        <v>-38983.704733977618</v>
      </c>
      <c r="M186" s="68">
        <f t="shared" si="142"/>
        <v>-55708.431396127038</v>
      </c>
      <c r="N186" s="68">
        <f t="shared" si="142"/>
        <v>-60496.094969704398</v>
      </c>
      <c r="O186" s="68">
        <f t="shared" si="142"/>
        <v>-62944.949066186848</v>
      </c>
      <c r="P186" s="68">
        <f t="shared" si="142"/>
        <v>-65495.248491936771</v>
      </c>
      <c r="Q186" s="68">
        <f t="shared" si="142"/>
        <v>-60611.77789997682</v>
      </c>
      <c r="R186" s="68">
        <f t="shared" si="142"/>
        <v>-42083.828963132692</v>
      </c>
      <c r="S186" s="68">
        <f t="shared" si="142"/>
        <v>-46001.542952089454</v>
      </c>
      <c r="T186" s="68">
        <f t="shared" si="142"/>
        <v>-53166.702028412372</v>
      </c>
      <c r="U186" s="68">
        <f t="shared" si="142"/>
        <v>-53628.61362407147</v>
      </c>
      <c r="V186" s="68">
        <f t="shared" si="142"/>
        <v>-56253.647903261357</v>
      </c>
      <c r="W186" s="79" t="s">
        <v>22</v>
      </c>
    </row>
    <row r="187" spans="1:23" s="2" customFormat="1" ht="13.15" customHeight="1">
      <c r="A187" s="16"/>
      <c r="B187" s="121" t="s">
        <v>50</v>
      </c>
      <c r="C187" s="83" t="s">
        <v>33</v>
      </c>
      <c r="D187" s="86">
        <f>IFERROR(D186/D$62,"n.a.")</f>
        <v>0</v>
      </c>
      <c r="E187" s="86">
        <f t="shared" ref="E187:V187" si="143">IFERROR(E186/E$62,"n.a.")</f>
        <v>-9.140370455476815E-2</v>
      </c>
      <c r="F187" s="86">
        <f t="shared" si="143"/>
        <v>0.18744054438337221</v>
      </c>
      <c r="G187" s="86">
        <f t="shared" si="143"/>
        <v>-0.19128094835033657</v>
      </c>
      <c r="H187" s="86">
        <f t="shared" si="143"/>
        <v>-3.3049722763424348E-3</v>
      </c>
      <c r="I187" s="86">
        <f t="shared" si="143"/>
        <v>1.7463209036958385E-2</v>
      </c>
      <c r="J187" s="86">
        <f t="shared" si="143"/>
        <v>2.9475576398147012E-2</v>
      </c>
      <c r="K187" s="86">
        <f>IFERROR(K186/K$62,"n.a.")</f>
        <v>4.4655051819825362E-2</v>
      </c>
      <c r="L187" s="86">
        <f t="shared" si="143"/>
        <v>-1.6490199921667018E-2</v>
      </c>
      <c r="M187" s="86">
        <f t="shared" si="143"/>
        <v>-2.0226202729792857E-2</v>
      </c>
      <c r="N187" s="86">
        <f t="shared" si="143"/>
        <v>-1.8947058960571316E-2</v>
      </c>
      <c r="O187" s="86">
        <f t="shared" si="143"/>
        <v>-1.7247671884380627E-2</v>
      </c>
      <c r="P187" s="86">
        <f t="shared" si="143"/>
        <v>-1.5992168477464635E-2</v>
      </c>
      <c r="Q187" s="86">
        <f t="shared" si="143"/>
        <v>-1.3468617744336272E-2</v>
      </c>
      <c r="R187" s="86">
        <f t="shared" si="143"/>
        <v>-8.7724448917876185E-3</v>
      </c>
      <c r="S187" s="86">
        <f t="shared" si="143"/>
        <v>-8.9946006731606194E-3</v>
      </c>
      <c r="T187" s="86">
        <f t="shared" si="143"/>
        <v>-9.7503201112299886E-3</v>
      </c>
      <c r="U187" s="86">
        <f t="shared" si="143"/>
        <v>-9.2238416099568211E-3</v>
      </c>
      <c r="V187" s="86">
        <f t="shared" si="143"/>
        <v>-9.0733857706944282E-3</v>
      </c>
      <c r="W187" s="79" t="s">
        <v>22</v>
      </c>
    </row>
    <row r="188" spans="1:23" s="2" customFormat="1" ht="13.15" customHeight="1">
      <c r="A188" s="10"/>
      <c r="B188" s="117"/>
      <c r="C188" s="123"/>
      <c r="D188" s="74"/>
      <c r="E188" s="25"/>
      <c r="F188" s="25"/>
      <c r="G188" s="25"/>
      <c r="H188" s="25"/>
      <c r="I188" s="25"/>
      <c r="J188" s="25"/>
      <c r="K188" s="25"/>
      <c r="L188" s="25"/>
      <c r="M188" s="25"/>
      <c r="N188" s="25"/>
      <c r="O188" s="25"/>
      <c r="P188" s="25"/>
      <c r="Q188" s="25"/>
      <c r="R188" s="25"/>
      <c r="S188" s="25"/>
      <c r="T188" s="25"/>
      <c r="U188" s="25"/>
      <c r="V188" s="25"/>
      <c r="W188" s="79" t="s">
        <v>22</v>
      </c>
    </row>
    <row r="189" spans="1:23" s="2" customFormat="1" ht="13.15" customHeight="1">
      <c r="A189" s="10"/>
      <c r="B189" s="119" t="s">
        <v>76</v>
      </c>
      <c r="C189" s="104" t="s">
        <v>72</v>
      </c>
      <c r="D189" s="74">
        <f t="shared" ref="D189:V189" si="144">(D194+D198)-D202</f>
        <v>120807</v>
      </c>
      <c r="E189" s="74">
        <f t="shared" si="144"/>
        <v>171870</v>
      </c>
      <c r="F189" s="74">
        <f t="shared" si="144"/>
        <v>226840</v>
      </c>
      <c r="G189" s="74">
        <f t="shared" si="144"/>
        <v>306884</v>
      </c>
      <c r="H189" s="74">
        <f t="shared" si="144"/>
        <v>312611</v>
      </c>
      <c r="I189" s="74">
        <f t="shared" si="144"/>
        <v>298699</v>
      </c>
      <c r="J189" s="74">
        <f t="shared" si="144"/>
        <v>309410</v>
      </c>
      <c r="K189" s="74">
        <f>(K194+K198)-K202</f>
        <v>291589</v>
      </c>
      <c r="L189" s="74">
        <f t="shared" si="144"/>
        <v>330572.70473397762</v>
      </c>
      <c r="M189" s="74">
        <f t="shared" si="144"/>
        <v>386281.13613010466</v>
      </c>
      <c r="N189" s="74">
        <f t="shared" si="144"/>
        <v>446777.23109980905</v>
      </c>
      <c r="O189" s="74">
        <f t="shared" si="144"/>
        <v>509722.1801659959</v>
      </c>
      <c r="P189" s="74">
        <f t="shared" si="144"/>
        <v>575217.42865793267</v>
      </c>
      <c r="Q189" s="74">
        <f t="shared" si="144"/>
        <v>635829.20655790949</v>
      </c>
      <c r="R189" s="74">
        <f t="shared" si="144"/>
        <v>677913.03552104218</v>
      </c>
      <c r="S189" s="74">
        <f t="shared" si="144"/>
        <v>723914.57847313164</v>
      </c>
      <c r="T189" s="74">
        <f t="shared" si="144"/>
        <v>777081.28050154401</v>
      </c>
      <c r="U189" s="74">
        <f t="shared" si="144"/>
        <v>830709.89412561548</v>
      </c>
      <c r="V189" s="74">
        <f t="shared" si="144"/>
        <v>886963.54202887684</v>
      </c>
      <c r="W189" s="79" t="s">
        <v>22</v>
      </c>
    </row>
    <row r="190" spans="1:23" s="2" customFormat="1" ht="13.15" customHeight="1">
      <c r="A190" s="16"/>
      <c r="B190" s="121" t="s">
        <v>50</v>
      </c>
      <c r="C190" s="83" t="s">
        <v>33</v>
      </c>
      <c r="D190" s="86">
        <f>IFERROR(D189/D$62,"n.a.")</f>
        <v>0.15686995670562159</v>
      </c>
      <c r="E190" s="86">
        <f t="shared" ref="E190:V192" si="145">IFERROR(E189/E$62,"n.a.")</f>
        <v>0.1972026148204665</v>
      </c>
      <c r="F190" s="86">
        <f t="shared" si="145"/>
        <v>0.20150278066986232</v>
      </c>
      <c r="G190" s="86">
        <f t="shared" si="145"/>
        <v>0.20434637410995948</v>
      </c>
      <c r="H190" s="86">
        <f t="shared" si="145"/>
        <v>0.18867251429504839</v>
      </c>
      <c r="I190" s="86">
        <f t="shared" si="145"/>
        <v>0.17791340346295689</v>
      </c>
      <c r="J190" s="86">
        <f t="shared" si="145"/>
        <v>0.16328060322890819</v>
      </c>
      <c r="K190" s="86">
        <f>IFERROR(K189/K$62,"n.a.")</f>
        <v>0.13910944109197515</v>
      </c>
      <c r="L190" s="86">
        <f t="shared" si="145"/>
        <v>0.13983304118754775</v>
      </c>
      <c r="M190" s="86">
        <f t="shared" si="145"/>
        <v>0.1402480804836552</v>
      </c>
      <c r="N190" s="86">
        <f t="shared" si="145"/>
        <v>0.13992828039773628</v>
      </c>
      <c r="O190" s="86">
        <f t="shared" si="145"/>
        <v>0.13966999808753403</v>
      </c>
      <c r="P190" s="86">
        <f t="shared" si="145"/>
        <v>0.14045254033052726</v>
      </c>
      <c r="Q190" s="86">
        <f t="shared" si="145"/>
        <v>0.1412883903182188</v>
      </c>
      <c r="R190" s="86">
        <f t="shared" si="145"/>
        <v>0.14131211185043555</v>
      </c>
      <c r="S190" s="86">
        <f t="shared" si="145"/>
        <v>0.14154574253360916</v>
      </c>
      <c r="T190" s="86">
        <f t="shared" si="145"/>
        <v>0.14251008522750774</v>
      </c>
      <c r="U190" s="86">
        <f t="shared" si="145"/>
        <v>0.14287776560756366</v>
      </c>
      <c r="V190" s="86">
        <f t="shared" si="145"/>
        <v>0.14306205341934747</v>
      </c>
      <c r="W190" s="79" t="s">
        <v>22</v>
      </c>
    </row>
    <row r="191" spans="1:23" s="2" customFormat="1" ht="13.15" customHeight="1">
      <c r="A191" s="10"/>
      <c r="B191" s="119" t="s">
        <v>77</v>
      </c>
      <c r="C191" s="104" t="s">
        <v>72</v>
      </c>
      <c r="D191" s="74">
        <f t="shared" ref="D191:V191" si="146">(D160+D165)-D170</f>
        <v>-145381</v>
      </c>
      <c r="E191" s="74">
        <f t="shared" si="146"/>
        <v>-116782</v>
      </c>
      <c r="F191" s="74">
        <f t="shared" si="146"/>
        <v>-382761.56</v>
      </c>
      <c r="G191" s="74">
        <f t="shared" si="146"/>
        <v>-175543</v>
      </c>
      <c r="H191" s="74">
        <f t="shared" si="146"/>
        <v>-175794</v>
      </c>
      <c r="I191" s="74">
        <f t="shared" si="146"/>
        <v>-191201</v>
      </c>
      <c r="J191" s="74">
        <f t="shared" si="146"/>
        <v>-257767</v>
      </c>
      <c r="K191" s="74">
        <f>(K160+K165)-K170</f>
        <v>-333548</v>
      </c>
      <c r="L191" s="74">
        <f t="shared" si="146"/>
        <v>-333548</v>
      </c>
      <c r="M191" s="74">
        <f t="shared" si="146"/>
        <v>-333548</v>
      </c>
      <c r="N191" s="74">
        <f t="shared" si="146"/>
        <v>-333548</v>
      </c>
      <c r="O191" s="74">
        <f t="shared" si="146"/>
        <v>-333548</v>
      </c>
      <c r="P191" s="74">
        <f t="shared" si="146"/>
        <v>-333548</v>
      </c>
      <c r="Q191" s="74">
        <f t="shared" si="146"/>
        <v>-333548</v>
      </c>
      <c r="R191" s="74">
        <f t="shared" si="146"/>
        <v>-333548</v>
      </c>
      <c r="S191" s="74">
        <f t="shared" si="146"/>
        <v>-333548</v>
      </c>
      <c r="T191" s="74">
        <f t="shared" si="146"/>
        <v>-333548</v>
      </c>
      <c r="U191" s="74">
        <f t="shared" si="146"/>
        <v>-333548</v>
      </c>
      <c r="V191" s="74">
        <f t="shared" si="146"/>
        <v>-333548</v>
      </c>
      <c r="W191" s="79" t="s">
        <v>22</v>
      </c>
    </row>
    <row r="192" spans="1:23" s="2" customFormat="1" ht="13.15" customHeight="1">
      <c r="A192" s="16"/>
      <c r="B192" s="121" t="s">
        <v>50</v>
      </c>
      <c r="C192" s="83" t="s">
        <v>33</v>
      </c>
      <c r="D192" s="86">
        <f>IFERROR(D191/D$62,"n.a.")</f>
        <v>-0.18877971620700765</v>
      </c>
      <c r="E192" s="86">
        <f t="shared" si="145"/>
        <v>-0.13399497157132553</v>
      </c>
      <c r="F192" s="86">
        <f t="shared" si="145"/>
        <v>-0.34000845826809356</v>
      </c>
      <c r="G192" s="86">
        <f t="shared" si="145"/>
        <v>-0.11688968975373307</v>
      </c>
      <c r="H192" s="86">
        <f t="shared" si="145"/>
        <v>-0.10609830101302813</v>
      </c>
      <c r="I192" s="86">
        <f t="shared" si="145"/>
        <v>-0.11388461513269485</v>
      </c>
      <c r="J192" s="86">
        <f t="shared" si="145"/>
        <v>-0.136027766563802</v>
      </c>
      <c r="K192" s="86">
        <f>IFERROR(K191/K$62,"n.a.")</f>
        <v>-0.15912697617998664</v>
      </c>
      <c r="L192" s="86">
        <f t="shared" si="145"/>
        <v>-0.14109159816917641</v>
      </c>
      <c r="M192" s="86">
        <f t="shared" si="145"/>
        <v>-0.12110212581907255</v>
      </c>
      <c r="N192" s="86">
        <f t="shared" si="145"/>
        <v>-0.1044654803809318</v>
      </c>
      <c r="O192" s="86">
        <f t="shared" si="145"/>
        <v>-9.139615723006092E-2</v>
      </c>
      <c r="P192" s="86">
        <f t="shared" si="145"/>
        <v>-8.1443401378621702E-2</v>
      </c>
      <c r="Q192" s="86">
        <f t="shared" si="145"/>
        <v>-7.4118111479940477E-2</v>
      </c>
      <c r="R192" s="86">
        <f t="shared" si="145"/>
        <v>-6.9528641306125225E-2</v>
      </c>
      <c r="S192" s="86">
        <f t="shared" si="145"/>
        <v>-6.5218052978266647E-2</v>
      </c>
      <c r="T192" s="86">
        <f t="shared" si="145"/>
        <v>-6.1169860991613874E-2</v>
      </c>
      <c r="U192" s="86">
        <f t="shared" si="145"/>
        <v>-5.7368514929070129E-2</v>
      </c>
      <c r="V192" s="86">
        <f t="shared" si="145"/>
        <v>-5.3799349728360035E-2</v>
      </c>
      <c r="W192" s="79" t="s">
        <v>22</v>
      </c>
    </row>
    <row r="193" spans="1:23" s="2" customFormat="1" ht="13.15" customHeight="1">
      <c r="A193" s="10"/>
      <c r="B193" s="119"/>
      <c r="C193" s="123"/>
      <c r="D193" s="74"/>
      <c r="E193" s="25"/>
      <c r="F193" s="25"/>
      <c r="G193" s="25"/>
      <c r="H193" s="25"/>
      <c r="I193" s="25"/>
      <c r="J193" s="25"/>
      <c r="K193" s="25"/>
      <c r="L193" s="25"/>
      <c r="M193" s="25"/>
      <c r="N193" s="25"/>
      <c r="O193" s="25"/>
      <c r="P193" s="25"/>
      <c r="Q193" s="25"/>
      <c r="R193" s="25"/>
      <c r="S193" s="25"/>
      <c r="T193" s="25"/>
      <c r="U193" s="25"/>
      <c r="V193" s="25"/>
      <c r="W193" s="79" t="s">
        <v>22</v>
      </c>
    </row>
    <row r="194" spans="1:23" s="2" customFormat="1" ht="13.15" customHeight="1">
      <c r="A194" s="10"/>
      <c r="B194" s="98" t="s">
        <v>6</v>
      </c>
      <c r="C194" s="104" t="s">
        <v>72</v>
      </c>
      <c r="D194" s="74">
        <f t="shared" ref="D194:J194" si="147">+D158</f>
        <v>152596</v>
      </c>
      <c r="E194" s="74">
        <f t="shared" si="147"/>
        <v>203380</v>
      </c>
      <c r="F194" s="74">
        <f t="shared" si="147"/>
        <v>284630</v>
      </c>
      <c r="G194" s="74">
        <f t="shared" si="147"/>
        <v>359043</v>
      </c>
      <c r="H194" s="74">
        <f t="shared" si="147"/>
        <v>400063</v>
      </c>
      <c r="I194" s="74">
        <f t="shared" si="147"/>
        <v>390193</v>
      </c>
      <c r="J194" s="74">
        <f t="shared" si="147"/>
        <v>397521</v>
      </c>
      <c r="K194" s="74">
        <f>+K158</f>
        <v>403041</v>
      </c>
      <c r="L194" s="25">
        <f t="shared" ref="L194:V194" si="148">+L195/L$181*L$182</f>
        <v>455806.07162914722</v>
      </c>
      <c r="M194" s="25">
        <f t="shared" si="148"/>
        <v>528216.24027153675</v>
      </c>
      <c r="N194" s="25">
        <f t="shared" si="148"/>
        <v>612337.29415479966</v>
      </c>
      <c r="O194" s="25">
        <f t="shared" si="148"/>
        <v>697987.04088568839</v>
      </c>
      <c r="P194" s="25">
        <f t="shared" si="148"/>
        <v>785430.23137823236</v>
      </c>
      <c r="Q194" s="25">
        <f t="shared" si="148"/>
        <v>863056.38813198288</v>
      </c>
      <c r="R194" s="25">
        <f t="shared" si="148"/>
        <v>920025.3073751023</v>
      </c>
      <c r="S194" s="25">
        <f t="shared" si="148"/>
        <v>978154.5204146452</v>
      </c>
      <c r="T194" s="25">
        <f t="shared" si="148"/>
        <v>1045745.5444898077</v>
      </c>
      <c r="U194" s="25">
        <f t="shared" si="148"/>
        <v>1115038.6177527977</v>
      </c>
      <c r="V194" s="25">
        <f t="shared" si="148"/>
        <v>1189012.6908972778</v>
      </c>
      <c r="W194" s="79" t="s">
        <v>22</v>
      </c>
    </row>
    <row r="195" spans="1:23" s="85" customFormat="1" ht="13.15" customHeight="1">
      <c r="A195" s="134"/>
      <c r="B195" s="124" t="s">
        <v>78</v>
      </c>
      <c r="C195" s="122" t="s">
        <v>23</v>
      </c>
      <c r="D195" s="135">
        <f t="shared" ref="D195:J195" si="149">IFERROR(D194/D182*D181,"n.a.")</f>
        <v>72.324208766128024</v>
      </c>
      <c r="E195" s="135">
        <f t="shared" si="149"/>
        <v>85.17530545062003</v>
      </c>
      <c r="F195" s="135">
        <f t="shared" si="149"/>
        <v>92.285812945922061</v>
      </c>
      <c r="G195" s="135">
        <f t="shared" si="149"/>
        <v>87.502455269873181</v>
      </c>
      <c r="H195" s="135">
        <f t="shared" si="149"/>
        <v>88.130378046656318</v>
      </c>
      <c r="I195" s="135">
        <f t="shared" si="149"/>
        <v>84.82956452033271</v>
      </c>
      <c r="J195" s="135">
        <f t="shared" si="149"/>
        <v>76.569038062111659</v>
      </c>
      <c r="K195" s="135">
        <f>IFERROR(K194/K182*K181,"n.a.")</f>
        <v>70.374574549990484</v>
      </c>
      <c r="L195" s="369">
        <f t="shared" ref="L195:V195" si="150">+K195</f>
        <v>70.374574549990484</v>
      </c>
      <c r="M195" s="369">
        <v>70</v>
      </c>
      <c r="N195" s="369">
        <v>70</v>
      </c>
      <c r="O195" s="369">
        <v>70</v>
      </c>
      <c r="P195" s="369">
        <v>70</v>
      </c>
      <c r="Q195" s="369">
        <v>70</v>
      </c>
      <c r="R195" s="369">
        <v>70</v>
      </c>
      <c r="S195" s="369">
        <v>70</v>
      </c>
      <c r="T195" s="369">
        <v>70</v>
      </c>
      <c r="U195" s="369">
        <v>70</v>
      </c>
      <c r="V195" s="369">
        <f t="shared" si="150"/>
        <v>70</v>
      </c>
      <c r="W195" s="79" t="s">
        <v>22</v>
      </c>
    </row>
    <row r="196" spans="1:23" s="2" customFormat="1" ht="13.15" customHeight="1">
      <c r="A196" s="16"/>
      <c r="B196" s="124" t="s">
        <v>50</v>
      </c>
      <c r="C196" s="83" t="s">
        <v>33</v>
      </c>
      <c r="D196" s="86">
        <f>IFERROR(D194/D$62,"n.a.")</f>
        <v>0.19814851716747403</v>
      </c>
      <c r="E196" s="86">
        <f t="shared" ref="E196:V196" si="151">IFERROR(E194/E$62,"n.a.")</f>
        <v>0.23335700123457542</v>
      </c>
      <c r="F196" s="86">
        <f t="shared" si="151"/>
        <v>0.25283784368745771</v>
      </c>
      <c r="G196" s="86">
        <f t="shared" si="151"/>
        <v>0.23907774663899775</v>
      </c>
      <c r="H196" s="86">
        <f t="shared" si="151"/>
        <v>0.24145309053878444</v>
      </c>
      <c r="I196" s="86">
        <f t="shared" si="151"/>
        <v>0.23240976580913073</v>
      </c>
      <c r="J196" s="86">
        <f t="shared" si="151"/>
        <v>0.20977818647153879</v>
      </c>
      <c r="K196" s="86">
        <f>IFERROR(K194/K$62,"n.a.")</f>
        <v>0.19228025833330734</v>
      </c>
      <c r="L196" s="86">
        <f t="shared" si="151"/>
        <v>0.19280705356161776</v>
      </c>
      <c r="M196" s="86">
        <f t="shared" si="151"/>
        <v>0.19178082191780824</v>
      </c>
      <c r="N196" s="86">
        <f t="shared" si="151"/>
        <v>0.19178082191780821</v>
      </c>
      <c r="O196" s="86">
        <f t="shared" si="151"/>
        <v>0.19125683060109289</v>
      </c>
      <c r="P196" s="86">
        <f t="shared" si="151"/>
        <v>0.19178082191780821</v>
      </c>
      <c r="Q196" s="86">
        <f t="shared" si="151"/>
        <v>0.19178082191780821</v>
      </c>
      <c r="R196" s="86">
        <f t="shared" si="151"/>
        <v>0.19178082191780821</v>
      </c>
      <c r="S196" s="86">
        <f t="shared" si="151"/>
        <v>0.19125683060109289</v>
      </c>
      <c r="T196" s="86">
        <f t="shared" si="151"/>
        <v>0.19178082191780821</v>
      </c>
      <c r="U196" s="86">
        <f t="shared" si="151"/>
        <v>0.19178082191780824</v>
      </c>
      <c r="V196" s="86">
        <f t="shared" si="151"/>
        <v>0.19178082191780824</v>
      </c>
      <c r="W196" s="79" t="s">
        <v>22</v>
      </c>
    </row>
    <row r="197" spans="1:23" s="2" customFormat="1" ht="13.15" customHeight="1">
      <c r="A197" s="10"/>
      <c r="B197" s="117"/>
      <c r="C197" s="123"/>
      <c r="D197" s="77"/>
      <c r="E197" s="77"/>
      <c r="F197" s="77"/>
      <c r="G197" s="77"/>
      <c r="H197" s="77"/>
      <c r="I197" s="77"/>
      <c r="J197" s="77"/>
      <c r="K197" s="77"/>
      <c r="L197" s="77"/>
      <c r="M197" s="77"/>
      <c r="N197" s="77"/>
      <c r="O197" s="77"/>
      <c r="P197" s="77"/>
      <c r="Q197" s="77"/>
      <c r="R197" s="77"/>
      <c r="S197" s="77"/>
      <c r="T197" s="77"/>
      <c r="U197" s="77"/>
      <c r="V197" s="77"/>
      <c r="W197" s="79" t="s">
        <v>22</v>
      </c>
    </row>
    <row r="198" spans="1:23" s="2" customFormat="1" ht="13.15" customHeight="1">
      <c r="A198" s="10"/>
      <c r="B198" s="98" t="s">
        <v>7</v>
      </c>
      <c r="C198" s="104" t="s">
        <v>72</v>
      </c>
      <c r="D198" s="74">
        <f t="shared" ref="D198:J198" si="152">+D159</f>
        <v>12450</v>
      </c>
      <c r="E198" s="74">
        <f t="shared" si="152"/>
        <v>9512</v>
      </c>
      <c r="F198" s="74">
        <f t="shared" si="152"/>
        <v>17651</v>
      </c>
      <c r="G198" s="74">
        <f t="shared" si="152"/>
        <v>18838</v>
      </c>
      <c r="H198" s="74">
        <f t="shared" si="152"/>
        <v>16860</v>
      </c>
      <c r="I198" s="74">
        <f t="shared" si="152"/>
        <v>13678</v>
      </c>
      <c r="J198" s="74">
        <f t="shared" si="152"/>
        <v>16406</v>
      </c>
      <c r="K198" s="74">
        <f>+K159</f>
        <v>31598</v>
      </c>
      <c r="L198" s="25">
        <f t="shared" ref="L198:V198" si="153">+L199/L$181*L$183</f>
        <v>35505.185435466119</v>
      </c>
      <c r="M198" s="25">
        <f t="shared" si="153"/>
        <v>40240.331449063022</v>
      </c>
      <c r="N198" s="25">
        <f t="shared" si="153"/>
        <v>46938.295162146882</v>
      </c>
      <c r="O198" s="25">
        <f t="shared" si="153"/>
        <v>53375.381949366922</v>
      </c>
      <c r="P198" s="25">
        <f t="shared" si="153"/>
        <v>59597.890933819312</v>
      </c>
      <c r="Q198" s="25">
        <f t="shared" si="153"/>
        <v>64421.67465256407</v>
      </c>
      <c r="R198" s="25">
        <f t="shared" si="153"/>
        <v>68641.779116073201</v>
      </c>
      <c r="S198" s="25">
        <f t="shared" si="153"/>
        <v>72080.121356888572</v>
      </c>
      <c r="T198" s="25">
        <f t="shared" si="153"/>
        <v>76169.592411990379</v>
      </c>
      <c r="U198" s="25">
        <f t="shared" si="153"/>
        <v>80610.657585074325</v>
      </c>
      <c r="V198" s="25">
        <f t="shared" si="153"/>
        <v>85634.614057565021</v>
      </c>
      <c r="W198" s="79" t="s">
        <v>22</v>
      </c>
    </row>
    <row r="199" spans="1:23" s="85" customFormat="1" ht="13.15" customHeight="1">
      <c r="A199" s="134"/>
      <c r="B199" s="124" t="s">
        <v>79</v>
      </c>
      <c r="C199" s="122" t="s">
        <v>23</v>
      </c>
      <c r="D199" s="135">
        <f>IFERROR(D198/D$183*D$181,"n.a.")</f>
        <v>10.06066174435724</v>
      </c>
      <c r="E199" s="135">
        <f t="shared" ref="E199:J199" si="154">IFERROR(E198/E$183*E$181,"n.a.")</f>
        <v>6.2900820891331088</v>
      </c>
      <c r="F199" s="135">
        <f t="shared" si="154"/>
        <v>8.4153363641638368</v>
      </c>
      <c r="G199" s="135">
        <f t="shared" si="154"/>
        <v>6.2763037877891357</v>
      </c>
      <c r="H199" s="135">
        <f t="shared" si="154"/>
        <v>4.7893254054727139</v>
      </c>
      <c r="I199" s="135">
        <f t="shared" si="154"/>
        <v>3.9036578490774643</v>
      </c>
      <c r="J199" s="135">
        <f t="shared" si="154"/>
        <v>4.3016316296324799</v>
      </c>
      <c r="K199" s="135">
        <f>IFERROR(K198/K$183*K$181,"n.a.")</f>
        <v>7.7353777826750152</v>
      </c>
      <c r="L199" s="369">
        <f t="shared" ref="L199:V199" si="155">+K199</f>
        <v>7.7353777826750152</v>
      </c>
      <c r="M199" s="369">
        <f t="shared" si="155"/>
        <v>7.7353777826750152</v>
      </c>
      <c r="N199" s="369">
        <f t="shared" si="155"/>
        <v>7.7353777826750152</v>
      </c>
      <c r="O199" s="369">
        <f t="shared" si="155"/>
        <v>7.7353777826750152</v>
      </c>
      <c r="P199" s="369">
        <f t="shared" si="155"/>
        <v>7.7353777826750152</v>
      </c>
      <c r="Q199" s="369">
        <f t="shared" si="155"/>
        <v>7.7353777826750152</v>
      </c>
      <c r="R199" s="369">
        <f t="shared" si="155"/>
        <v>7.7353777826750152</v>
      </c>
      <c r="S199" s="369">
        <f t="shared" si="155"/>
        <v>7.7353777826750152</v>
      </c>
      <c r="T199" s="369">
        <f t="shared" si="155"/>
        <v>7.7353777826750152</v>
      </c>
      <c r="U199" s="369">
        <f t="shared" si="155"/>
        <v>7.7353777826750152</v>
      </c>
      <c r="V199" s="369">
        <f t="shared" si="155"/>
        <v>7.7353777826750152</v>
      </c>
      <c r="W199" s="79" t="s">
        <v>22</v>
      </c>
    </row>
    <row r="200" spans="1:23" s="2" customFormat="1" ht="13.15" customHeight="1">
      <c r="A200" s="16"/>
      <c r="B200" s="124" t="s">
        <v>50</v>
      </c>
      <c r="C200" s="83" t="s">
        <v>33</v>
      </c>
      <c r="D200" s="86">
        <f>IFERROR(D198/D$62,"n.a.")</f>
        <v>1.6166538039889981E-2</v>
      </c>
      <c r="E200" s="86">
        <f t="shared" ref="E200:V200" si="156">IFERROR(E198/E$62,"n.a.")</f>
        <v>1.0914012172992827E-2</v>
      </c>
      <c r="F200" s="86">
        <f t="shared" si="156"/>
        <v>1.5679446224668225E-2</v>
      </c>
      <c r="G200" s="86">
        <f t="shared" si="156"/>
        <v>1.2543752673594638E-2</v>
      </c>
      <c r="H200" s="86">
        <f t="shared" si="156"/>
        <v>1.0175645102106182E-2</v>
      </c>
      <c r="I200" s="86">
        <f t="shared" si="156"/>
        <v>8.1469959141688593E-3</v>
      </c>
      <c r="J200" s="86">
        <f t="shared" si="156"/>
        <v>8.6577084663503698E-3</v>
      </c>
      <c r="K200" s="86">
        <f>IFERROR(K198/K$62,"n.a.")</f>
        <v>1.5074574553992883E-2</v>
      </c>
      <c r="L200" s="86">
        <f t="shared" si="156"/>
        <v>1.5018777976132013E-2</v>
      </c>
      <c r="M200" s="86">
        <f t="shared" si="156"/>
        <v>1.4610160103330291E-2</v>
      </c>
      <c r="N200" s="86">
        <f t="shared" si="156"/>
        <v>1.4700827324330056E-2</v>
      </c>
      <c r="O200" s="86">
        <f t="shared" si="156"/>
        <v>1.462549558342096E-2</v>
      </c>
      <c r="P200" s="86">
        <f t="shared" si="156"/>
        <v>1.4552193245477008E-2</v>
      </c>
      <c r="Q200" s="86">
        <f t="shared" si="156"/>
        <v>1.4315219589453991E-2</v>
      </c>
      <c r="R200" s="86">
        <f t="shared" si="156"/>
        <v>1.4308494246032748E-2</v>
      </c>
      <c r="S200" s="86">
        <f t="shared" si="156"/>
        <v>1.4093699177729886E-2</v>
      </c>
      <c r="T200" s="86">
        <f t="shared" si="156"/>
        <v>1.3968854196785285E-2</v>
      </c>
      <c r="U200" s="86">
        <f t="shared" si="156"/>
        <v>1.3864612328994618E-2</v>
      </c>
      <c r="V200" s="86">
        <f t="shared" si="156"/>
        <v>1.3812364488877394E-2</v>
      </c>
      <c r="W200" s="79" t="s">
        <v>22</v>
      </c>
    </row>
    <row r="201" spans="1:23" s="2" customFormat="1" ht="13.15" customHeight="1">
      <c r="A201" s="10"/>
      <c r="B201" s="125"/>
      <c r="C201" s="120"/>
      <c r="D201" s="77"/>
      <c r="E201" s="77"/>
      <c r="F201" s="77"/>
      <c r="G201" s="77"/>
      <c r="H201" s="77"/>
      <c r="I201" s="77"/>
      <c r="J201" s="77"/>
      <c r="K201" s="77"/>
      <c r="L201" s="77"/>
      <c r="M201" s="77"/>
      <c r="N201" s="77"/>
      <c r="O201" s="77"/>
      <c r="P201" s="77"/>
      <c r="Q201" s="77"/>
      <c r="R201" s="77"/>
      <c r="S201" s="77"/>
      <c r="T201" s="77"/>
      <c r="U201" s="77"/>
      <c r="V201" s="77"/>
      <c r="W201" s="79" t="s">
        <v>22</v>
      </c>
    </row>
    <row r="202" spans="1:23" s="2" customFormat="1" ht="13.15" customHeight="1">
      <c r="A202" s="10"/>
      <c r="B202" s="98" t="s">
        <v>12</v>
      </c>
      <c r="C202" s="104" t="s">
        <v>72</v>
      </c>
      <c r="D202" s="74">
        <f t="shared" ref="D202:J202" si="157">+D169</f>
        <v>44239</v>
      </c>
      <c r="E202" s="74">
        <f t="shared" si="157"/>
        <v>41022</v>
      </c>
      <c r="F202" s="74">
        <f t="shared" si="157"/>
        <v>75441</v>
      </c>
      <c r="G202" s="74">
        <f t="shared" si="157"/>
        <v>70997</v>
      </c>
      <c r="H202" s="74">
        <f t="shared" si="157"/>
        <v>104312</v>
      </c>
      <c r="I202" s="74">
        <f t="shared" si="157"/>
        <v>105172</v>
      </c>
      <c r="J202" s="74">
        <f t="shared" si="157"/>
        <v>104517</v>
      </c>
      <c r="K202" s="74">
        <f>+K169</f>
        <v>143050</v>
      </c>
      <c r="L202" s="25">
        <f t="shared" ref="L202:V202" si="158">+L203/L$181*L$183</f>
        <v>160738.55233063572</v>
      </c>
      <c r="M202" s="25">
        <f t="shared" si="158"/>
        <v>182175.43559049512</v>
      </c>
      <c r="N202" s="25">
        <f t="shared" si="158"/>
        <v>212498.35821713749</v>
      </c>
      <c r="O202" s="25">
        <f t="shared" si="158"/>
        <v>241640.24266905937</v>
      </c>
      <c r="P202" s="25">
        <f t="shared" si="158"/>
        <v>269810.69365411904</v>
      </c>
      <c r="Q202" s="25">
        <f t="shared" si="158"/>
        <v>291648.85622663744</v>
      </c>
      <c r="R202" s="25">
        <f t="shared" si="158"/>
        <v>310754.05097013328</v>
      </c>
      <c r="S202" s="25">
        <f t="shared" si="158"/>
        <v>326320.06329840212</v>
      </c>
      <c r="T202" s="25">
        <f t="shared" si="158"/>
        <v>344833.85640025395</v>
      </c>
      <c r="U202" s="25">
        <f t="shared" si="158"/>
        <v>364939.38121225656</v>
      </c>
      <c r="V202" s="25">
        <f t="shared" si="158"/>
        <v>387683.76292596606</v>
      </c>
      <c r="W202" s="79" t="s">
        <v>22</v>
      </c>
    </row>
    <row r="203" spans="1:23" s="2" customFormat="1" ht="13.15" customHeight="1">
      <c r="A203" s="10"/>
      <c r="B203" s="124" t="s">
        <v>79</v>
      </c>
      <c r="C203" s="122" t="s">
        <v>23</v>
      </c>
      <c r="D203" s="135">
        <f t="shared" ref="D203:J203" si="159">IFERROR(D202/D$183*D$181,"n.a.")</f>
        <v>35.748884731616059</v>
      </c>
      <c r="E203" s="135">
        <f t="shared" si="159"/>
        <v>27.126970927293776</v>
      </c>
      <c r="F203" s="135">
        <f t="shared" si="159"/>
        <v>35.967446073813605</v>
      </c>
      <c r="G203" s="135">
        <f t="shared" si="159"/>
        <v>23.654248859839971</v>
      </c>
      <c r="H203" s="135">
        <f t="shared" si="159"/>
        <v>29.631323350870094</v>
      </c>
      <c r="I203" s="135">
        <f t="shared" si="159"/>
        <v>30.015755468867898</v>
      </c>
      <c r="J203" s="135">
        <f t="shared" si="159"/>
        <v>27.404219982585513</v>
      </c>
      <c r="K203" s="135">
        <f>IFERROR(K202/K$183*K$181,"n.a.")</f>
        <v>35.019488316085223</v>
      </c>
      <c r="L203" s="367">
        <f t="shared" ref="L203:V203" si="160">+K203</f>
        <v>35.019488316085223</v>
      </c>
      <c r="M203" s="367">
        <f t="shared" si="160"/>
        <v>35.019488316085223</v>
      </c>
      <c r="N203" s="367">
        <f t="shared" si="160"/>
        <v>35.019488316085223</v>
      </c>
      <c r="O203" s="367">
        <f t="shared" si="160"/>
        <v>35.019488316085223</v>
      </c>
      <c r="P203" s="367">
        <f t="shared" si="160"/>
        <v>35.019488316085223</v>
      </c>
      <c r="Q203" s="367">
        <f t="shared" si="160"/>
        <v>35.019488316085223</v>
      </c>
      <c r="R203" s="367">
        <f t="shared" si="160"/>
        <v>35.019488316085223</v>
      </c>
      <c r="S203" s="367">
        <f t="shared" si="160"/>
        <v>35.019488316085223</v>
      </c>
      <c r="T203" s="367">
        <f t="shared" si="160"/>
        <v>35.019488316085223</v>
      </c>
      <c r="U203" s="367">
        <f t="shared" si="160"/>
        <v>35.019488316085223</v>
      </c>
      <c r="V203" s="367">
        <f t="shared" si="160"/>
        <v>35.019488316085223</v>
      </c>
      <c r="W203" s="79" t="s">
        <v>22</v>
      </c>
    </row>
    <row r="204" spans="1:23" s="2" customFormat="1" ht="13.15" customHeight="1">
      <c r="A204" s="16"/>
      <c r="B204" s="124" t="s">
        <v>50</v>
      </c>
      <c r="C204" s="83" t="s">
        <v>33</v>
      </c>
      <c r="D204" s="86">
        <f>IFERROR(D202/D$62,"n.a.")</f>
        <v>5.7445098501742398E-2</v>
      </c>
      <c r="E204" s="86">
        <f t="shared" ref="E204:V204" si="161">IFERROR(E202/E$62,"n.a.")</f>
        <v>4.706839858710174E-2</v>
      </c>
      <c r="F204" s="86">
        <f t="shared" si="161"/>
        <v>6.701450924226364E-2</v>
      </c>
      <c r="G204" s="86">
        <f t="shared" si="161"/>
        <v>4.7275125202632898E-2</v>
      </c>
      <c r="H204" s="86">
        <f t="shared" si="161"/>
        <v>6.2956221345842237E-2</v>
      </c>
      <c r="I204" s="86">
        <f t="shared" si="161"/>
        <v>6.2643358260342688E-2</v>
      </c>
      <c r="J204" s="86">
        <f t="shared" si="161"/>
        <v>5.5155291708980952E-2</v>
      </c>
      <c r="K204" s="86">
        <f>IFERROR(K202/K$62,"n.a.")</f>
        <v>6.8245391795325086E-2</v>
      </c>
      <c r="L204" s="86">
        <f t="shared" si="161"/>
        <v>6.7992790350202045E-2</v>
      </c>
      <c r="M204" s="86">
        <f t="shared" si="161"/>
        <v>6.6142901537483326E-2</v>
      </c>
      <c r="N204" s="86">
        <f t="shared" si="161"/>
        <v>6.6553368844401981E-2</v>
      </c>
      <c r="O204" s="86">
        <f t="shared" si="161"/>
        <v>6.6212328096979814E-2</v>
      </c>
      <c r="P204" s="86">
        <f t="shared" si="161"/>
        <v>6.5880474832757968E-2</v>
      </c>
      <c r="Q204" s="86">
        <f t="shared" si="161"/>
        <v>6.48076511890434E-2</v>
      </c>
      <c r="R204" s="86">
        <f t="shared" si="161"/>
        <v>6.4777204313405418E-2</v>
      </c>
      <c r="S204" s="86">
        <f t="shared" si="161"/>
        <v>6.3804787245213629E-2</v>
      </c>
      <c r="T204" s="86">
        <f t="shared" si="161"/>
        <v>6.3239590887085737E-2</v>
      </c>
      <c r="U204" s="86">
        <f t="shared" si="161"/>
        <v>6.2767668639239202E-2</v>
      </c>
      <c r="V204" s="86">
        <f t="shared" si="161"/>
        <v>6.2531132987338159E-2</v>
      </c>
      <c r="W204" s="79" t="s">
        <v>22</v>
      </c>
    </row>
    <row r="205" spans="1:23" s="2" customFormat="1" ht="13.15" customHeight="1">
      <c r="A205" s="10"/>
      <c r="B205" s="28"/>
      <c r="C205" s="44"/>
      <c r="D205" s="77"/>
      <c r="E205" s="77"/>
      <c r="F205" s="77"/>
      <c r="G205" s="77"/>
      <c r="H205" s="77"/>
      <c r="I205" s="77"/>
      <c r="J205" s="77"/>
      <c r="K205" s="77"/>
      <c r="L205" s="77"/>
      <c r="M205" s="77"/>
      <c r="N205" s="77"/>
      <c r="O205" s="77"/>
      <c r="P205" s="77"/>
      <c r="Q205" s="77"/>
      <c r="R205" s="77"/>
      <c r="S205" s="77"/>
      <c r="T205" s="77"/>
      <c r="U205" s="77"/>
      <c r="V205" s="77"/>
      <c r="W205" s="79" t="s">
        <v>22</v>
      </c>
    </row>
    <row r="206" spans="1:23" s="2" customFormat="1" ht="13.15" customHeight="1">
      <c r="A206" s="3" t="s">
        <v>22</v>
      </c>
      <c r="B206" s="4" t="s">
        <v>8</v>
      </c>
      <c r="C206" s="33"/>
      <c r="D206" s="65"/>
      <c r="E206" s="65"/>
      <c r="F206" s="65"/>
      <c r="G206" s="65"/>
      <c r="H206" s="65"/>
      <c r="I206" s="65"/>
      <c r="J206" s="65"/>
      <c r="K206" s="65"/>
      <c r="L206" s="65"/>
      <c r="M206" s="65"/>
      <c r="N206" s="65"/>
      <c r="O206" s="65"/>
      <c r="P206" s="65"/>
      <c r="Q206" s="65"/>
      <c r="R206" s="65"/>
      <c r="S206" s="65"/>
      <c r="T206" s="65"/>
      <c r="U206" s="65"/>
      <c r="V206" s="65"/>
      <c r="W206" s="79" t="s">
        <v>22</v>
      </c>
    </row>
    <row r="207" spans="1:23" s="56" customFormat="1" ht="13.15" customHeight="1">
      <c r="A207" s="3"/>
      <c r="B207" s="48"/>
      <c r="C207" s="50"/>
      <c r="D207" s="116"/>
      <c r="E207" s="116"/>
      <c r="F207" s="116"/>
      <c r="G207" s="116"/>
      <c r="H207" s="116"/>
      <c r="I207" s="116"/>
      <c r="J207" s="116"/>
      <c r="K207" s="116"/>
      <c r="L207" s="116"/>
      <c r="M207" s="116"/>
      <c r="N207" s="116"/>
      <c r="O207" s="116"/>
      <c r="P207" s="116"/>
      <c r="Q207" s="116"/>
      <c r="R207" s="116"/>
      <c r="S207" s="116"/>
      <c r="T207" s="116"/>
      <c r="U207" s="116"/>
      <c r="V207" s="116"/>
      <c r="W207" s="79" t="s">
        <v>22</v>
      </c>
    </row>
    <row r="208" spans="1:23" s="62" customFormat="1" ht="13.15" customHeight="1">
      <c r="A208" s="136"/>
      <c r="B208" s="117" t="s">
        <v>17</v>
      </c>
      <c r="C208" s="123" t="s">
        <v>72</v>
      </c>
      <c r="D208" s="160">
        <v>108500</v>
      </c>
      <c r="E208" s="160">
        <v>59500</v>
      </c>
      <c r="F208" s="160">
        <v>181400</v>
      </c>
      <c r="G208" s="160">
        <v>163016</v>
      </c>
      <c r="H208" s="160">
        <v>148100</v>
      </c>
      <c r="I208" s="160">
        <f>+I212+I215+I218+I221</f>
        <v>117947.99999999999</v>
      </c>
      <c r="J208" s="160">
        <f>+J212+J215+J218+J221</f>
        <v>111738.30800000002</v>
      </c>
      <c r="K208" s="160">
        <f>+K212+K215+K218+K221</f>
        <v>128076.62700000001</v>
      </c>
      <c r="L208" s="68">
        <f>Capex!B4</f>
        <v>360000</v>
      </c>
      <c r="M208" s="68">
        <f>Capex!C4</f>
        <v>374760</v>
      </c>
      <c r="N208" s="68">
        <f>Capex!D4</f>
        <v>389000.88</v>
      </c>
      <c r="O208" s="68">
        <f>Capex!E4</f>
        <v>403004.91168000002</v>
      </c>
      <c r="P208" s="68">
        <f>Capex!F4</f>
        <v>417110.08358879999</v>
      </c>
      <c r="Q208" s="68">
        <f t="shared" ref="Q208:V208" si="162">+Q212+Q215+Q218+Q221</f>
        <v>289879.70937729598</v>
      </c>
      <c r="R208" s="68">
        <f t="shared" si="162"/>
        <v>309014.18770434667</v>
      </c>
      <c r="S208" s="68">
        <f t="shared" si="162"/>
        <v>329438.48572969472</v>
      </c>
      <c r="T208" s="68">
        <f t="shared" si="162"/>
        <v>351240.56630347285</v>
      </c>
      <c r="U208" s="68">
        <f t="shared" si="162"/>
        <v>374514.42907252227</v>
      </c>
      <c r="V208" s="68">
        <f t="shared" si="162"/>
        <v>399360.52617515728</v>
      </c>
      <c r="W208" s="79" t="s">
        <v>22</v>
      </c>
    </row>
    <row r="209" spans="1:23" s="2" customFormat="1" ht="13.15" customHeight="1">
      <c r="A209" s="16"/>
      <c r="B209" s="124" t="s">
        <v>50</v>
      </c>
      <c r="C209" s="83" t="s">
        <v>33</v>
      </c>
      <c r="D209" s="86">
        <f t="shared" ref="D209:V209" si="163">IFERROR(D208/D$62,"n.a.")</f>
        <v>0.14088910661269582</v>
      </c>
      <c r="E209" s="86">
        <f t="shared" si="163"/>
        <v>6.8269945783544284E-2</v>
      </c>
      <c r="F209" s="86">
        <f t="shared" si="163"/>
        <v>0.16113826667921452</v>
      </c>
      <c r="G209" s="86">
        <f t="shared" si="163"/>
        <v>0.10854827401203437</v>
      </c>
      <c r="H209" s="86">
        <f t="shared" si="163"/>
        <v>8.9383928803198426E-2</v>
      </c>
      <c r="I209" s="86">
        <f t="shared" si="163"/>
        <v>7.0253097973708767E-2</v>
      </c>
      <c r="J209" s="86">
        <f t="shared" si="163"/>
        <v>5.8966091380425779E-2</v>
      </c>
      <c r="K209" s="86">
        <f t="shared" si="163"/>
        <v>6.1101989440326535E-2</v>
      </c>
      <c r="L209" s="86">
        <f t="shared" si="163"/>
        <v>0.15228085715070547</v>
      </c>
      <c r="M209" s="86">
        <f t="shared" si="163"/>
        <v>0.13606507210942842</v>
      </c>
      <c r="N209" s="86">
        <f t="shared" si="163"/>
        <v>0.12183303092150218</v>
      </c>
      <c r="O209" s="86">
        <f t="shared" si="163"/>
        <v>0.11042818506599378</v>
      </c>
      <c r="P209" s="86">
        <f t="shared" si="163"/>
        <v>0.10184700240083312</v>
      </c>
      <c r="Q209" s="86">
        <f t="shared" si="163"/>
        <v>6.4414526890879786E-2</v>
      </c>
      <c r="R209" s="86">
        <f t="shared" si="163"/>
        <v>6.4414526890879786E-2</v>
      </c>
      <c r="S209" s="86">
        <f t="shared" si="163"/>
        <v>6.4414526890879786E-2</v>
      </c>
      <c r="T209" s="86">
        <f t="shared" si="163"/>
        <v>6.4414526890879786E-2</v>
      </c>
      <c r="U209" s="86">
        <f t="shared" si="163"/>
        <v>6.4414526890879786E-2</v>
      </c>
      <c r="V209" s="86">
        <f t="shared" si="163"/>
        <v>6.4414526890879786E-2</v>
      </c>
      <c r="W209" s="79" t="s">
        <v>22</v>
      </c>
    </row>
    <row r="210" spans="1:23" s="85" customFormat="1" ht="13.15" customHeight="1">
      <c r="A210" s="82"/>
      <c r="B210" s="124" t="s">
        <v>32</v>
      </c>
      <c r="C210" s="83" t="s">
        <v>33</v>
      </c>
      <c r="D210" s="84"/>
      <c r="E210" s="86">
        <f t="shared" ref="E210:V210" si="164">IFERROR(E208/D208-1,"n.a.")</f>
        <v>-0.45161290322580649</v>
      </c>
      <c r="F210" s="86">
        <f t="shared" si="164"/>
        <v>2.0487394957983192</v>
      </c>
      <c r="G210" s="86">
        <f t="shared" si="164"/>
        <v>-0.10134509371554579</v>
      </c>
      <c r="H210" s="86">
        <f t="shared" si="164"/>
        <v>-9.1500220837218427E-2</v>
      </c>
      <c r="I210" s="86">
        <f t="shared" si="164"/>
        <v>-0.20359216745442277</v>
      </c>
      <c r="J210" s="86">
        <f t="shared" si="164"/>
        <v>-5.2647709159968525E-2</v>
      </c>
      <c r="K210" s="86">
        <f t="shared" si="164"/>
        <v>0.14621949528714895</v>
      </c>
      <c r="L210" s="86">
        <f t="shared" si="164"/>
        <v>1.8108173086101025</v>
      </c>
      <c r="M210" s="86">
        <f t="shared" si="164"/>
        <v>4.0999999999999925E-2</v>
      </c>
      <c r="N210" s="86">
        <f t="shared" si="164"/>
        <v>3.8000000000000034E-2</v>
      </c>
      <c r="O210" s="86">
        <f t="shared" si="164"/>
        <v>3.6000000000000032E-2</v>
      </c>
      <c r="P210" s="86">
        <f t="shared" si="164"/>
        <v>3.499999999999992E-2</v>
      </c>
      <c r="Q210" s="86">
        <f t="shared" si="164"/>
        <v>-0.30502828681775918</v>
      </c>
      <c r="R210" s="86">
        <f t="shared" si="164"/>
        <v>6.6008339694262563E-2</v>
      </c>
      <c r="S210" s="86">
        <f t="shared" si="164"/>
        <v>6.609501711581367E-2</v>
      </c>
      <c r="T210" s="86">
        <f t="shared" si="164"/>
        <v>6.6179519146001731E-2</v>
      </c>
      <c r="U210" s="86">
        <f t="shared" si="164"/>
        <v>6.6261887156111587E-2</v>
      </c>
      <c r="V210" s="86">
        <f t="shared" si="164"/>
        <v>6.634216247466318E-2</v>
      </c>
      <c r="W210" s="79" t="s">
        <v>22</v>
      </c>
    </row>
    <row r="211" spans="1:23" s="2" customFormat="1" ht="13.15" customHeight="1">
      <c r="A211" s="16"/>
      <c r="B211" s="124"/>
      <c r="C211" s="83"/>
      <c r="D211" s="86"/>
      <c r="E211" s="86"/>
      <c r="F211" s="86"/>
      <c r="G211" s="86"/>
      <c r="H211" s="86"/>
      <c r="I211" s="86"/>
      <c r="J211" s="86"/>
      <c r="K211" s="86"/>
      <c r="L211" s="86"/>
      <c r="M211" s="86"/>
      <c r="N211" s="86"/>
      <c r="O211" s="86"/>
      <c r="P211" s="86"/>
      <c r="Q211" s="86"/>
      <c r="R211" s="86"/>
      <c r="S211" s="86"/>
      <c r="T211" s="86"/>
      <c r="U211" s="86"/>
      <c r="V211" s="86"/>
      <c r="W211" s="79" t="s">
        <v>22</v>
      </c>
    </row>
    <row r="212" spans="1:23" s="2" customFormat="1" ht="13.15" customHeight="1">
      <c r="A212" s="10"/>
      <c r="B212" s="119" t="s">
        <v>92</v>
      </c>
      <c r="C212" s="104" t="s">
        <v>72</v>
      </c>
      <c r="D212" s="160"/>
      <c r="E212" s="160"/>
      <c r="F212" s="160"/>
      <c r="G212" s="160"/>
      <c r="H212" s="160"/>
      <c r="I212" s="160">
        <v>41408.589999999997</v>
      </c>
      <c r="J212" s="160">
        <v>41882.826000000001</v>
      </c>
      <c r="K212" s="160">
        <v>11420.585999999999</v>
      </c>
      <c r="L212" s="74">
        <f t="shared" ref="L212:V212" si="165">L$62*L213</f>
        <v>12880.4502887863</v>
      </c>
      <c r="M212" s="74">
        <f t="shared" si="165"/>
        <v>15006.53522051779</v>
      </c>
      <c r="N212" s="74">
        <f t="shared" si="165"/>
        <v>17396.400320533128</v>
      </c>
      <c r="O212" s="74">
        <f t="shared" si="165"/>
        <v>19884.023261601167</v>
      </c>
      <c r="P212" s="74">
        <f t="shared" si="165"/>
        <v>22313.941775773172</v>
      </c>
      <c r="Q212" s="74">
        <f t="shared" si="165"/>
        <v>24519.287932414929</v>
      </c>
      <c r="R212" s="74">
        <f t="shared" si="165"/>
        <v>26137.765419319207</v>
      </c>
      <c r="S212" s="74">
        <f t="shared" si="165"/>
        <v>27865.341472078235</v>
      </c>
      <c r="T212" s="74">
        <f t="shared" si="165"/>
        <v>29709.456371539512</v>
      </c>
      <c r="U212" s="74">
        <f t="shared" si="165"/>
        <v>31678.061017099881</v>
      </c>
      <c r="V212" s="74">
        <f t="shared" si="165"/>
        <v>33779.652087978619</v>
      </c>
      <c r="W212" s="79" t="s">
        <v>22</v>
      </c>
    </row>
    <row r="213" spans="1:23" s="2" customFormat="1" ht="13.15" customHeight="1">
      <c r="A213" s="16"/>
      <c r="B213" s="107" t="s">
        <v>50</v>
      </c>
      <c r="C213" s="83" t="s">
        <v>33</v>
      </c>
      <c r="D213" s="86"/>
      <c r="E213" s="86"/>
      <c r="F213" s="86"/>
      <c r="G213" s="86"/>
      <c r="H213" s="86"/>
      <c r="I213" s="86">
        <f>IFERROR(I212/I$62,"n.a.")</f>
        <v>2.466410392904617E-2</v>
      </c>
      <c r="J213" s="86">
        <f>IFERROR(J212/J$62,"n.a.")</f>
        <v>2.2102236819144177E-2</v>
      </c>
      <c r="K213" s="86">
        <f>IFERROR(K212/K$62,"n.a.")</f>
        <v>5.4484611401761935E-3</v>
      </c>
      <c r="L213" s="380">
        <f>+K213</f>
        <v>5.4484611401761935E-3</v>
      </c>
      <c r="M213" s="380">
        <f t="shared" ref="M213:V213" si="166">+L213</f>
        <v>5.4484611401761935E-3</v>
      </c>
      <c r="N213" s="380">
        <f t="shared" si="166"/>
        <v>5.4484611401761935E-3</v>
      </c>
      <c r="O213" s="380">
        <f t="shared" si="166"/>
        <v>5.4484611401761935E-3</v>
      </c>
      <c r="P213" s="380">
        <f t="shared" si="166"/>
        <v>5.4484611401761935E-3</v>
      </c>
      <c r="Q213" s="87">
        <f t="shared" si="166"/>
        <v>5.4484611401761935E-3</v>
      </c>
      <c r="R213" s="87">
        <f t="shared" si="166"/>
        <v>5.4484611401761935E-3</v>
      </c>
      <c r="S213" s="87">
        <f t="shared" si="166"/>
        <v>5.4484611401761935E-3</v>
      </c>
      <c r="T213" s="87">
        <f t="shared" si="166"/>
        <v>5.4484611401761935E-3</v>
      </c>
      <c r="U213" s="87">
        <f t="shared" si="166"/>
        <v>5.4484611401761935E-3</v>
      </c>
      <c r="V213" s="87">
        <f t="shared" si="166"/>
        <v>5.4484611401761935E-3</v>
      </c>
      <c r="W213" s="79" t="s">
        <v>22</v>
      </c>
    </row>
    <row r="214" spans="1:23" s="85" customFormat="1" ht="13.15" customHeight="1">
      <c r="A214" s="82"/>
      <c r="B214" s="107" t="s">
        <v>32</v>
      </c>
      <c r="C214" s="83" t="s">
        <v>33</v>
      </c>
      <c r="D214" s="84"/>
      <c r="E214" s="86"/>
      <c r="F214" s="86"/>
      <c r="G214" s="86"/>
      <c r="H214" s="86"/>
      <c r="I214" s="86"/>
      <c r="J214" s="86">
        <f>IFERROR(J212/I212-1,"n.a.")</f>
        <v>1.1452599569316435E-2</v>
      </c>
      <c r="K214" s="86">
        <f>IFERROR(K212/J212-1,"n.a.")</f>
        <v>-0.7273205490002036</v>
      </c>
      <c r="L214" s="86">
        <f t="shared" ref="L214:V214" si="167">IFERROR(L212/K212-1,"n.a.")</f>
        <v>0.12782744149786196</v>
      </c>
      <c r="M214" s="86">
        <f t="shared" si="167"/>
        <v>0.16506293522847226</v>
      </c>
      <c r="N214" s="86">
        <f t="shared" si="167"/>
        <v>0.15925495558413627</v>
      </c>
      <c r="O214" s="86">
        <f t="shared" si="167"/>
        <v>0.14299641852526679</v>
      </c>
      <c r="P214" s="86">
        <f t="shared" si="167"/>
        <v>0.12220457008137364</v>
      </c>
      <c r="Q214" s="86">
        <f t="shared" si="167"/>
        <v>9.8832657125428103E-2</v>
      </c>
      <c r="R214" s="86">
        <f t="shared" si="167"/>
        <v>6.6008339694262563E-2</v>
      </c>
      <c r="S214" s="86">
        <f t="shared" si="167"/>
        <v>6.609501711581367E-2</v>
      </c>
      <c r="T214" s="86">
        <f t="shared" si="167"/>
        <v>6.6179519146001731E-2</v>
      </c>
      <c r="U214" s="86">
        <f t="shared" si="167"/>
        <v>6.6261887156111365E-2</v>
      </c>
      <c r="V214" s="86">
        <f t="shared" si="167"/>
        <v>6.6342162474663402E-2</v>
      </c>
      <c r="W214" s="79" t="s">
        <v>22</v>
      </c>
    </row>
    <row r="215" spans="1:23" s="2" customFormat="1" ht="12.75" customHeight="1">
      <c r="A215" s="10"/>
      <c r="B215" s="119" t="s">
        <v>93</v>
      </c>
      <c r="C215" s="104" t="s">
        <v>72</v>
      </c>
      <c r="D215" s="160"/>
      <c r="E215" s="160"/>
      <c r="F215" s="160"/>
      <c r="G215" s="160"/>
      <c r="H215" s="160"/>
      <c r="I215" s="160">
        <v>53384.24</v>
      </c>
      <c r="J215" s="160">
        <v>33900.425000000003</v>
      </c>
      <c r="K215" s="160">
        <v>77870.825000000012</v>
      </c>
      <c r="L215" s="74">
        <f t="shared" ref="L215:V215" si="168">L$62*L216</f>
        <v>87824.853327077741</v>
      </c>
      <c r="M215" s="74">
        <f t="shared" si="168"/>
        <v>102321.48140325525</v>
      </c>
      <c r="N215" s="74">
        <f t="shared" si="168"/>
        <v>118616.68437943369</v>
      </c>
      <c r="O215" s="74">
        <f t="shared" si="168"/>
        <v>135578.44542303466</v>
      </c>
      <c r="P215" s="74">
        <f t="shared" si="168"/>
        <v>152146.75105825759</v>
      </c>
      <c r="Q215" s="74">
        <f t="shared" si="168"/>
        <v>167183.81873834625</v>
      </c>
      <c r="R215" s="74">
        <f t="shared" si="168"/>
        <v>178219.34503701105</v>
      </c>
      <c r="S215" s="74">
        <f t="shared" si="168"/>
        <v>189998.75569760139</v>
      </c>
      <c r="T215" s="74">
        <f t="shared" si="168"/>
        <v>202572.78198800731</v>
      </c>
      <c r="U215" s="74">
        <f t="shared" si="168"/>
        <v>215995.63680899621</v>
      </c>
      <c r="V215" s="74">
        <f t="shared" si="168"/>
        <v>230325.25443999702</v>
      </c>
      <c r="W215" s="79" t="s">
        <v>22</v>
      </c>
    </row>
    <row r="216" spans="1:23" s="2" customFormat="1" ht="13.15" customHeight="1">
      <c r="A216" s="16"/>
      <c r="B216" s="107" t="s">
        <v>50</v>
      </c>
      <c r="C216" s="83" t="s">
        <v>33</v>
      </c>
      <c r="D216" s="86"/>
      <c r="E216" s="86"/>
      <c r="F216" s="86"/>
      <c r="G216" s="86"/>
      <c r="H216" s="86"/>
      <c r="I216" s="86">
        <f>IFERROR(I215/I$62,"n.a.")</f>
        <v>3.1797132999050286E-2</v>
      </c>
      <c r="J216" s="86">
        <f>IFERROR(J215/J$62,"n.a.")</f>
        <v>1.7889796204765069E-2</v>
      </c>
      <c r="K216" s="86">
        <f>IFERROR(K215/K$62,"n.a.")</f>
        <v>3.7150122066062184E-2</v>
      </c>
      <c r="L216" s="380">
        <f>+K216</f>
        <v>3.7150122066062184E-2</v>
      </c>
      <c r="M216" s="380">
        <f t="shared" ref="M216:V216" si="169">+L216</f>
        <v>3.7150122066062184E-2</v>
      </c>
      <c r="N216" s="380">
        <f t="shared" si="169"/>
        <v>3.7150122066062184E-2</v>
      </c>
      <c r="O216" s="380">
        <f t="shared" si="169"/>
        <v>3.7150122066062184E-2</v>
      </c>
      <c r="P216" s="380">
        <f t="shared" si="169"/>
        <v>3.7150122066062184E-2</v>
      </c>
      <c r="Q216" s="87">
        <f t="shared" si="169"/>
        <v>3.7150122066062184E-2</v>
      </c>
      <c r="R216" s="87">
        <f t="shared" si="169"/>
        <v>3.7150122066062184E-2</v>
      </c>
      <c r="S216" s="87">
        <f t="shared" si="169"/>
        <v>3.7150122066062184E-2</v>
      </c>
      <c r="T216" s="87">
        <f t="shared" si="169"/>
        <v>3.7150122066062184E-2</v>
      </c>
      <c r="U216" s="87">
        <f t="shared" si="169"/>
        <v>3.7150122066062184E-2</v>
      </c>
      <c r="V216" s="87">
        <f t="shared" si="169"/>
        <v>3.7150122066062184E-2</v>
      </c>
      <c r="W216" s="79" t="s">
        <v>22</v>
      </c>
    </row>
    <row r="217" spans="1:23" s="85" customFormat="1" ht="13.15" customHeight="1">
      <c r="A217" s="82"/>
      <c r="B217" s="107" t="s">
        <v>32</v>
      </c>
      <c r="C217" s="83" t="s">
        <v>33</v>
      </c>
      <c r="D217" s="84"/>
      <c r="E217" s="86"/>
      <c r="F217" s="86"/>
      <c r="G217" s="86"/>
      <c r="H217" s="86"/>
      <c r="I217" s="86"/>
      <c r="J217" s="86">
        <f>IFERROR(J215/I215-1,"n.a.")</f>
        <v>-0.36497316436461391</v>
      </c>
      <c r="K217" s="86">
        <f>IFERROR(K215/J215-1,"n.a.")</f>
        <v>1.2970456860054114</v>
      </c>
      <c r="L217" s="86">
        <f t="shared" ref="L217:V217" si="170">IFERROR(L215/K215-1,"n.a.")</f>
        <v>0.12782744149786174</v>
      </c>
      <c r="M217" s="86">
        <f t="shared" si="170"/>
        <v>0.16506293522847226</v>
      </c>
      <c r="N217" s="86">
        <f t="shared" si="170"/>
        <v>0.15925495558413627</v>
      </c>
      <c r="O217" s="86">
        <f t="shared" si="170"/>
        <v>0.14299641852526679</v>
      </c>
      <c r="P217" s="86">
        <f t="shared" si="170"/>
        <v>0.12220457008137364</v>
      </c>
      <c r="Q217" s="86">
        <f t="shared" si="170"/>
        <v>9.8832657125428325E-2</v>
      </c>
      <c r="R217" s="86">
        <f t="shared" si="170"/>
        <v>6.6008339694262785E-2</v>
      </c>
      <c r="S217" s="86">
        <f t="shared" si="170"/>
        <v>6.609501711581367E-2</v>
      </c>
      <c r="T217" s="86">
        <f t="shared" si="170"/>
        <v>6.6179519146001731E-2</v>
      </c>
      <c r="U217" s="86">
        <f t="shared" si="170"/>
        <v>6.6261887156111365E-2</v>
      </c>
      <c r="V217" s="86">
        <f t="shared" si="170"/>
        <v>6.6342162474663402E-2</v>
      </c>
      <c r="W217" s="79" t="s">
        <v>22</v>
      </c>
    </row>
    <row r="218" spans="1:23" s="2" customFormat="1" ht="13.15" customHeight="1">
      <c r="A218" s="10"/>
      <c r="B218" s="119" t="s">
        <v>94</v>
      </c>
      <c r="C218" s="104" t="s">
        <v>72</v>
      </c>
      <c r="D218" s="160"/>
      <c r="E218" s="160"/>
      <c r="F218" s="160"/>
      <c r="G218" s="160"/>
      <c r="H218" s="160"/>
      <c r="I218" s="160">
        <v>6875.26</v>
      </c>
      <c r="J218" s="160">
        <v>12319.657000000001</v>
      </c>
      <c r="K218" s="160">
        <v>24767.544000000002</v>
      </c>
      <c r="L218" s="74">
        <f t="shared" ref="L218:V218" si="171">L$62*L219</f>
        <v>27933.515781705722</v>
      </c>
      <c r="M218" s="74">
        <f t="shared" si="171"/>
        <v>32544.303887884918</v>
      </c>
      <c r="N218" s="74">
        <f t="shared" si="171"/>
        <v>37727.145558066666</v>
      </c>
      <c r="O218" s="74">
        <f t="shared" si="171"/>
        <v>43121.992254051627</v>
      </c>
      <c r="P218" s="74">
        <f t="shared" si="171"/>
        <v>48391.696778510326</v>
      </c>
      <c r="Q218" s="74">
        <f t="shared" si="171"/>
        <v>53174.376753938523</v>
      </c>
      <c r="R218" s="74">
        <f t="shared" si="171"/>
        <v>56684.329077743205</v>
      </c>
      <c r="S218" s="74">
        <f t="shared" si="171"/>
        <v>60430.880778335057</v>
      </c>
      <c r="T218" s="74">
        <f t="shared" si="171"/>
        <v>64430.167409814632</v>
      </c>
      <c r="U218" s="74">
        <f t="shared" si="171"/>
        <v>68699.431892173132</v>
      </c>
      <c r="V218" s="74">
        <f t="shared" si="171"/>
        <v>73257.100764680756</v>
      </c>
      <c r="W218" s="79" t="s">
        <v>22</v>
      </c>
    </row>
    <row r="219" spans="1:23" s="2" customFormat="1" ht="13.15" customHeight="1">
      <c r="A219" s="16"/>
      <c r="B219" s="107" t="s">
        <v>50</v>
      </c>
      <c r="C219" s="83" t="s">
        <v>33</v>
      </c>
      <c r="D219" s="86"/>
      <c r="E219" s="86"/>
      <c r="F219" s="86"/>
      <c r="G219" s="86"/>
      <c r="H219" s="86"/>
      <c r="I219" s="86">
        <f>IFERROR(I218/I$62,"n.a.")</f>
        <v>4.0950954181056144E-3</v>
      </c>
      <c r="J219" s="86">
        <f>IFERROR(J218/J$62,"n.a.")</f>
        <v>6.5012799409626112E-3</v>
      </c>
      <c r="K219" s="86">
        <f>IFERROR(K218/K$62,"n.a.")</f>
        <v>1.1815943684641405E-2</v>
      </c>
      <c r="L219" s="380">
        <f>+K219</f>
        <v>1.1815943684641405E-2</v>
      </c>
      <c r="M219" s="380">
        <f t="shared" ref="M219:V219" si="172">+L219</f>
        <v>1.1815943684641405E-2</v>
      </c>
      <c r="N219" s="380">
        <f t="shared" si="172"/>
        <v>1.1815943684641405E-2</v>
      </c>
      <c r="O219" s="380">
        <f t="shared" si="172"/>
        <v>1.1815943684641405E-2</v>
      </c>
      <c r="P219" s="380">
        <f t="shared" si="172"/>
        <v>1.1815943684641405E-2</v>
      </c>
      <c r="Q219" s="87">
        <f t="shared" si="172"/>
        <v>1.1815943684641405E-2</v>
      </c>
      <c r="R219" s="87">
        <f t="shared" si="172"/>
        <v>1.1815943684641405E-2</v>
      </c>
      <c r="S219" s="87">
        <f t="shared" si="172"/>
        <v>1.1815943684641405E-2</v>
      </c>
      <c r="T219" s="87">
        <f t="shared" si="172"/>
        <v>1.1815943684641405E-2</v>
      </c>
      <c r="U219" s="87">
        <f t="shared" si="172"/>
        <v>1.1815943684641405E-2</v>
      </c>
      <c r="V219" s="87">
        <f t="shared" si="172"/>
        <v>1.1815943684641405E-2</v>
      </c>
      <c r="W219" s="79" t="s">
        <v>22</v>
      </c>
    </row>
    <row r="220" spans="1:23" s="85" customFormat="1" ht="13.15" customHeight="1">
      <c r="A220" s="82"/>
      <c r="B220" s="107" t="s">
        <v>32</v>
      </c>
      <c r="C220" s="83" t="s">
        <v>33</v>
      </c>
      <c r="D220" s="84"/>
      <c r="E220" s="86"/>
      <c r="F220" s="86"/>
      <c r="G220" s="86"/>
      <c r="H220" s="86"/>
      <c r="I220" s="86"/>
      <c r="J220" s="86">
        <f>IFERROR(J218/I218-1,"n.a.")</f>
        <v>0.79188234335865126</v>
      </c>
      <c r="K220" s="86">
        <f>IFERROR(K218/J218-1,"n.a.")</f>
        <v>1.0104085690048028</v>
      </c>
      <c r="L220" s="86">
        <f t="shared" ref="L220:V220" si="173">IFERROR(L218/K218-1,"n.a.")</f>
        <v>0.12782744149786196</v>
      </c>
      <c r="M220" s="86">
        <f t="shared" si="173"/>
        <v>0.16506293522847204</v>
      </c>
      <c r="N220" s="86">
        <f t="shared" si="173"/>
        <v>0.15925495558413627</v>
      </c>
      <c r="O220" s="86">
        <f t="shared" si="173"/>
        <v>0.14299641852526679</v>
      </c>
      <c r="P220" s="86">
        <f t="shared" si="173"/>
        <v>0.12220457008137364</v>
      </c>
      <c r="Q220" s="86">
        <f t="shared" si="173"/>
        <v>9.8832657125428103E-2</v>
      </c>
      <c r="R220" s="86">
        <f t="shared" si="173"/>
        <v>6.6008339694262785E-2</v>
      </c>
      <c r="S220" s="86">
        <f t="shared" si="173"/>
        <v>6.609501711581367E-2</v>
      </c>
      <c r="T220" s="86">
        <f t="shared" si="173"/>
        <v>6.6179519146001731E-2</v>
      </c>
      <c r="U220" s="86">
        <f t="shared" si="173"/>
        <v>6.6261887156111365E-2</v>
      </c>
      <c r="V220" s="86">
        <f t="shared" si="173"/>
        <v>6.6342162474663402E-2</v>
      </c>
      <c r="W220" s="79" t="s">
        <v>22</v>
      </c>
    </row>
    <row r="221" spans="1:23" s="2" customFormat="1" ht="13.15" customHeight="1">
      <c r="A221" s="10"/>
      <c r="B221" s="119" t="s">
        <v>95</v>
      </c>
      <c r="C221" s="104" t="s">
        <v>72</v>
      </c>
      <c r="D221" s="160"/>
      <c r="E221" s="160"/>
      <c r="F221" s="160"/>
      <c r="G221" s="160"/>
      <c r="H221" s="160"/>
      <c r="I221" s="160">
        <v>16279.91</v>
      </c>
      <c r="J221" s="160">
        <v>23635.4</v>
      </c>
      <c r="K221" s="160">
        <v>14017.671999999999</v>
      </c>
      <c r="L221" s="74">
        <f t="shared" ref="L221:V221" si="174">L$62*L222</f>
        <v>23640.528871184662</v>
      </c>
      <c r="M221" s="74">
        <f t="shared" si="174"/>
        <v>27542.703957015845</v>
      </c>
      <c r="N221" s="74">
        <f t="shared" si="174"/>
        <v>31929.016052357416</v>
      </c>
      <c r="O221" s="74">
        <f t="shared" si="174"/>
        <v>36494.750994880276</v>
      </c>
      <c r="P221" s="74">
        <f t="shared" si="174"/>
        <v>40954.576350436408</v>
      </c>
      <c r="Q221" s="74">
        <f t="shared" si="174"/>
        <v>45002.225952596258</v>
      </c>
      <c r="R221" s="74">
        <f t="shared" si="174"/>
        <v>47972.748170273197</v>
      </c>
      <c r="S221" s="74">
        <f t="shared" si="174"/>
        <v>51143.507781680026</v>
      </c>
      <c r="T221" s="74">
        <f t="shared" si="174"/>
        <v>54528.160534111405</v>
      </c>
      <c r="U221" s="74">
        <f t="shared" si="174"/>
        <v>58141.299354253024</v>
      </c>
      <c r="V221" s="74">
        <f t="shared" si="174"/>
        <v>61998.51888250091</v>
      </c>
      <c r="W221" s="79" t="s">
        <v>22</v>
      </c>
    </row>
    <row r="222" spans="1:23" s="2" customFormat="1" ht="13.15" customHeight="1">
      <c r="A222" s="16"/>
      <c r="B222" s="107" t="s">
        <v>50</v>
      </c>
      <c r="C222" s="83" t="s">
        <v>33</v>
      </c>
      <c r="D222" s="86"/>
      <c r="E222" s="86"/>
      <c r="F222" s="86"/>
      <c r="G222" s="86"/>
      <c r="H222" s="86"/>
      <c r="I222" s="86">
        <f>IFERROR(I221/I$62,"n.a.")</f>
        <v>9.6967656275067093E-3</v>
      </c>
      <c r="J222" s="86">
        <f>IFERROR(J221/J$62,"n.a.")</f>
        <v>1.2472778415553915E-2</v>
      </c>
      <c r="K222" s="86">
        <f>IFERROR(K221/K$62,"n.a.")</f>
        <v>6.6874625494467528E-3</v>
      </c>
      <c r="L222" s="380">
        <v>0.01</v>
      </c>
      <c r="M222" s="380">
        <v>0.01</v>
      </c>
      <c r="N222" s="380">
        <v>0.01</v>
      </c>
      <c r="O222" s="380">
        <v>0.01</v>
      </c>
      <c r="P222" s="380">
        <v>0.01</v>
      </c>
      <c r="Q222" s="87">
        <v>0.01</v>
      </c>
      <c r="R222" s="87">
        <v>0.01</v>
      </c>
      <c r="S222" s="87">
        <f>+R222</f>
        <v>0.01</v>
      </c>
      <c r="T222" s="87">
        <f>+S222</f>
        <v>0.01</v>
      </c>
      <c r="U222" s="87">
        <f>+T222</f>
        <v>0.01</v>
      </c>
      <c r="V222" s="87">
        <f>+U222</f>
        <v>0.01</v>
      </c>
      <c r="W222" s="79" t="s">
        <v>22</v>
      </c>
    </row>
    <row r="223" spans="1:23" s="85" customFormat="1" ht="13.15" customHeight="1">
      <c r="A223" s="82"/>
      <c r="B223" s="107" t="s">
        <v>32</v>
      </c>
      <c r="C223" s="83" t="s">
        <v>33</v>
      </c>
      <c r="D223" s="84"/>
      <c r="E223" s="86"/>
      <c r="F223" s="86"/>
      <c r="G223" s="86"/>
      <c r="H223" s="86"/>
      <c r="I223" s="86"/>
      <c r="J223" s="86">
        <f>IFERROR(J221/I221-1,"n.a.")</f>
        <v>0.45181392280424171</v>
      </c>
      <c r="K223" s="86">
        <f>IFERROR(K221/J221-1,"n.a.")</f>
        <v>-0.40692046675749094</v>
      </c>
      <c r="L223" s="86">
        <f t="shared" ref="L223:V223" si="175">IFERROR(L221/K221-1,"n.a.")</f>
        <v>0.68648038498722652</v>
      </c>
      <c r="M223" s="86">
        <f t="shared" si="175"/>
        <v>0.16506293522847226</v>
      </c>
      <c r="N223" s="86">
        <f t="shared" si="175"/>
        <v>0.15925495558413627</v>
      </c>
      <c r="O223" s="86">
        <f t="shared" si="175"/>
        <v>0.14299641852526679</v>
      </c>
      <c r="P223" s="86">
        <f t="shared" si="175"/>
        <v>0.12220457008137386</v>
      </c>
      <c r="Q223" s="86">
        <f t="shared" si="175"/>
        <v>9.8832657125428103E-2</v>
      </c>
      <c r="R223" s="86">
        <f t="shared" si="175"/>
        <v>6.6008339694262785E-2</v>
      </c>
      <c r="S223" s="86">
        <f t="shared" si="175"/>
        <v>6.609501711581367E-2</v>
      </c>
      <c r="T223" s="86">
        <f t="shared" si="175"/>
        <v>6.6179519146001731E-2</v>
      </c>
      <c r="U223" s="86">
        <f t="shared" si="175"/>
        <v>6.6261887156111365E-2</v>
      </c>
      <c r="V223" s="86">
        <f t="shared" si="175"/>
        <v>6.634216247466318E-2</v>
      </c>
      <c r="W223" s="79" t="s">
        <v>22</v>
      </c>
    </row>
    <row r="224" spans="1:23" s="2" customFormat="1" ht="13.15" customHeight="1">
      <c r="A224" s="10"/>
      <c r="B224" s="26"/>
      <c r="C224" s="40"/>
      <c r="D224" s="77"/>
      <c r="E224" s="77"/>
      <c r="F224" s="77"/>
      <c r="G224" s="77"/>
      <c r="H224" s="77"/>
      <c r="I224" s="77"/>
      <c r="J224" s="77"/>
      <c r="K224" s="77"/>
      <c r="L224" s="77"/>
      <c r="M224" s="77"/>
      <c r="N224" s="77"/>
      <c r="O224" s="77"/>
      <c r="P224" s="77"/>
      <c r="Q224" s="77"/>
      <c r="R224" s="77"/>
      <c r="S224" s="77"/>
      <c r="T224" s="77"/>
      <c r="U224" s="77"/>
      <c r="V224" s="77"/>
      <c r="W224" s="79" t="s">
        <v>22</v>
      </c>
    </row>
    <row r="225" spans="1:23" s="2" customFormat="1" ht="13.15" customHeight="1">
      <c r="A225" s="10"/>
      <c r="B225" s="117" t="s">
        <v>67</v>
      </c>
      <c r="C225" s="118" t="s">
        <v>72</v>
      </c>
      <c r="D225" s="77"/>
      <c r="E225" s="68">
        <f>+D229</f>
        <v>158246</v>
      </c>
      <c r="F225" s="68">
        <f t="shared" ref="F225:V225" si="176">+E229</f>
        <v>179361</v>
      </c>
      <c r="G225" s="68">
        <f t="shared" si="176"/>
        <v>375625</v>
      </c>
      <c r="H225" s="68">
        <f t="shared" si="176"/>
        <v>424288</v>
      </c>
      <c r="I225" s="68">
        <f t="shared" si="176"/>
        <v>454556</v>
      </c>
      <c r="J225" s="68">
        <f t="shared" si="176"/>
        <v>458496</v>
      </c>
      <c r="K225" s="266">
        <f t="shared" si="176"/>
        <v>443183</v>
      </c>
      <c r="L225" s="266">
        <f t="shared" si="176"/>
        <v>470409</v>
      </c>
      <c r="M225" s="266">
        <f t="shared" si="176"/>
        <v>689911.67186625116</v>
      </c>
      <c r="N225" s="266">
        <f t="shared" si="176"/>
        <v>915543.19078717392</v>
      </c>
      <c r="O225" s="266">
        <f t="shared" si="176"/>
        <v>1085829.1233602737</v>
      </c>
      <c r="P225" s="266">
        <f t="shared" si="176"/>
        <v>1198589.6617302755</v>
      </c>
      <c r="Q225" s="266">
        <f t="shared" si="176"/>
        <v>1271471.5356586659</v>
      </c>
      <c r="R225" s="266">
        <f t="shared" si="176"/>
        <v>1181375.828556003</v>
      </c>
      <c r="S225" s="266">
        <f t="shared" si="176"/>
        <v>1087309.6779843844</v>
      </c>
      <c r="T225" s="266">
        <f t="shared" si="176"/>
        <v>1042229.855399202</v>
      </c>
      <c r="U225" s="266">
        <f t="shared" si="176"/>
        <v>1048772.8484411263</v>
      </c>
      <c r="V225" s="266">
        <f t="shared" si="176"/>
        <v>1092880.854016332</v>
      </c>
      <c r="W225" s="79" t="s">
        <v>22</v>
      </c>
    </row>
    <row r="226" spans="1:23" s="2" customFormat="1" ht="13.15" customHeight="1">
      <c r="A226" s="10"/>
      <c r="B226" s="119" t="s">
        <v>68</v>
      </c>
      <c r="C226" s="120" t="s">
        <v>72</v>
      </c>
      <c r="D226" s="74"/>
      <c r="E226" s="74">
        <f t="shared" ref="E226:V226" si="177">+E208</f>
        <v>59500</v>
      </c>
      <c r="F226" s="74">
        <f t="shared" si="177"/>
        <v>181400</v>
      </c>
      <c r="G226" s="74">
        <f t="shared" si="177"/>
        <v>163016</v>
      </c>
      <c r="H226" s="74">
        <f t="shared" si="177"/>
        <v>148100</v>
      </c>
      <c r="I226" s="74">
        <f t="shared" si="177"/>
        <v>117947.99999999999</v>
      </c>
      <c r="J226" s="74">
        <f t="shared" si="177"/>
        <v>111738.30800000002</v>
      </c>
      <c r="K226" s="74">
        <f t="shared" si="177"/>
        <v>128076.62700000001</v>
      </c>
      <c r="L226" s="74">
        <f t="shared" si="177"/>
        <v>360000</v>
      </c>
      <c r="M226" s="74">
        <f t="shared" si="177"/>
        <v>374760</v>
      </c>
      <c r="N226" s="74">
        <f t="shared" si="177"/>
        <v>389000.88</v>
      </c>
      <c r="O226" s="74">
        <f t="shared" si="177"/>
        <v>403004.91168000002</v>
      </c>
      <c r="P226" s="74">
        <f t="shared" si="177"/>
        <v>417110.08358879999</v>
      </c>
      <c r="Q226" s="74">
        <f t="shared" si="177"/>
        <v>289879.70937729598</v>
      </c>
      <c r="R226" s="74">
        <f t="shared" si="177"/>
        <v>309014.18770434667</v>
      </c>
      <c r="S226" s="74">
        <f t="shared" si="177"/>
        <v>329438.48572969472</v>
      </c>
      <c r="T226" s="74">
        <f t="shared" si="177"/>
        <v>351240.56630347285</v>
      </c>
      <c r="U226" s="74">
        <f t="shared" si="177"/>
        <v>374514.42907252227</v>
      </c>
      <c r="V226" s="74">
        <f t="shared" si="177"/>
        <v>399360.52617515728</v>
      </c>
      <c r="W226" s="79" t="s">
        <v>22</v>
      </c>
    </row>
    <row r="227" spans="1:23" s="2" customFormat="1" ht="13.15" customHeight="1">
      <c r="A227" s="10"/>
      <c r="B227" s="119" t="s">
        <v>69</v>
      </c>
      <c r="C227" s="120" t="s">
        <v>72</v>
      </c>
      <c r="D227" s="74"/>
      <c r="E227" s="74">
        <f t="shared" ref="E227:K227" si="178">+E110</f>
        <v>-32972</v>
      </c>
      <c r="F227" s="74">
        <f t="shared" si="178"/>
        <v>-58526.490000000005</v>
      </c>
      <c r="G227" s="74">
        <f t="shared" si="178"/>
        <v>-100263</v>
      </c>
      <c r="H227" s="74">
        <f t="shared" si="178"/>
        <v>-108762.46358</v>
      </c>
      <c r="I227" s="74">
        <f t="shared" si="178"/>
        <v>-114189</v>
      </c>
      <c r="J227" s="74">
        <f t="shared" si="178"/>
        <v>-122458</v>
      </c>
      <c r="K227" s="74">
        <f t="shared" si="178"/>
        <v>-145351.83650999999</v>
      </c>
      <c r="L227" s="74">
        <f t="shared" ref="L227:V227" si="179">-K225*L228</f>
        <v>-140497.32813374887</v>
      </c>
      <c r="M227" s="74">
        <f t="shared" si="179"/>
        <v>-149128.4810790772</v>
      </c>
      <c r="N227" s="74">
        <f t="shared" si="179"/>
        <v>-218714.94742690033</v>
      </c>
      <c r="O227" s="74">
        <f t="shared" si="179"/>
        <v>-290244.37330999842</v>
      </c>
      <c r="P227" s="74">
        <f t="shared" si="179"/>
        <v>-344228.20966040948</v>
      </c>
      <c r="Q227" s="74">
        <f t="shared" si="179"/>
        <v>-379975.4164799588</v>
      </c>
      <c r="R227" s="74">
        <f t="shared" si="179"/>
        <v>-403080.33827596542</v>
      </c>
      <c r="S227" s="74">
        <f t="shared" si="179"/>
        <v>-374518.30831487721</v>
      </c>
      <c r="T227" s="74">
        <f t="shared" si="179"/>
        <v>-344697.57326154859</v>
      </c>
      <c r="U227" s="74">
        <f t="shared" si="179"/>
        <v>-330406.42349731672</v>
      </c>
      <c r="V227" s="74">
        <f t="shared" si="179"/>
        <v>-332480.67508275225</v>
      </c>
      <c r="W227" s="79" t="s">
        <v>22</v>
      </c>
    </row>
    <row r="228" spans="1:23" s="2" customFormat="1" ht="13.15" customHeight="1">
      <c r="A228" s="10"/>
      <c r="B228" s="121" t="s">
        <v>70</v>
      </c>
      <c r="C228" s="122" t="s">
        <v>33</v>
      </c>
      <c r="D228" s="77"/>
      <c r="E228" s="143">
        <f>IFERROR(-E227/E225,"n.a.")</f>
        <v>0.2083591370397988</v>
      </c>
      <c r="F228" s="143">
        <f t="shared" ref="F228:K228" si="180">-IFERROR(F227/E225,"n.a.")</f>
        <v>0.36984498818295569</v>
      </c>
      <c r="G228" s="143">
        <f t="shared" si="180"/>
        <v>0.55900112064495622</v>
      </c>
      <c r="H228" s="143">
        <f t="shared" si="180"/>
        <v>0.28955065179367717</v>
      </c>
      <c r="I228" s="143">
        <f t="shared" si="180"/>
        <v>0.26913087336903235</v>
      </c>
      <c r="J228" s="143">
        <f t="shared" si="180"/>
        <v>0.26940134988868258</v>
      </c>
      <c r="K228" s="143">
        <f t="shared" si="180"/>
        <v>0.31701876681585006</v>
      </c>
      <c r="L228" s="144">
        <f t="shared" ref="L228:V228" si="181">+K228</f>
        <v>0.31701876681585006</v>
      </c>
      <c r="M228" s="144">
        <f t="shared" si="181"/>
        <v>0.31701876681585006</v>
      </c>
      <c r="N228" s="144">
        <f t="shared" si="181"/>
        <v>0.31701876681585006</v>
      </c>
      <c r="O228" s="144">
        <f t="shared" si="181"/>
        <v>0.31701876681585006</v>
      </c>
      <c r="P228" s="144">
        <f t="shared" si="181"/>
        <v>0.31701876681585006</v>
      </c>
      <c r="Q228" s="144">
        <f t="shared" si="181"/>
        <v>0.31701876681585006</v>
      </c>
      <c r="R228" s="144">
        <f t="shared" si="181"/>
        <v>0.31701876681585006</v>
      </c>
      <c r="S228" s="144">
        <f t="shared" si="181"/>
        <v>0.31701876681585006</v>
      </c>
      <c r="T228" s="144">
        <f t="shared" si="181"/>
        <v>0.31701876681585006</v>
      </c>
      <c r="U228" s="144">
        <f t="shared" si="181"/>
        <v>0.31701876681585006</v>
      </c>
      <c r="V228" s="144">
        <f t="shared" si="181"/>
        <v>0.31701876681585006</v>
      </c>
      <c r="W228" s="79" t="s">
        <v>22</v>
      </c>
    </row>
    <row r="229" spans="1:23" s="62" customFormat="1" ht="13.15" customHeight="1">
      <c r="A229" s="136"/>
      <c r="B229" s="142" t="s">
        <v>71</v>
      </c>
      <c r="C229" s="118" t="s">
        <v>72</v>
      </c>
      <c r="D229" s="68">
        <f t="shared" ref="D229:I229" si="182">+D163</f>
        <v>158246</v>
      </c>
      <c r="E229" s="68">
        <f t="shared" si="182"/>
        <v>179361</v>
      </c>
      <c r="F229" s="68">
        <f t="shared" si="182"/>
        <v>375625</v>
      </c>
      <c r="G229" s="68">
        <f t="shared" si="182"/>
        <v>424288</v>
      </c>
      <c r="H229" s="68">
        <f t="shared" si="182"/>
        <v>454556</v>
      </c>
      <c r="I229" s="68">
        <f t="shared" si="182"/>
        <v>458496</v>
      </c>
      <c r="J229" s="68">
        <f>+J163</f>
        <v>443183</v>
      </c>
      <c r="K229" s="68">
        <f>+K163</f>
        <v>470409</v>
      </c>
      <c r="L229" s="68">
        <f t="shared" ref="L229:V229" si="183">+L225+L226+L227</f>
        <v>689911.67186625116</v>
      </c>
      <c r="M229" s="68">
        <f t="shared" si="183"/>
        <v>915543.19078717392</v>
      </c>
      <c r="N229" s="68">
        <f t="shared" si="183"/>
        <v>1085829.1233602737</v>
      </c>
      <c r="O229" s="68">
        <f t="shared" si="183"/>
        <v>1198589.6617302755</v>
      </c>
      <c r="P229" s="68">
        <f t="shared" si="183"/>
        <v>1271471.5356586659</v>
      </c>
      <c r="Q229" s="68">
        <f t="shared" si="183"/>
        <v>1181375.828556003</v>
      </c>
      <c r="R229" s="68">
        <f t="shared" si="183"/>
        <v>1087309.6779843844</v>
      </c>
      <c r="S229" s="68">
        <f t="shared" si="183"/>
        <v>1042229.855399202</v>
      </c>
      <c r="T229" s="68">
        <f t="shared" si="183"/>
        <v>1048772.8484411263</v>
      </c>
      <c r="U229" s="68">
        <f t="shared" si="183"/>
        <v>1092880.854016332</v>
      </c>
      <c r="V229" s="68">
        <f t="shared" si="183"/>
        <v>1159760.7051087369</v>
      </c>
      <c r="W229" s="79" t="s">
        <v>22</v>
      </c>
    </row>
    <row r="230" spans="1:23" s="2" customFormat="1" ht="13.15" customHeight="1">
      <c r="A230" s="10"/>
      <c r="B230" s="117"/>
      <c r="C230" s="118"/>
      <c r="D230" s="77"/>
      <c r="E230" s="77"/>
      <c r="F230" s="77"/>
      <c r="G230" s="267"/>
      <c r="H230" s="267"/>
      <c r="I230" s="267"/>
      <c r="J230" s="267"/>
      <c r="K230" s="267"/>
      <c r="L230" s="267"/>
      <c r="M230" s="77"/>
      <c r="N230" s="77"/>
      <c r="O230" s="77"/>
      <c r="P230" s="77"/>
      <c r="Q230" s="77"/>
      <c r="R230" s="77"/>
      <c r="S230" s="77"/>
      <c r="T230" s="77"/>
      <c r="U230" s="77"/>
      <c r="V230" s="77"/>
      <c r="W230" s="79" t="s">
        <v>22</v>
      </c>
    </row>
    <row r="231" spans="1:23" s="2" customFormat="1" ht="13.15" customHeight="1">
      <c r="A231" s="3" t="s">
        <v>22</v>
      </c>
      <c r="B231" s="4" t="s">
        <v>155</v>
      </c>
      <c r="C231" s="33"/>
      <c r="D231" s="65"/>
      <c r="E231" s="65"/>
      <c r="F231" s="65"/>
      <c r="G231" s="65"/>
      <c r="H231" s="65"/>
      <c r="I231" s="65"/>
      <c r="J231" s="65"/>
      <c r="K231" s="65"/>
      <c r="L231" s="65"/>
      <c r="M231" s="65"/>
      <c r="N231" s="65"/>
      <c r="O231" s="65"/>
      <c r="P231" s="65"/>
      <c r="Q231" s="65"/>
      <c r="R231" s="65"/>
      <c r="S231" s="65"/>
      <c r="T231" s="65"/>
      <c r="U231" s="65"/>
      <c r="V231" s="65"/>
      <c r="W231" s="79" t="s">
        <v>22</v>
      </c>
    </row>
    <row r="232" spans="1:23" ht="14.25">
      <c r="W232" s="79" t="s">
        <v>22</v>
      </c>
    </row>
    <row r="233" spans="1:23" s="2" customFormat="1" ht="13.15" customHeight="1">
      <c r="A233" s="10"/>
      <c r="B233" s="98" t="s">
        <v>81</v>
      </c>
      <c r="C233" s="104" t="s">
        <v>72</v>
      </c>
      <c r="D233" s="74"/>
      <c r="E233" s="74">
        <f t="shared" ref="E233:K233" si="184">+E134</f>
        <v>130000.16774306295</v>
      </c>
      <c r="F233" s="74">
        <f t="shared" si="184"/>
        <v>100647.83653992841</v>
      </c>
      <c r="G233" s="74">
        <f t="shared" si="184"/>
        <v>106589.43675853359</v>
      </c>
      <c r="H233" s="74">
        <f t="shared" si="184"/>
        <v>61146.307789583982</v>
      </c>
      <c r="I233" s="74">
        <f t="shared" si="184"/>
        <v>85803.050657443702</v>
      </c>
      <c r="J233" s="74">
        <f t="shared" si="184"/>
        <v>107341.05016684806</v>
      </c>
      <c r="K233" s="74">
        <f t="shared" si="184"/>
        <v>228749.12104317284</v>
      </c>
      <c r="L233" s="74">
        <f t="shared" ref="L233:V233" si="185">+L134</f>
        <v>228041.66783541272</v>
      </c>
      <c r="M233" s="74">
        <f t="shared" si="185"/>
        <v>314921.38213437534</v>
      </c>
      <c r="N233" s="74">
        <f t="shared" si="185"/>
        <v>363715.97946119652</v>
      </c>
      <c r="O233" s="74">
        <f t="shared" si="185"/>
        <v>428815.28495939268</v>
      </c>
      <c r="P233" s="74">
        <f t="shared" si="185"/>
        <v>507066.07565542444</v>
      </c>
      <c r="Q233" s="74">
        <f t="shared" si="185"/>
        <v>604693.99889670894</v>
      </c>
      <c r="R233" s="74">
        <f t="shared" si="185"/>
        <v>666911.1040628819</v>
      </c>
      <c r="S233" s="74">
        <f t="shared" si="185"/>
        <v>769084.78731372941</v>
      </c>
      <c r="T233" s="74">
        <f t="shared" si="185"/>
        <v>877046.52201071987</v>
      </c>
      <c r="U233" s="74">
        <f t="shared" si="185"/>
        <v>979228.48679738387</v>
      </c>
      <c r="V233" s="74">
        <f t="shared" si="185"/>
        <v>1076468.5963070255</v>
      </c>
      <c r="W233" s="79" t="s">
        <v>22</v>
      </c>
    </row>
    <row r="234" spans="1:23" s="2" customFormat="1" ht="13.15" customHeight="1">
      <c r="A234" s="10"/>
      <c r="B234" s="98" t="s">
        <v>82</v>
      </c>
      <c r="C234" s="104" t="s">
        <v>72</v>
      </c>
      <c r="D234" s="74"/>
      <c r="E234" s="74">
        <f t="shared" ref="E234:K234" si="186">-E227</f>
        <v>32972</v>
      </c>
      <c r="F234" s="74">
        <f t="shared" si="186"/>
        <v>58526.490000000005</v>
      </c>
      <c r="G234" s="74">
        <f t="shared" si="186"/>
        <v>100263</v>
      </c>
      <c r="H234" s="74">
        <f t="shared" si="186"/>
        <v>108762.46358</v>
      </c>
      <c r="I234" s="74">
        <f t="shared" si="186"/>
        <v>114189</v>
      </c>
      <c r="J234" s="74">
        <f t="shared" si="186"/>
        <v>122458</v>
      </c>
      <c r="K234" s="74">
        <f t="shared" si="186"/>
        <v>145351.83650999999</v>
      </c>
      <c r="L234" s="74">
        <f t="shared" ref="L234:V234" si="187">-L227</f>
        <v>140497.32813374887</v>
      </c>
      <c r="M234" s="74">
        <f t="shared" si="187"/>
        <v>149128.4810790772</v>
      </c>
      <c r="N234" s="74">
        <f t="shared" si="187"/>
        <v>218714.94742690033</v>
      </c>
      <c r="O234" s="74">
        <f t="shared" si="187"/>
        <v>290244.37330999842</v>
      </c>
      <c r="P234" s="74">
        <f t="shared" si="187"/>
        <v>344228.20966040948</v>
      </c>
      <c r="Q234" s="74">
        <f t="shared" si="187"/>
        <v>379975.4164799588</v>
      </c>
      <c r="R234" s="74">
        <f t="shared" si="187"/>
        <v>403080.33827596542</v>
      </c>
      <c r="S234" s="74">
        <f t="shared" si="187"/>
        <v>374518.30831487721</v>
      </c>
      <c r="T234" s="74">
        <f t="shared" si="187"/>
        <v>344697.57326154859</v>
      </c>
      <c r="U234" s="74">
        <f t="shared" si="187"/>
        <v>330406.42349731672</v>
      </c>
      <c r="V234" s="74">
        <f t="shared" si="187"/>
        <v>332480.67508275225</v>
      </c>
      <c r="W234" s="79" t="s">
        <v>22</v>
      </c>
    </row>
    <row r="235" spans="1:23" s="2" customFormat="1" ht="13.15" customHeight="1">
      <c r="A235" s="10"/>
      <c r="B235" s="98" t="s">
        <v>83</v>
      </c>
      <c r="C235" s="104" t="s">
        <v>72</v>
      </c>
      <c r="D235" s="74"/>
      <c r="E235" s="74">
        <f t="shared" ref="E235:K235" si="188">+E186</f>
        <v>-79662</v>
      </c>
      <c r="F235" s="74">
        <f t="shared" si="188"/>
        <v>211009.56</v>
      </c>
      <c r="G235" s="74">
        <f t="shared" si="188"/>
        <v>-287262.56</v>
      </c>
      <c r="H235" s="74">
        <f t="shared" si="188"/>
        <v>-5476</v>
      </c>
      <c r="I235" s="74">
        <f t="shared" si="188"/>
        <v>29319</v>
      </c>
      <c r="J235" s="74">
        <f t="shared" si="188"/>
        <v>55855</v>
      </c>
      <c r="K235" s="74">
        <f t="shared" si="188"/>
        <v>93602</v>
      </c>
      <c r="L235" s="74">
        <f t="shared" ref="L235:V235" si="189">+L186</f>
        <v>-38983.704733977618</v>
      </c>
      <c r="M235" s="74">
        <f t="shared" si="189"/>
        <v>-55708.431396127038</v>
      </c>
      <c r="N235" s="74">
        <f t="shared" si="189"/>
        <v>-60496.094969704398</v>
      </c>
      <c r="O235" s="74">
        <f t="shared" si="189"/>
        <v>-62944.949066186848</v>
      </c>
      <c r="P235" s="74">
        <f t="shared" si="189"/>
        <v>-65495.248491936771</v>
      </c>
      <c r="Q235" s="74">
        <f t="shared" si="189"/>
        <v>-60611.77789997682</v>
      </c>
      <c r="R235" s="74">
        <f t="shared" si="189"/>
        <v>-42083.828963132692</v>
      </c>
      <c r="S235" s="74">
        <f t="shared" si="189"/>
        <v>-46001.542952089454</v>
      </c>
      <c r="T235" s="74">
        <f t="shared" si="189"/>
        <v>-53166.702028412372</v>
      </c>
      <c r="U235" s="74">
        <f t="shared" si="189"/>
        <v>-53628.61362407147</v>
      </c>
      <c r="V235" s="74">
        <f t="shared" si="189"/>
        <v>-56253.647903261357</v>
      </c>
      <c r="W235" s="79" t="s">
        <v>22</v>
      </c>
    </row>
    <row r="236" spans="1:23" s="62" customFormat="1" ht="13.15" customHeight="1">
      <c r="A236" s="136"/>
      <c r="B236" s="117" t="s">
        <v>84</v>
      </c>
      <c r="C236" s="123" t="s">
        <v>72</v>
      </c>
      <c r="D236" s="68"/>
      <c r="E236" s="68">
        <f t="shared" ref="E236:K236" si="190">+E233+E234+E235</f>
        <v>83310.16774306295</v>
      </c>
      <c r="F236" s="68">
        <f t="shared" si="190"/>
        <v>370183.88653992838</v>
      </c>
      <c r="G236" s="68">
        <f t="shared" si="190"/>
        <v>-80410.123241466412</v>
      </c>
      <c r="H236" s="68">
        <f t="shared" si="190"/>
        <v>164432.77136958396</v>
      </c>
      <c r="I236" s="68">
        <f t="shared" si="190"/>
        <v>229311.0506574437</v>
      </c>
      <c r="J236" s="68">
        <f t="shared" si="190"/>
        <v>285654.05016684806</v>
      </c>
      <c r="K236" s="68">
        <f t="shared" si="190"/>
        <v>467702.95755317283</v>
      </c>
      <c r="L236" s="68">
        <f t="shared" ref="L236:V236" si="191">+L233+L234+L235</f>
        <v>329555.29123518401</v>
      </c>
      <c r="M236" s="68">
        <f t="shared" si="191"/>
        <v>408341.43181732547</v>
      </c>
      <c r="N236" s="68">
        <f t="shared" si="191"/>
        <v>521934.83191839245</v>
      </c>
      <c r="O236" s="68">
        <f t="shared" si="191"/>
        <v>656114.70920320437</v>
      </c>
      <c r="P236" s="68">
        <f t="shared" si="191"/>
        <v>785799.03682389716</v>
      </c>
      <c r="Q236" s="68">
        <f t="shared" si="191"/>
        <v>924057.63747669093</v>
      </c>
      <c r="R236" s="68">
        <f t="shared" si="191"/>
        <v>1027907.6133757146</v>
      </c>
      <c r="S236" s="68">
        <f t="shared" si="191"/>
        <v>1097601.5526765171</v>
      </c>
      <c r="T236" s="68">
        <f t="shared" si="191"/>
        <v>1168577.393243856</v>
      </c>
      <c r="U236" s="68">
        <f t="shared" si="191"/>
        <v>1256006.2966706292</v>
      </c>
      <c r="V236" s="68">
        <f t="shared" si="191"/>
        <v>1352695.6234865165</v>
      </c>
      <c r="W236" s="79" t="s">
        <v>22</v>
      </c>
    </row>
    <row r="237" spans="1:23" s="2" customFormat="1" ht="13.15" customHeight="1">
      <c r="A237" s="10"/>
      <c r="B237" s="124" t="s">
        <v>85</v>
      </c>
      <c r="C237" s="122" t="s">
        <v>33</v>
      </c>
      <c r="D237" s="143"/>
      <c r="E237" s="143">
        <f t="shared" ref="E237:K237" si="192">IFERROR(E236/E$134,"n.a.")</f>
        <v>0.64084661727298842</v>
      </c>
      <c r="F237" s="143">
        <f t="shared" si="192"/>
        <v>3.6780113638415988</v>
      </c>
      <c r="G237" s="143">
        <f t="shared" si="192"/>
        <v>-0.75439110747556093</v>
      </c>
      <c r="H237" s="143">
        <f t="shared" si="192"/>
        <v>2.6891692616245653</v>
      </c>
      <c r="I237" s="143">
        <f t="shared" si="192"/>
        <v>2.6725279451069284</v>
      </c>
      <c r="J237" s="143">
        <f t="shared" si="192"/>
        <v>2.6611818099677156</v>
      </c>
      <c r="K237" s="143">
        <f t="shared" si="192"/>
        <v>2.0446109494116969</v>
      </c>
      <c r="L237" s="143">
        <f t="shared" ref="L237:V237" si="193">IFERROR(L236/L$134,"n.a.")</f>
        <v>1.4451538368551047</v>
      </c>
      <c r="M237" s="143">
        <f t="shared" si="193"/>
        <v>1.2966456232657084</v>
      </c>
      <c r="N237" s="143">
        <f t="shared" si="193"/>
        <v>1.435006602381284</v>
      </c>
      <c r="O237" s="143">
        <f t="shared" si="193"/>
        <v>1.5300637179137311</v>
      </c>
      <c r="P237" s="143">
        <f t="shared" si="193"/>
        <v>1.5496975138953786</v>
      </c>
      <c r="Q237" s="143">
        <f t="shared" si="193"/>
        <v>1.5281409095553704</v>
      </c>
      <c r="R237" s="143">
        <f t="shared" si="193"/>
        <v>1.5412962943840789</v>
      </c>
      <c r="S237" s="143">
        <f t="shared" si="193"/>
        <v>1.4271528585427309</v>
      </c>
      <c r="T237" s="143">
        <f t="shared" si="193"/>
        <v>1.3324006924567371</v>
      </c>
      <c r="U237" s="143">
        <f t="shared" si="193"/>
        <v>1.2826488542816612</v>
      </c>
      <c r="V237" s="143">
        <f t="shared" si="193"/>
        <v>1.2566048170166098</v>
      </c>
      <c r="W237" s="79" t="s">
        <v>22</v>
      </c>
    </row>
    <row r="238" spans="1:23" ht="14.25">
      <c r="B238" s="124"/>
      <c r="C238" s="122"/>
      <c r="W238" s="79" t="s">
        <v>22</v>
      </c>
    </row>
    <row r="239" spans="1:23" s="2" customFormat="1" ht="13.15" customHeight="1">
      <c r="A239" s="10"/>
      <c r="B239" s="98" t="s">
        <v>86</v>
      </c>
      <c r="C239" s="104" t="s">
        <v>72</v>
      </c>
      <c r="D239" s="74"/>
      <c r="E239" s="74">
        <f t="shared" ref="E239:K239" si="194">-E226</f>
        <v>-59500</v>
      </c>
      <c r="F239" s="74">
        <f t="shared" si="194"/>
        <v>-181400</v>
      </c>
      <c r="G239" s="74">
        <f t="shared" si="194"/>
        <v>-163016</v>
      </c>
      <c r="H239" s="74">
        <f t="shared" si="194"/>
        <v>-148100</v>
      </c>
      <c r="I239" s="74">
        <f t="shared" si="194"/>
        <v>-117947.99999999999</v>
      </c>
      <c r="J239" s="74">
        <f t="shared" si="194"/>
        <v>-111738.30800000002</v>
      </c>
      <c r="K239" s="74">
        <f t="shared" si="194"/>
        <v>-128076.62700000001</v>
      </c>
      <c r="L239" s="74">
        <f t="shared" ref="L239:V239" si="195">-L226</f>
        <v>-360000</v>
      </c>
      <c r="M239" s="74">
        <f t="shared" si="195"/>
        <v>-374760</v>
      </c>
      <c r="N239" s="74">
        <f t="shared" si="195"/>
        <v>-389000.88</v>
      </c>
      <c r="O239" s="74">
        <f t="shared" si="195"/>
        <v>-403004.91168000002</v>
      </c>
      <c r="P239" s="74">
        <f t="shared" si="195"/>
        <v>-417110.08358879999</v>
      </c>
      <c r="Q239" s="74">
        <f t="shared" si="195"/>
        <v>-289879.70937729598</v>
      </c>
      <c r="R239" s="74">
        <f t="shared" si="195"/>
        <v>-309014.18770434667</v>
      </c>
      <c r="S239" s="74">
        <f t="shared" si="195"/>
        <v>-329438.48572969472</v>
      </c>
      <c r="T239" s="74">
        <f t="shared" si="195"/>
        <v>-351240.56630347285</v>
      </c>
      <c r="U239" s="74">
        <f t="shared" si="195"/>
        <v>-374514.42907252227</v>
      </c>
      <c r="V239" s="74">
        <f t="shared" si="195"/>
        <v>-399360.52617515728</v>
      </c>
      <c r="W239" s="79" t="s">
        <v>22</v>
      </c>
    </row>
    <row r="240" spans="1:23" s="62" customFormat="1" ht="13.15" customHeight="1">
      <c r="A240" s="136"/>
      <c r="B240" s="117" t="s">
        <v>87</v>
      </c>
      <c r="C240" s="123" t="s">
        <v>72</v>
      </c>
      <c r="D240" s="68"/>
      <c r="E240" s="68">
        <f t="shared" ref="E240:K240" si="196">+E239+E236</f>
        <v>23810.16774306295</v>
      </c>
      <c r="F240" s="68">
        <f t="shared" si="196"/>
        <v>188783.88653992838</v>
      </c>
      <c r="G240" s="68">
        <f t="shared" si="196"/>
        <v>-243426.12324146641</v>
      </c>
      <c r="H240" s="68">
        <f t="shared" si="196"/>
        <v>16332.771369583963</v>
      </c>
      <c r="I240" s="68">
        <f t="shared" si="196"/>
        <v>111363.05065744372</v>
      </c>
      <c r="J240" s="68">
        <f t="shared" si="196"/>
        <v>173915.74216684804</v>
      </c>
      <c r="K240" s="68">
        <f t="shared" si="196"/>
        <v>339626.33055317285</v>
      </c>
      <c r="L240" s="68">
        <f t="shared" ref="L240:V240" si="197">+L239+L236</f>
        <v>-30444.708764815994</v>
      </c>
      <c r="M240" s="68">
        <f t="shared" si="197"/>
        <v>33581.431817325472</v>
      </c>
      <c r="N240" s="68">
        <f t="shared" si="197"/>
        <v>132933.95191839244</v>
      </c>
      <c r="O240" s="68">
        <f t="shared" si="197"/>
        <v>253109.79752320435</v>
      </c>
      <c r="P240" s="68">
        <f t="shared" si="197"/>
        <v>368688.95323509717</v>
      </c>
      <c r="Q240" s="68">
        <f t="shared" si="197"/>
        <v>634177.92809939501</v>
      </c>
      <c r="R240" s="68">
        <f t="shared" si="197"/>
        <v>718893.42567136791</v>
      </c>
      <c r="S240" s="68">
        <f t="shared" si="197"/>
        <v>768163.06694682234</v>
      </c>
      <c r="T240" s="68">
        <f t="shared" si="197"/>
        <v>817336.82694038318</v>
      </c>
      <c r="U240" s="68">
        <f t="shared" si="197"/>
        <v>881491.86759810685</v>
      </c>
      <c r="V240" s="68">
        <f t="shared" si="197"/>
        <v>953335.09731135925</v>
      </c>
      <c r="W240" s="79" t="s">
        <v>22</v>
      </c>
    </row>
    <row r="241" spans="1:23" s="2" customFormat="1" ht="13.15" customHeight="1">
      <c r="A241" s="10"/>
      <c r="B241" s="124" t="s">
        <v>85</v>
      </c>
      <c r="C241" s="122" t="s">
        <v>33</v>
      </c>
      <c r="D241" s="143"/>
      <c r="E241" s="143">
        <f t="shared" ref="E241:K241" si="198">IFERROR(E240/E$134,"n.a.")</f>
        <v>0.18315490015460772</v>
      </c>
      <c r="F241" s="143">
        <f t="shared" si="198"/>
        <v>1.8756874765513232</v>
      </c>
      <c r="G241" s="143">
        <f t="shared" si="198"/>
        <v>-2.2837734267507295</v>
      </c>
      <c r="H241" s="143">
        <f t="shared" si="198"/>
        <v>0.26710969083837605</v>
      </c>
      <c r="I241" s="143">
        <f t="shared" si="198"/>
        <v>1.29789150623612</v>
      </c>
      <c r="J241" s="143">
        <f t="shared" si="198"/>
        <v>1.6202165145255991</v>
      </c>
      <c r="K241" s="143">
        <f t="shared" si="198"/>
        <v>1.484710975082058</v>
      </c>
      <c r="L241" s="143">
        <f t="shared" ref="L241:V241" si="199">IFERROR(L240/L$134,"n.a.")</f>
        <v>-0.13350502587443458</v>
      </c>
      <c r="M241" s="143">
        <f t="shared" si="199"/>
        <v>0.10663433390812584</v>
      </c>
      <c r="N241" s="143">
        <f t="shared" si="199"/>
        <v>0.36548834647110867</v>
      </c>
      <c r="O241" s="143">
        <f t="shared" si="199"/>
        <v>0.59025367425317632</v>
      </c>
      <c r="P241" s="143">
        <f t="shared" si="199"/>
        <v>0.72710238553927409</v>
      </c>
      <c r="Q241" s="143">
        <f t="shared" si="199"/>
        <v>1.0487584286539651</v>
      </c>
      <c r="R241" s="143">
        <f t="shared" si="199"/>
        <v>1.0779449034388617</v>
      </c>
      <c r="S241" s="143">
        <f t="shared" si="199"/>
        <v>0.99880153608274258</v>
      </c>
      <c r="T241" s="143">
        <f t="shared" si="199"/>
        <v>0.93191958057886592</v>
      </c>
      <c r="U241" s="143">
        <f t="shared" si="199"/>
        <v>0.90019017980274496</v>
      </c>
      <c r="V241" s="143">
        <f t="shared" si="199"/>
        <v>0.88561347779387822</v>
      </c>
      <c r="W241" s="79" t="s">
        <v>22</v>
      </c>
    </row>
    <row r="242" spans="1:23" ht="14.25">
      <c r="B242" s="124"/>
      <c r="C242" s="122"/>
      <c r="W242" s="79" t="s">
        <v>22</v>
      </c>
    </row>
    <row r="243" spans="1:23" ht="14.25">
      <c r="B243" s="98" t="s">
        <v>88</v>
      </c>
      <c r="C243" s="104" t="s">
        <v>72</v>
      </c>
      <c r="E243" s="74">
        <f t="shared" ref="E243:K243" si="200">+E122</f>
        <v>-41851</v>
      </c>
      <c r="F243" s="74">
        <f t="shared" si="200"/>
        <v>499090</v>
      </c>
      <c r="G243" s="74">
        <f t="shared" si="200"/>
        <v>-29434</v>
      </c>
      <c r="H243" s="74">
        <f t="shared" si="200"/>
        <v>424463</v>
      </c>
      <c r="I243" s="74">
        <f t="shared" si="200"/>
        <v>54294</v>
      </c>
      <c r="J243" s="74">
        <f t="shared" si="200"/>
        <v>-48793</v>
      </c>
      <c r="K243" s="74">
        <f t="shared" si="200"/>
        <v>-158006</v>
      </c>
      <c r="L243" s="74">
        <f t="shared" ref="L243:V243" si="201">+L122</f>
        <v>65850.389394084457</v>
      </c>
      <c r="M243" s="74">
        <f t="shared" si="201"/>
        <v>163680.5848047139</v>
      </c>
      <c r="N243" s="74">
        <f t="shared" si="201"/>
        <v>177920.58240893856</v>
      </c>
      <c r="O243" s="74">
        <f t="shared" si="201"/>
        <v>219215.38842858849</v>
      </c>
      <c r="P243" s="74">
        <f t="shared" si="201"/>
        <v>269428.24924547604</v>
      </c>
      <c r="Q243" s="74">
        <f t="shared" si="201"/>
        <v>340687.556322866</v>
      </c>
      <c r="R243" s="74">
        <f t="shared" si="201"/>
        <v>398364.30214235059</v>
      </c>
      <c r="S243" s="74">
        <f t="shared" si="201"/>
        <v>493061.68283111625</v>
      </c>
      <c r="T243" s="74">
        <f t="shared" si="201"/>
        <v>569380.52744117938</v>
      </c>
      <c r="U243" s="74">
        <f t="shared" si="201"/>
        <v>654878.91360439116</v>
      </c>
      <c r="V243" s="74">
        <f t="shared" si="201"/>
        <v>740836.85451461002</v>
      </c>
      <c r="W243" s="79" t="s">
        <v>22</v>
      </c>
    </row>
    <row r="244" spans="1:23" ht="14.25">
      <c r="B244" s="98" t="s">
        <v>89</v>
      </c>
      <c r="C244" s="104" t="s">
        <v>72</v>
      </c>
      <c r="E244" s="74">
        <f t="shared" ref="E244:K244" si="202">-E138</f>
        <v>-40000.000105120496</v>
      </c>
      <c r="F244" s="74">
        <f t="shared" si="202"/>
        <v>-28000</v>
      </c>
      <c r="G244" s="74">
        <f t="shared" si="202"/>
        <v>-36000.00005980851</v>
      </c>
      <c r="H244" s="74">
        <f t="shared" si="202"/>
        <v>-81931.869709999999</v>
      </c>
      <c r="I244" s="74">
        <f t="shared" si="202"/>
        <v>-200000</v>
      </c>
      <c r="J244" s="74">
        <f t="shared" si="202"/>
        <v>-37570.168000000005</v>
      </c>
      <c r="K244" s="74">
        <f t="shared" si="202"/>
        <v>-434164.201</v>
      </c>
      <c r="L244" s="74">
        <f t="shared" ref="L244:V244" si="203">-L138</f>
        <v>-79814.583742394447</v>
      </c>
      <c r="M244" s="74">
        <f t="shared" si="203"/>
        <v>-110222.48374703137</v>
      </c>
      <c r="N244" s="74">
        <f t="shared" si="203"/>
        <v>-127300.59281141877</v>
      </c>
      <c r="O244" s="74">
        <f t="shared" si="203"/>
        <v>-150085.34973578743</v>
      </c>
      <c r="P244" s="74">
        <f t="shared" si="203"/>
        <v>-177473.12647939855</v>
      </c>
      <c r="Q244" s="74">
        <f t="shared" si="203"/>
        <v>-211642.89961384813</v>
      </c>
      <c r="R244" s="74">
        <f t="shared" si="203"/>
        <v>-233418.88642200865</v>
      </c>
      <c r="S244" s="74">
        <f t="shared" si="203"/>
        <v>-269179.6755598053</v>
      </c>
      <c r="T244" s="74">
        <f t="shared" si="203"/>
        <v>-306966.28270375193</v>
      </c>
      <c r="U244" s="74">
        <f t="shared" si="203"/>
        <v>-342729.97037908435</v>
      </c>
      <c r="V244" s="74">
        <f t="shared" si="203"/>
        <v>-376764.00870745891</v>
      </c>
      <c r="W244" s="79" t="s">
        <v>22</v>
      </c>
    </row>
    <row r="245" spans="1:23" s="62" customFormat="1" ht="13.15" customHeight="1">
      <c r="A245" s="136"/>
      <c r="B245" s="117" t="s">
        <v>90</v>
      </c>
      <c r="C245" s="123" t="s">
        <v>72</v>
      </c>
      <c r="D245" s="68"/>
      <c r="E245" s="68">
        <f t="shared" ref="E245:K245" si="204">+E244+E243+E240</f>
        <v>-58040.832362057554</v>
      </c>
      <c r="F245" s="68">
        <f t="shared" si="204"/>
        <v>659873.88653992838</v>
      </c>
      <c r="G245" s="68">
        <f t="shared" si="204"/>
        <v>-308860.1233012749</v>
      </c>
      <c r="H245" s="68">
        <f t="shared" si="204"/>
        <v>358863.90165958396</v>
      </c>
      <c r="I245" s="68">
        <f t="shared" si="204"/>
        <v>-34342.949342556283</v>
      </c>
      <c r="J245" s="68">
        <f t="shared" si="204"/>
        <v>87552.574166848033</v>
      </c>
      <c r="K245" s="68">
        <f t="shared" si="204"/>
        <v>-252543.87044682715</v>
      </c>
      <c r="L245" s="68">
        <f>+L244+L243+L240</f>
        <v>-44408.903113125984</v>
      </c>
      <c r="M245" s="68">
        <f t="shared" ref="M245:V245" si="205">+M244+M243+M240</f>
        <v>87039.532875008008</v>
      </c>
      <c r="N245" s="68">
        <f t="shared" si="205"/>
        <v>183553.94151591224</v>
      </c>
      <c r="O245" s="68">
        <f t="shared" si="205"/>
        <v>322239.83621600538</v>
      </c>
      <c r="P245" s="68">
        <f t="shared" si="205"/>
        <v>460644.07600117463</v>
      </c>
      <c r="Q245" s="68">
        <f t="shared" si="205"/>
        <v>763222.58480841294</v>
      </c>
      <c r="R245" s="68">
        <f t="shared" si="205"/>
        <v>883838.84139170987</v>
      </c>
      <c r="S245" s="68">
        <f t="shared" si="205"/>
        <v>992045.07421813323</v>
      </c>
      <c r="T245" s="68">
        <f t="shared" si="205"/>
        <v>1079751.0716778105</v>
      </c>
      <c r="U245" s="68">
        <f t="shared" si="205"/>
        <v>1193640.8108234135</v>
      </c>
      <c r="V245" s="68">
        <f t="shared" si="205"/>
        <v>1317407.9431185103</v>
      </c>
      <c r="W245" s="79" t="s">
        <v>22</v>
      </c>
    </row>
    <row r="246" spans="1:23" ht="14.25">
      <c r="W246" s="79"/>
    </row>
  </sheetData>
  <printOptions horizontalCentered="1" verticalCentered="1"/>
  <pageMargins left="0.15748031496062992" right="0.15748031496062992" top="0.35433070866141736" bottom="0.39370078740157483" header="0.19685039370078741" footer="0.19685039370078741"/>
  <pageSetup paperSize="9" scale="10" firstPageNumber="3" orientation="landscape" useFirstPageNumber="1" r:id="rId1"/>
  <headerFooter alignWithMargins="0">
    <oddFooter>&amp;L&amp;"Times New Roman,Bold"(Tentativo e preliminar. Somente para discussão.)&amp;R&amp;"Times New Roman,Regular"&amp;12&amp;P</oddFooter>
  </headerFooter>
  <ignoredErrors>
    <ignoredError sqref="D11" numberStoredAsText="1"/>
    <ignoredError sqref="E31:J31 D191:K191 M101:V101 L221:V221 L215:V215 L218:V218 L161:V167 E33:J33 E32 L191:V191 S222:V222 M33:V33 M31:V31 K32:V32 K31:L31 K34:V34 K33:L33 M77:V77 M70:V72 L76:V76 L70 L78:V78 L77 L74:L75 M74:V75 R73:V73 L72" 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workbookViewId="0">
      <selection activeCell="E23" sqref="E23"/>
    </sheetView>
  </sheetViews>
  <sheetFormatPr defaultRowHeight="15"/>
  <cols>
    <col min="1" max="1" width="20.42578125" bestFit="1" customWidth="1"/>
    <col min="2" max="10" width="13.28515625" style="286" bestFit="1" customWidth="1"/>
    <col min="11" max="18" width="13.5703125" style="286" bestFit="1" customWidth="1"/>
    <col min="19" max="20" width="13.28515625" bestFit="1" customWidth="1"/>
  </cols>
  <sheetData>
    <row r="1" spans="1:20">
      <c r="B1" s="350">
        <v>2011</v>
      </c>
      <c r="C1" s="350">
        <v>2012</v>
      </c>
      <c r="D1" s="350">
        <v>2013</v>
      </c>
      <c r="E1" s="350">
        <v>2014</v>
      </c>
      <c r="F1" s="350">
        <v>2015</v>
      </c>
      <c r="G1" s="350">
        <v>2016</v>
      </c>
      <c r="H1" s="350">
        <v>2017</v>
      </c>
      <c r="I1" s="350">
        <v>2018</v>
      </c>
      <c r="J1" s="350">
        <v>2019</v>
      </c>
      <c r="K1" s="350">
        <v>2020</v>
      </c>
      <c r="L1" s="350">
        <v>2021</v>
      </c>
      <c r="M1" s="350">
        <v>2022</v>
      </c>
      <c r="N1" s="350">
        <v>2023</v>
      </c>
      <c r="O1" s="350">
        <v>2024</v>
      </c>
      <c r="P1" s="350">
        <v>2025</v>
      </c>
      <c r="Q1" s="350">
        <v>2026</v>
      </c>
      <c r="R1" s="350">
        <v>2027</v>
      </c>
    </row>
    <row r="2" spans="1:20">
      <c r="A2" s="372" t="s">
        <v>210</v>
      </c>
      <c r="B2" s="277">
        <f>Modelo!F112</f>
        <v>199572.36404992844</v>
      </c>
      <c r="C2" s="277">
        <f>Modelo!G112</f>
        <v>314775.43675853359</v>
      </c>
      <c r="D2" s="277">
        <f>Modelo!H112</f>
        <v>278271.93968958396</v>
      </c>
      <c r="E2" s="277">
        <f>Modelo!I112</f>
        <v>308325.0506574437</v>
      </c>
      <c r="F2" s="277">
        <f>Modelo!J112</f>
        <v>358095.05016684806</v>
      </c>
      <c r="G2" s="277">
        <f>Modelo!K112</f>
        <v>484206.95755317283</v>
      </c>
      <c r="H2" s="277">
        <f>Modelo!L112</f>
        <v>547350.13100938324</v>
      </c>
      <c r="I2" s="277">
        <f>Modelo!M112</f>
        <v>693489.09158813953</v>
      </c>
      <c r="J2" s="277">
        <f>Modelo!N112</f>
        <v>839493.83320461726</v>
      </c>
      <c r="K2" s="277">
        <f>Modelo!O112</f>
        <v>1008951.9447092497</v>
      </c>
      <c r="L2" s="277">
        <f>Modelo!P112</f>
        <v>1178221.2408171399</v>
      </c>
      <c r="M2" s="277">
        <f>Modelo!Q112</f>
        <v>1352804.4009737326</v>
      </c>
      <c r="N2" s="277">
        <f>Modelo!R112</f>
        <v>1443164.5840880207</v>
      </c>
      <c r="O2" s="277">
        <f>Modelo!S112</f>
        <v>1539694.4788233442</v>
      </c>
      <c r="P2" s="277">
        <f>Modelo!T112</f>
        <v>1642820.0711375133</v>
      </c>
      <c r="Q2" s="277">
        <f>Modelo!U112</f>
        <v>1752996.91195609</v>
      </c>
      <c r="R2" s="277">
        <f>Modelo!V112</f>
        <v>1870712.1733515682</v>
      </c>
    </row>
    <row r="3" spans="1:20">
      <c r="A3" s="372" t="s">
        <v>207</v>
      </c>
      <c r="B3" s="373">
        <v>1</v>
      </c>
      <c r="C3" s="373">
        <v>1</v>
      </c>
      <c r="D3" s="373">
        <v>1</v>
      </c>
      <c r="E3" s="373">
        <v>1</v>
      </c>
      <c r="F3" s="373">
        <v>1</v>
      </c>
      <c r="G3" s="373">
        <v>1</v>
      </c>
      <c r="H3" s="373">
        <v>1</v>
      </c>
      <c r="I3" s="373">
        <v>1</v>
      </c>
      <c r="J3" s="373">
        <v>1</v>
      </c>
      <c r="K3" s="373">
        <v>1</v>
      </c>
      <c r="L3" s="373">
        <v>1</v>
      </c>
      <c r="M3" s="373">
        <v>1</v>
      </c>
      <c r="N3" s="373">
        <v>1</v>
      </c>
      <c r="O3" s="373">
        <v>1</v>
      </c>
      <c r="P3" s="373">
        <v>1</v>
      </c>
      <c r="Q3" s="373">
        <v>1</v>
      </c>
      <c r="R3" s="373">
        <v>1</v>
      </c>
    </row>
    <row r="4" spans="1:20">
      <c r="A4" s="372" t="s">
        <v>211</v>
      </c>
      <c r="B4" s="374">
        <f>B2*B3</f>
        <v>199572.36404992844</v>
      </c>
      <c r="C4" s="374">
        <f t="shared" ref="C4:R4" si="0">C2*C3</f>
        <v>314775.43675853359</v>
      </c>
      <c r="D4" s="374">
        <f t="shared" si="0"/>
        <v>278271.93968958396</v>
      </c>
      <c r="E4" s="374">
        <f t="shared" si="0"/>
        <v>308325.0506574437</v>
      </c>
      <c r="F4" s="374">
        <f t="shared" si="0"/>
        <v>358095.05016684806</v>
      </c>
      <c r="G4" s="374">
        <f t="shared" si="0"/>
        <v>484206.95755317283</v>
      </c>
      <c r="H4" s="374">
        <f t="shared" si="0"/>
        <v>547350.13100938324</v>
      </c>
      <c r="I4" s="374">
        <f t="shared" si="0"/>
        <v>693489.09158813953</v>
      </c>
      <c r="J4" s="374">
        <f t="shared" si="0"/>
        <v>839493.83320461726</v>
      </c>
      <c r="K4" s="374">
        <f t="shared" si="0"/>
        <v>1008951.9447092497</v>
      </c>
      <c r="L4" s="374">
        <f t="shared" si="0"/>
        <v>1178221.2408171399</v>
      </c>
      <c r="M4" s="374">
        <f t="shared" si="0"/>
        <v>1352804.4009737326</v>
      </c>
      <c r="N4" s="374">
        <f t="shared" si="0"/>
        <v>1443164.5840880207</v>
      </c>
      <c r="O4" s="374">
        <f t="shared" si="0"/>
        <v>1539694.4788233442</v>
      </c>
      <c r="P4" s="374">
        <f t="shared" si="0"/>
        <v>1642820.0711375133</v>
      </c>
      <c r="Q4" s="374">
        <f t="shared" si="0"/>
        <v>1752996.91195609</v>
      </c>
      <c r="R4" s="374">
        <f t="shared" si="0"/>
        <v>1870712.1733515682</v>
      </c>
    </row>
    <row r="5" spans="1:20">
      <c r="A5" s="372" t="s">
        <v>208</v>
      </c>
      <c r="B5" s="277">
        <f>Modelo!F157</f>
        <v>486006</v>
      </c>
      <c r="C5" s="277">
        <f>Modelo!G157</f>
        <v>180798</v>
      </c>
      <c r="D5" s="277">
        <f>Modelo!H157</f>
        <v>539943</v>
      </c>
      <c r="E5" s="277">
        <f>Modelo!I157</f>
        <v>505274</v>
      </c>
      <c r="F5" s="277">
        <f>Modelo!J157</f>
        <v>629289</v>
      </c>
      <c r="G5" s="277">
        <f>Modelo!K157</f>
        <v>406810</v>
      </c>
      <c r="H5" s="277">
        <f>Modelo!L157</f>
        <v>362401.096886874</v>
      </c>
      <c r="I5" s="277">
        <f>Modelo!M157</f>
        <v>449440.62976188201</v>
      </c>
      <c r="J5" s="277">
        <f>Modelo!N157</f>
        <v>632994.5712777942</v>
      </c>
      <c r="K5" s="277">
        <f>Modelo!O157</f>
        <v>955234.40749379958</v>
      </c>
      <c r="L5" s="277">
        <f>Modelo!P157</f>
        <v>1415878.4834949742</v>
      </c>
      <c r="M5" s="277">
        <f>Modelo!Q157</f>
        <v>2179101.0683033871</v>
      </c>
      <c r="N5" s="277">
        <f>Modelo!R157</f>
        <v>3062939.9096950972</v>
      </c>
      <c r="O5" s="277">
        <f>Modelo!S157</f>
        <v>4054984.9839132307</v>
      </c>
      <c r="P5" s="277">
        <f>Modelo!T157</f>
        <v>5134736.0555910412</v>
      </c>
      <c r="Q5" s="277">
        <f>Modelo!U157</f>
        <v>6328376.8664144548</v>
      </c>
      <c r="R5" s="277">
        <f>Modelo!V157</f>
        <v>7645784.8095329646</v>
      </c>
    </row>
    <row r="6" spans="1:20">
      <c r="A6" s="372" t="s">
        <v>209</v>
      </c>
      <c r="B6" s="375">
        <f>B5+B4</f>
        <v>685578.3640499285</v>
      </c>
      <c r="C6" s="375">
        <f t="shared" ref="C6:R6" si="1">C5+C4</f>
        <v>495573.43675853359</v>
      </c>
      <c r="D6" s="375">
        <f t="shared" si="1"/>
        <v>818214.93968958396</v>
      </c>
      <c r="E6" s="375">
        <f t="shared" si="1"/>
        <v>813599.0506574437</v>
      </c>
      <c r="F6" s="375">
        <f t="shared" si="1"/>
        <v>987384.05016684812</v>
      </c>
      <c r="G6" s="375">
        <f t="shared" si="1"/>
        <v>891016.95755317283</v>
      </c>
      <c r="H6" s="375">
        <f t="shared" si="1"/>
        <v>909751.2278962573</v>
      </c>
      <c r="I6" s="375">
        <f t="shared" si="1"/>
        <v>1142929.7213500217</v>
      </c>
      <c r="J6" s="375">
        <f t="shared" si="1"/>
        <v>1472488.4044824115</v>
      </c>
      <c r="K6" s="375">
        <f t="shared" si="1"/>
        <v>1964186.3522030492</v>
      </c>
      <c r="L6" s="375">
        <f t="shared" si="1"/>
        <v>2594099.7243121141</v>
      </c>
      <c r="M6" s="375">
        <f t="shared" si="1"/>
        <v>3531905.4692771197</v>
      </c>
      <c r="N6" s="375">
        <f t="shared" si="1"/>
        <v>4506104.4937831182</v>
      </c>
      <c r="O6" s="375">
        <f t="shared" si="1"/>
        <v>5594679.4627365749</v>
      </c>
      <c r="P6" s="375">
        <f t="shared" si="1"/>
        <v>6777556.1267285543</v>
      </c>
      <c r="Q6" s="375">
        <f t="shared" si="1"/>
        <v>8081373.7783705443</v>
      </c>
      <c r="R6" s="375">
        <f t="shared" si="1"/>
        <v>9516496.9828845337</v>
      </c>
    </row>
    <row r="8" spans="1:20">
      <c r="B8" s="287">
        <v>2009</v>
      </c>
      <c r="C8" s="287">
        <v>2010</v>
      </c>
      <c r="D8" s="287">
        <v>2011</v>
      </c>
      <c r="E8" s="287">
        <v>2012</v>
      </c>
      <c r="F8" s="287">
        <v>2013</v>
      </c>
      <c r="G8" s="287">
        <v>2014</v>
      </c>
      <c r="H8" s="287">
        <v>2015</v>
      </c>
      <c r="I8" s="287">
        <v>2016</v>
      </c>
      <c r="J8" s="287">
        <v>2017</v>
      </c>
      <c r="K8" s="287">
        <v>2018</v>
      </c>
      <c r="L8" s="287">
        <v>2019</v>
      </c>
      <c r="M8" s="287">
        <v>2020</v>
      </c>
      <c r="N8" s="287">
        <v>2021</v>
      </c>
      <c r="O8" s="287">
        <v>2022</v>
      </c>
      <c r="P8" s="287">
        <v>2023</v>
      </c>
      <c r="Q8" s="287">
        <v>2024</v>
      </c>
      <c r="R8" s="287">
        <v>2025</v>
      </c>
      <c r="S8" s="287">
        <v>2026</v>
      </c>
      <c r="T8" s="287">
        <v>2027</v>
      </c>
    </row>
    <row r="9" spans="1:20">
      <c r="A9" s="383" t="s">
        <v>214</v>
      </c>
      <c r="B9" s="384">
        <v>417162</v>
      </c>
      <c r="C9" s="384">
        <v>316365</v>
      </c>
      <c r="D9" s="384">
        <v>1210056</v>
      </c>
      <c r="E9" s="384">
        <v>1032251</v>
      </c>
      <c r="F9" s="384">
        <v>1522134</v>
      </c>
      <c r="G9" s="384">
        <v>1504726</v>
      </c>
      <c r="H9" s="384">
        <v>1548558</v>
      </c>
      <c r="I9" s="384">
        <v>1470095</v>
      </c>
      <c r="J9" s="384">
        <v>1493829.8020392954</v>
      </c>
      <c r="K9" s="384">
        <v>1527573.9486354552</v>
      </c>
      <c r="L9" s="384">
        <v>1571700.9000005675</v>
      </c>
      <c r="M9" s="384">
        <v>1617367.9039281078</v>
      </c>
      <c r="N9" s="384">
        <v>1665624.4248713346</v>
      </c>
      <c r="O9" s="384">
        <v>1707988.7284100244</v>
      </c>
      <c r="P9" s="384">
        <v>1739139.290871955</v>
      </c>
      <c r="Q9" s="384">
        <v>1763996.2477829747</v>
      </c>
      <c r="R9" s="384">
        <v>1793284.2003806145</v>
      </c>
      <c r="S9" s="385">
        <v>1824173.3363133532</v>
      </c>
      <c r="T9" s="385">
        <v>1857998.0680305094</v>
      </c>
    </row>
    <row r="10" spans="1:20">
      <c r="A10" s="383" t="s">
        <v>215</v>
      </c>
      <c r="B10" s="384">
        <v>1256131</v>
      </c>
      <c r="C10" s="384">
        <v>1328168</v>
      </c>
      <c r="D10" s="384">
        <v>2841937</v>
      </c>
      <c r="E10" s="384">
        <v>2738159</v>
      </c>
      <c r="F10" s="384">
        <v>3211167</v>
      </c>
      <c r="G10" s="384">
        <v>3077690</v>
      </c>
      <c r="H10" s="384">
        <v>3203997</v>
      </c>
      <c r="I10" s="384">
        <v>3005820</v>
      </c>
      <c r="J10" s="384">
        <v>3193096.4905871912</v>
      </c>
      <c r="K10" s="384">
        <v>3441328.8808448929</v>
      </c>
      <c r="L10" s="384">
        <v>3737724.2964909365</v>
      </c>
      <c r="M10" s="384">
        <v>4082066.5187783055</v>
      </c>
      <c r="N10" s="384">
        <v>4493701.5741936015</v>
      </c>
      <c r="O10" s="384">
        <v>4970467.2072988385</v>
      </c>
      <c r="P10" s="384">
        <v>5503160.1348437499</v>
      </c>
      <c r="Q10" s="384">
        <v>6108812.5317649208</v>
      </c>
      <c r="R10" s="384">
        <v>6804027.2893797774</v>
      </c>
      <c r="S10" s="385">
        <v>7587795.2420694269</v>
      </c>
      <c r="T10" s="385">
        <v>8464731.9443970919</v>
      </c>
    </row>
    <row r="11" spans="1:20">
      <c r="A11" s="383" t="s">
        <v>216</v>
      </c>
      <c r="B11" s="386">
        <f>B9/B10</f>
        <v>0.33210071242569444</v>
      </c>
      <c r="C11" s="386">
        <f t="shared" ref="C11:I11" si="2">C9/C10</f>
        <v>0.2381965233313858</v>
      </c>
      <c r="D11" s="386">
        <f t="shared" si="2"/>
        <v>0.42578565253205825</v>
      </c>
      <c r="E11" s="386">
        <f t="shared" si="2"/>
        <v>0.37698723850587201</v>
      </c>
      <c r="F11" s="386">
        <f t="shared" si="2"/>
        <v>0.47401271874056999</v>
      </c>
      <c r="G11" s="386">
        <f t="shared" si="2"/>
        <v>0.48891408816352522</v>
      </c>
      <c r="H11" s="386">
        <f t="shared" si="2"/>
        <v>0.48332067726655176</v>
      </c>
      <c r="I11" s="386">
        <f t="shared" si="2"/>
        <v>0.48908284594553231</v>
      </c>
    </row>
    <row r="12" spans="1:20">
      <c r="A12" s="383" t="s">
        <v>184</v>
      </c>
      <c r="B12" s="434">
        <f>(I11/B11)^(1/7)-1</f>
        <v>5.6856661256084795E-2</v>
      </c>
      <c r="C12" s="434"/>
      <c r="D12" s="434"/>
      <c r="E12" s="434"/>
      <c r="F12" s="434"/>
      <c r="G12" s="434"/>
      <c r="H12" s="434"/>
      <c r="I12" s="434"/>
    </row>
  </sheetData>
  <mergeCells count="1">
    <mergeCell ref="B12:I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G3" sqref="G3"/>
    </sheetView>
  </sheetViews>
  <sheetFormatPr defaultRowHeight="15"/>
  <cols>
    <col min="1" max="1" width="20.42578125" style="280" bestFit="1" customWidth="1"/>
    <col min="2" max="4" width="12.140625" style="286" bestFit="1" customWidth="1"/>
    <col min="5" max="12" width="13.42578125" style="286" bestFit="1" customWidth="1"/>
    <col min="13" max="16384" width="9.140625" style="280"/>
  </cols>
  <sheetData>
    <row r="1" spans="1:12">
      <c r="B1" s="352">
        <v>2017</v>
      </c>
      <c r="C1" s="352">
        <v>2018</v>
      </c>
      <c r="D1" s="352">
        <v>2019</v>
      </c>
      <c r="E1" s="352">
        <v>2020</v>
      </c>
      <c r="F1" s="352">
        <v>2021</v>
      </c>
      <c r="G1" s="352">
        <v>2022</v>
      </c>
      <c r="H1" s="352">
        <v>2023</v>
      </c>
      <c r="I1" s="352">
        <v>2024</v>
      </c>
      <c r="J1" s="352">
        <v>2025</v>
      </c>
      <c r="K1" s="352">
        <v>2026</v>
      </c>
      <c r="L1" s="352">
        <v>2027</v>
      </c>
    </row>
    <row r="2" spans="1:12">
      <c r="A2" s="372" t="s">
        <v>36</v>
      </c>
      <c r="B2" s="376">
        <f>Modelo!L16</f>
        <v>4.1000000000000002E-2</v>
      </c>
      <c r="C2" s="376">
        <f>Modelo!M16</f>
        <v>3.7999999999999999E-2</v>
      </c>
      <c r="D2" s="376">
        <f>Modelo!N16</f>
        <v>3.5999999999999997E-2</v>
      </c>
      <c r="E2" s="376">
        <f>Modelo!O16</f>
        <v>3.5000000000000003E-2</v>
      </c>
      <c r="F2" s="376">
        <f>Modelo!P16</f>
        <v>3.5000000000000003E-2</v>
      </c>
      <c r="G2" s="376">
        <f>Modelo!Q16</f>
        <v>3.5000000000000003E-2</v>
      </c>
      <c r="H2" s="330">
        <f>Modelo!R16</f>
        <v>3.5000000000000003E-2</v>
      </c>
      <c r="I2" s="330">
        <f>Modelo!S16</f>
        <v>3.5000000000000003E-2</v>
      </c>
      <c r="J2" s="330">
        <f>Modelo!T16</f>
        <v>3.5000000000000003E-2</v>
      </c>
      <c r="K2" s="330">
        <f>Modelo!U16</f>
        <v>3.5000000000000003E-2</v>
      </c>
      <c r="L2" s="330">
        <f>Modelo!V16</f>
        <v>3.5000000000000003E-2</v>
      </c>
    </row>
    <row r="3" spans="1:12">
      <c r="A3" s="372" t="s">
        <v>213</v>
      </c>
      <c r="B3" s="278">
        <f>B4/Modelo!L62</f>
        <v>0.15228085715070547</v>
      </c>
      <c r="C3" s="278">
        <f>C4/Modelo!M62</f>
        <v>0.13606507210942842</v>
      </c>
      <c r="D3" s="278">
        <f>D4/Modelo!N62</f>
        <v>0.12183303092150218</v>
      </c>
      <c r="E3" s="278">
        <f>E4/Modelo!O62</f>
        <v>0.11042818506599378</v>
      </c>
      <c r="F3" s="278">
        <f>F4/Modelo!P62</f>
        <v>0.10184700240083312</v>
      </c>
      <c r="G3" s="278">
        <f>G4/Modelo!Q62</f>
        <v>9.5930573960753593E-2</v>
      </c>
      <c r="H3" s="377"/>
      <c r="I3" s="377"/>
      <c r="J3" s="377"/>
      <c r="K3" s="377"/>
      <c r="L3" s="377"/>
    </row>
    <row r="4" spans="1:12">
      <c r="A4" s="372" t="s">
        <v>212</v>
      </c>
      <c r="B4" s="378">
        <v>360000</v>
      </c>
      <c r="C4" s="379">
        <f>B4*(1+B2)</f>
        <v>374760</v>
      </c>
      <c r="D4" s="379">
        <f t="shared" ref="D4:G4" si="0">C4*(1+C2)</f>
        <v>389000.88</v>
      </c>
      <c r="E4" s="379">
        <f t="shared" si="0"/>
        <v>403004.91168000002</v>
      </c>
      <c r="F4" s="379">
        <f t="shared" si="0"/>
        <v>417110.08358879999</v>
      </c>
      <c r="G4" s="379">
        <f t="shared" si="0"/>
        <v>431708.93651440798</v>
      </c>
      <c r="H4" s="379"/>
      <c r="I4" s="379"/>
      <c r="J4" s="379"/>
      <c r="K4" s="379"/>
      <c r="L4" s="37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workbookViewId="0">
      <selection activeCell="N42" sqref="N42"/>
    </sheetView>
  </sheetViews>
  <sheetFormatPr defaultRowHeight="15"/>
  <cols>
    <col min="1" max="1" width="41" customWidth="1"/>
    <col min="2" max="2" width="15" style="280" customWidth="1"/>
    <col min="3" max="4" width="19.85546875" style="356" customWidth="1"/>
    <col min="5" max="7" width="12.85546875" style="356" bestFit="1" customWidth="1"/>
    <col min="8" max="8" width="16.5703125" style="286" bestFit="1" customWidth="1"/>
    <col min="9" max="18" width="12.85546875" style="286" bestFit="1" customWidth="1"/>
    <col min="19" max="25" width="9.140625" style="282"/>
  </cols>
  <sheetData>
    <row r="1" spans="1:25" ht="40.5" customHeight="1">
      <c r="A1" s="282"/>
      <c r="B1" s="282"/>
      <c r="C1" s="445" t="s">
        <v>191</v>
      </c>
      <c r="D1" s="445"/>
      <c r="E1" s="445"/>
      <c r="F1" s="445"/>
      <c r="G1" s="445"/>
      <c r="H1" s="445"/>
      <c r="I1" s="445"/>
      <c r="J1" s="445"/>
      <c r="K1" s="445"/>
      <c r="L1" s="445"/>
      <c r="M1" s="445"/>
      <c r="N1" s="445"/>
      <c r="O1" s="445"/>
      <c r="P1" s="445"/>
      <c r="Q1" s="445"/>
      <c r="R1" s="445"/>
      <c r="T1" s="440" t="s">
        <v>183</v>
      </c>
      <c r="U1" s="441"/>
      <c r="V1" s="441"/>
      <c r="W1" s="441"/>
      <c r="X1" s="442"/>
    </row>
    <row r="2" spans="1:25">
      <c r="A2" s="458"/>
      <c r="B2" s="459"/>
      <c r="C2" s="269" t="s">
        <v>158</v>
      </c>
      <c r="D2" s="269" t="s">
        <v>159</v>
      </c>
      <c r="E2" s="269" t="s">
        <v>160</v>
      </c>
      <c r="F2" s="269" t="s">
        <v>161</v>
      </c>
      <c r="G2" s="269" t="s">
        <v>162</v>
      </c>
      <c r="H2" s="270" t="s">
        <v>166</v>
      </c>
      <c r="I2" s="270" t="s">
        <v>167</v>
      </c>
      <c r="J2" s="270" t="s">
        <v>168</v>
      </c>
      <c r="K2" s="270" t="s">
        <v>169</v>
      </c>
      <c r="L2" s="270" t="s">
        <v>170</v>
      </c>
      <c r="M2" s="270" t="s">
        <v>171</v>
      </c>
      <c r="N2" s="270" t="s">
        <v>172</v>
      </c>
      <c r="O2" s="270" t="s">
        <v>173</v>
      </c>
      <c r="P2" s="270" t="s">
        <v>174</v>
      </c>
      <c r="Q2" s="270" t="s">
        <v>175</v>
      </c>
      <c r="R2" s="270" t="s">
        <v>176</v>
      </c>
      <c r="T2" s="443" t="s">
        <v>199</v>
      </c>
      <c r="U2" s="443"/>
      <c r="V2" s="443"/>
      <c r="W2" s="443"/>
      <c r="X2" s="443"/>
    </row>
    <row r="3" spans="1:25" s="280" customFormat="1">
      <c r="A3" s="460" t="s">
        <v>193</v>
      </c>
      <c r="B3" s="461"/>
      <c r="C3" s="332">
        <v>1414862.1583908624</v>
      </c>
      <c r="D3" s="332">
        <v>1563844.7865459437</v>
      </c>
      <c r="E3" s="332">
        <v>1584068.0591533426</v>
      </c>
      <c r="F3" s="332">
        <v>1760124.62586988</v>
      </c>
      <c r="G3" s="332">
        <v>1925949.6585999648</v>
      </c>
      <c r="H3" s="333">
        <f t="shared" ref="H3:R3" si="0">H21*H33</f>
        <v>2316004.5335339541</v>
      </c>
      <c r="I3" s="333">
        <f t="shared" si="0"/>
        <v>2840763.0301847872</v>
      </c>
      <c r="J3" s="333">
        <f t="shared" si="0"/>
        <v>3498893.9393373462</v>
      </c>
      <c r="K3" s="333">
        <f t="shared" si="0"/>
        <v>4215387.788113636</v>
      </c>
      <c r="L3" s="333">
        <f t="shared" si="0"/>
        <v>4960981.4921449581</v>
      </c>
      <c r="M3" s="333">
        <f t="shared" si="0"/>
        <v>5660822.6412586728</v>
      </c>
      <c r="N3" s="333">
        <f t="shared" si="0"/>
        <v>6172629.3938053297</v>
      </c>
      <c r="O3" s="333">
        <f t="shared" si="0"/>
        <v>6656254.9068099773</v>
      </c>
      <c r="P3" s="333">
        <f t="shared" si="0"/>
        <v>7177772.4787585372</v>
      </c>
      <c r="Q3" s="333">
        <f t="shared" si="0"/>
        <v>7740150.9524692697</v>
      </c>
      <c r="R3" s="333">
        <f t="shared" si="0"/>
        <v>8346591.7795952363</v>
      </c>
      <c r="S3" s="282"/>
      <c r="T3" s="447" t="s">
        <v>206</v>
      </c>
      <c r="U3" s="448"/>
      <c r="V3" s="448"/>
      <c r="W3" s="448"/>
      <c r="X3" s="449"/>
      <c r="Y3" s="282"/>
    </row>
    <row r="4" spans="1:25" s="280" customFormat="1">
      <c r="A4" s="460" t="s">
        <v>192</v>
      </c>
      <c r="B4" s="461"/>
      <c r="C4" s="332"/>
      <c r="D4" s="361">
        <f>(D3-C3)/C3</f>
        <v>0.1052983340260657</v>
      </c>
      <c r="E4" s="361">
        <f t="shared" ref="E4:R4" si="1">(E3-D3)/D3</f>
        <v>1.2931764572407444E-2</v>
      </c>
      <c r="F4" s="361">
        <f t="shared" si="1"/>
        <v>0.1111420470220431</v>
      </c>
      <c r="G4" s="361">
        <f t="shared" si="1"/>
        <v>9.421209742357399E-2</v>
      </c>
      <c r="H4" s="363">
        <f t="shared" si="1"/>
        <v>0.20252599708007568</v>
      </c>
      <c r="I4" s="363">
        <f t="shared" si="1"/>
        <v>0.22657921824104232</v>
      </c>
      <c r="J4" s="363">
        <f t="shared" si="1"/>
        <v>0.23167399116347576</v>
      </c>
      <c r="K4" s="363">
        <f t="shared" si="1"/>
        <v>0.20477724137931033</v>
      </c>
      <c r="L4" s="363">
        <f t="shared" si="1"/>
        <v>0.17687428571428571</v>
      </c>
      <c r="M4" s="363">
        <f t="shared" si="1"/>
        <v>0.14106909090909092</v>
      </c>
      <c r="N4" s="363">
        <f t="shared" si="1"/>
        <v>9.0412080536912506E-2</v>
      </c>
      <c r="O4" s="363">
        <f t="shared" si="1"/>
        <v>7.8350000000000003E-2</v>
      </c>
      <c r="P4" s="363">
        <f t="shared" si="1"/>
        <v>7.8349999999999739E-2</v>
      </c>
      <c r="Q4" s="363">
        <f t="shared" si="1"/>
        <v>7.8350000000000156E-2</v>
      </c>
      <c r="R4" s="363">
        <f t="shared" si="1"/>
        <v>7.8349999999999906E-2</v>
      </c>
      <c r="S4" s="282"/>
      <c r="T4" s="450"/>
      <c r="U4" s="451"/>
      <c r="V4" s="451"/>
      <c r="W4" s="451"/>
      <c r="X4" s="452"/>
      <c r="Y4" s="282"/>
    </row>
    <row r="5" spans="1:25" s="340" customFormat="1" ht="4.5" customHeight="1">
      <c r="A5" s="338"/>
      <c r="B5" s="338"/>
      <c r="C5" s="339"/>
      <c r="D5" s="339"/>
      <c r="E5" s="339"/>
      <c r="F5" s="339"/>
      <c r="G5" s="339"/>
      <c r="H5" s="339"/>
      <c r="I5" s="339"/>
      <c r="J5" s="339"/>
      <c r="K5" s="339"/>
      <c r="L5" s="339"/>
      <c r="M5" s="339"/>
      <c r="N5" s="339"/>
      <c r="O5" s="339"/>
      <c r="P5" s="339"/>
      <c r="Q5" s="339"/>
      <c r="R5" s="339"/>
      <c r="T5" s="443"/>
      <c r="U5" s="443"/>
      <c r="V5" s="443"/>
      <c r="W5" s="443"/>
      <c r="X5" s="443"/>
    </row>
    <row r="6" spans="1:25">
      <c r="A6" s="456" t="s">
        <v>157</v>
      </c>
      <c r="B6" s="457"/>
      <c r="C6" s="271">
        <v>186</v>
      </c>
      <c r="D6" s="271">
        <v>159</v>
      </c>
      <c r="E6" s="271">
        <v>153</v>
      </c>
      <c r="F6" s="271">
        <v>144</v>
      </c>
      <c r="G6" s="271">
        <v>141</v>
      </c>
      <c r="H6" s="275">
        <f>SUM(H13:H15)</f>
        <v>166</v>
      </c>
      <c r="I6" s="275">
        <f t="shared" ref="I6:R6" si="2">SUM(I13:I15)</f>
        <v>186</v>
      </c>
      <c r="J6" s="275">
        <f t="shared" si="2"/>
        <v>201</v>
      </c>
      <c r="K6" s="275">
        <f t="shared" si="2"/>
        <v>216</v>
      </c>
      <c r="L6" s="275">
        <f t="shared" si="2"/>
        <v>226</v>
      </c>
      <c r="M6" s="275">
        <f t="shared" si="2"/>
        <v>226</v>
      </c>
      <c r="N6" s="275">
        <f t="shared" si="2"/>
        <v>226</v>
      </c>
      <c r="O6" s="275">
        <f t="shared" si="2"/>
        <v>226</v>
      </c>
      <c r="P6" s="275">
        <f t="shared" si="2"/>
        <v>226</v>
      </c>
      <c r="Q6" s="275">
        <f t="shared" si="2"/>
        <v>226</v>
      </c>
      <c r="R6" s="275">
        <f t="shared" si="2"/>
        <v>226</v>
      </c>
      <c r="T6" s="447" t="s">
        <v>200</v>
      </c>
      <c r="U6" s="448"/>
      <c r="V6" s="448"/>
      <c r="W6" s="448"/>
      <c r="X6" s="449"/>
    </row>
    <row r="7" spans="1:25" s="280" customFormat="1">
      <c r="A7" s="411" t="s">
        <v>226</v>
      </c>
      <c r="B7" s="412"/>
      <c r="C7" s="271">
        <v>98486</v>
      </c>
      <c r="D7" s="271">
        <v>107382</v>
      </c>
      <c r="E7" s="271">
        <v>107382</v>
      </c>
      <c r="F7" s="271">
        <v>102113</v>
      </c>
      <c r="G7" s="271">
        <v>100000</v>
      </c>
      <c r="H7" s="275">
        <f>SUM(H9:H11)</f>
        <v>109000</v>
      </c>
      <c r="I7" s="275">
        <f t="shared" ref="I7:Q7" si="3">SUM(I9:I11)</f>
        <v>118000</v>
      </c>
      <c r="J7" s="275">
        <f t="shared" si="3"/>
        <v>127000</v>
      </c>
      <c r="K7" s="275">
        <f t="shared" si="3"/>
        <v>133000</v>
      </c>
      <c r="L7" s="275">
        <f t="shared" si="3"/>
        <v>137000</v>
      </c>
      <c r="M7" s="275">
        <f t="shared" si="3"/>
        <v>137000</v>
      </c>
      <c r="N7" s="275">
        <f t="shared" si="3"/>
        <v>137000</v>
      </c>
      <c r="O7" s="275">
        <f t="shared" si="3"/>
        <v>137000</v>
      </c>
      <c r="P7" s="275">
        <f t="shared" si="3"/>
        <v>137000</v>
      </c>
      <c r="Q7" s="275">
        <f t="shared" si="3"/>
        <v>137000</v>
      </c>
      <c r="R7" s="275">
        <f>SUM(R9:R11)</f>
        <v>137000</v>
      </c>
      <c r="S7" s="282"/>
      <c r="T7" s="453"/>
      <c r="U7" s="454"/>
      <c r="V7" s="454"/>
      <c r="W7" s="454"/>
      <c r="X7" s="455"/>
      <c r="Y7" s="282"/>
    </row>
    <row r="8" spans="1:25" s="280" customFormat="1">
      <c r="A8" s="411" t="s">
        <v>227</v>
      </c>
      <c r="B8" s="412"/>
      <c r="C8" s="271"/>
      <c r="D8" s="271"/>
      <c r="E8" s="271"/>
      <c r="F8" s="271"/>
      <c r="G8" s="271">
        <v>0</v>
      </c>
      <c r="H8" s="275">
        <v>9000</v>
      </c>
      <c r="I8" s="275">
        <v>9000</v>
      </c>
      <c r="J8" s="275">
        <v>9000</v>
      </c>
      <c r="K8" s="275">
        <v>6000</v>
      </c>
      <c r="L8" s="275">
        <v>4000</v>
      </c>
      <c r="M8" s="275"/>
      <c r="N8" s="275"/>
      <c r="O8" s="275"/>
      <c r="P8" s="275"/>
      <c r="Q8" s="275"/>
      <c r="R8" s="275"/>
      <c r="S8" s="282"/>
      <c r="T8" s="453"/>
      <c r="U8" s="454"/>
      <c r="V8" s="454"/>
      <c r="W8" s="454"/>
      <c r="X8" s="455"/>
      <c r="Y8" s="282"/>
    </row>
    <row r="9" spans="1:25" s="280" customFormat="1">
      <c r="A9" s="362" t="s">
        <v>195</v>
      </c>
      <c r="B9" s="364">
        <v>0.5</v>
      </c>
      <c r="C9" s="271"/>
      <c r="D9" s="271"/>
      <c r="E9" s="271"/>
      <c r="F9" s="271"/>
      <c r="G9" s="271">
        <v>0</v>
      </c>
      <c r="H9" s="274">
        <f t="shared" ref="H9:R9" si="4">H8</f>
        <v>9000</v>
      </c>
      <c r="I9" s="274">
        <f t="shared" si="4"/>
        <v>9000</v>
      </c>
      <c r="J9" s="274">
        <f t="shared" si="4"/>
        <v>9000</v>
      </c>
      <c r="K9" s="274">
        <f t="shared" si="4"/>
        <v>6000</v>
      </c>
      <c r="L9" s="275">
        <f t="shared" si="4"/>
        <v>4000</v>
      </c>
      <c r="M9" s="274">
        <f t="shared" si="4"/>
        <v>0</v>
      </c>
      <c r="N9" s="274">
        <f t="shared" si="4"/>
        <v>0</v>
      </c>
      <c r="O9" s="274">
        <f t="shared" si="4"/>
        <v>0</v>
      </c>
      <c r="P9" s="274">
        <f t="shared" si="4"/>
        <v>0</v>
      </c>
      <c r="Q9" s="274">
        <f t="shared" si="4"/>
        <v>0</v>
      </c>
      <c r="R9" s="274">
        <f t="shared" si="4"/>
        <v>0</v>
      </c>
      <c r="S9" s="282"/>
      <c r="T9" s="453"/>
      <c r="U9" s="454"/>
      <c r="V9" s="454"/>
      <c r="W9" s="454"/>
      <c r="X9" s="455"/>
      <c r="Y9" s="282"/>
    </row>
    <row r="10" spans="1:25" s="280" customFormat="1">
      <c r="A10" s="362" t="s">
        <v>196</v>
      </c>
      <c r="B10" s="364">
        <v>0.75</v>
      </c>
      <c r="C10" s="271"/>
      <c r="D10" s="271"/>
      <c r="E10" s="271"/>
      <c r="F10" s="271"/>
      <c r="G10" s="271"/>
      <c r="H10" s="275">
        <f>G9</f>
        <v>0</v>
      </c>
      <c r="I10" s="275">
        <f t="shared" ref="I10" si="5">H9</f>
        <v>9000</v>
      </c>
      <c r="J10" s="275">
        <f t="shared" ref="J10" si="6">I9</f>
        <v>9000</v>
      </c>
      <c r="K10" s="275">
        <f t="shared" ref="K10" si="7">J9</f>
        <v>9000</v>
      </c>
      <c r="L10" s="275">
        <f t="shared" ref="L10" si="8">K9</f>
        <v>6000</v>
      </c>
      <c r="M10" s="275">
        <f t="shared" ref="M10" si="9">L9</f>
        <v>4000</v>
      </c>
      <c r="N10" s="275">
        <f t="shared" ref="N10" si="10">M9</f>
        <v>0</v>
      </c>
      <c r="O10" s="275">
        <f t="shared" ref="O10" si="11">N9</f>
        <v>0</v>
      </c>
      <c r="P10" s="275">
        <f t="shared" ref="P10" si="12">O9</f>
        <v>0</v>
      </c>
      <c r="Q10" s="275">
        <f t="shared" ref="Q10" si="13">P9</f>
        <v>0</v>
      </c>
      <c r="R10" s="275">
        <f t="shared" ref="R10" si="14">Q9</f>
        <v>0</v>
      </c>
      <c r="S10" s="282"/>
      <c r="T10" s="453"/>
      <c r="U10" s="454"/>
      <c r="V10" s="454"/>
      <c r="W10" s="454"/>
      <c r="X10" s="455"/>
      <c r="Y10" s="282"/>
    </row>
    <row r="11" spans="1:25" s="280" customFormat="1">
      <c r="A11" s="362" t="s">
        <v>197</v>
      </c>
      <c r="B11" s="364">
        <v>1</v>
      </c>
      <c r="C11" s="271"/>
      <c r="D11" s="271"/>
      <c r="E11" s="271"/>
      <c r="F11" s="271"/>
      <c r="G11" s="271">
        <v>100000</v>
      </c>
      <c r="H11" s="275">
        <f>G11+G10</f>
        <v>100000</v>
      </c>
      <c r="I11" s="275">
        <f t="shared" ref="I11" si="15">H11+H10</f>
        <v>100000</v>
      </c>
      <c r="J11" s="275">
        <f t="shared" ref="J11" si="16">I11+I10</f>
        <v>109000</v>
      </c>
      <c r="K11" s="275">
        <f t="shared" ref="K11" si="17">J11+J10</f>
        <v>118000</v>
      </c>
      <c r="L11" s="275">
        <f t="shared" ref="L11" si="18">K11+K10</f>
        <v>127000</v>
      </c>
      <c r="M11" s="275">
        <f t="shared" ref="M11" si="19">L11+L10</f>
        <v>133000</v>
      </c>
      <c r="N11" s="275">
        <f t="shared" ref="N11" si="20">M11+M10</f>
        <v>137000</v>
      </c>
      <c r="O11" s="275">
        <f t="shared" ref="O11" si="21">N11+N10</f>
        <v>137000</v>
      </c>
      <c r="P11" s="275">
        <f t="shared" ref="P11" si="22">O11+O10</f>
        <v>137000</v>
      </c>
      <c r="Q11" s="275">
        <f t="shared" ref="Q11" si="23">P11+P10</f>
        <v>137000</v>
      </c>
      <c r="R11" s="275">
        <f t="shared" ref="R11" si="24">Q11+Q10</f>
        <v>137000</v>
      </c>
      <c r="S11" s="282"/>
      <c r="T11" s="453"/>
      <c r="U11" s="454"/>
      <c r="V11" s="454"/>
      <c r="W11" s="454"/>
      <c r="X11" s="455"/>
      <c r="Y11" s="282"/>
    </row>
    <row r="12" spans="1:25" s="280" customFormat="1">
      <c r="A12" s="456" t="s">
        <v>194</v>
      </c>
      <c r="B12" s="457"/>
      <c r="C12" s="271"/>
      <c r="D12" s="271"/>
      <c r="E12" s="271"/>
      <c r="F12" s="271"/>
      <c r="G12" s="271"/>
      <c r="H12" s="345">
        <v>25</v>
      </c>
      <c r="I12" s="345">
        <v>20</v>
      </c>
      <c r="J12" s="345">
        <v>15</v>
      </c>
      <c r="K12" s="345">
        <v>15</v>
      </c>
      <c r="L12" s="345">
        <v>10</v>
      </c>
      <c r="M12" s="345">
        <v>0</v>
      </c>
      <c r="N12" s="345">
        <v>0</v>
      </c>
      <c r="O12" s="345">
        <v>0</v>
      </c>
      <c r="P12" s="345">
        <v>0</v>
      </c>
      <c r="Q12" s="345">
        <v>0</v>
      </c>
      <c r="R12" s="345">
        <v>0</v>
      </c>
      <c r="S12" s="282"/>
      <c r="T12" s="453"/>
      <c r="U12" s="454"/>
      <c r="V12" s="454"/>
      <c r="W12" s="454"/>
      <c r="X12" s="455"/>
      <c r="Y12" s="282"/>
    </row>
    <row r="13" spans="1:25" s="280" customFormat="1">
      <c r="A13" s="362" t="s">
        <v>195</v>
      </c>
      <c r="B13" s="364">
        <v>0.5</v>
      </c>
      <c r="C13" s="271"/>
      <c r="D13" s="271"/>
      <c r="E13" s="271"/>
      <c r="F13" s="271"/>
      <c r="G13" s="271"/>
      <c r="H13" s="274">
        <f t="shared" ref="H13:R13" si="25">H12</f>
        <v>25</v>
      </c>
      <c r="I13" s="274">
        <f t="shared" si="25"/>
        <v>20</v>
      </c>
      <c r="J13" s="274">
        <f t="shared" si="25"/>
        <v>15</v>
      </c>
      <c r="K13" s="274">
        <f t="shared" si="25"/>
        <v>15</v>
      </c>
      <c r="L13" s="274">
        <f t="shared" si="25"/>
        <v>10</v>
      </c>
      <c r="M13" s="274">
        <f t="shared" si="25"/>
        <v>0</v>
      </c>
      <c r="N13" s="274">
        <f t="shared" si="25"/>
        <v>0</v>
      </c>
      <c r="O13" s="274">
        <f t="shared" si="25"/>
        <v>0</v>
      </c>
      <c r="P13" s="274">
        <f t="shared" si="25"/>
        <v>0</v>
      </c>
      <c r="Q13" s="274">
        <f t="shared" si="25"/>
        <v>0</v>
      </c>
      <c r="R13" s="274">
        <f t="shared" si="25"/>
        <v>0</v>
      </c>
      <c r="S13" s="282"/>
      <c r="T13" s="453"/>
      <c r="U13" s="454"/>
      <c r="V13" s="454"/>
      <c r="W13" s="454"/>
      <c r="X13" s="455"/>
      <c r="Y13" s="282"/>
    </row>
    <row r="14" spans="1:25" s="280" customFormat="1">
      <c r="A14" s="362" t="s">
        <v>196</v>
      </c>
      <c r="B14" s="364">
        <v>0.75</v>
      </c>
      <c r="C14" s="271"/>
      <c r="D14" s="271"/>
      <c r="E14" s="271"/>
      <c r="F14" s="271"/>
      <c r="G14" s="271"/>
      <c r="H14" s="275">
        <f>G13</f>
        <v>0</v>
      </c>
      <c r="I14" s="275">
        <f t="shared" ref="I14:R14" si="26">H13</f>
        <v>25</v>
      </c>
      <c r="J14" s="275">
        <f t="shared" si="26"/>
        <v>20</v>
      </c>
      <c r="K14" s="275">
        <f t="shared" si="26"/>
        <v>15</v>
      </c>
      <c r="L14" s="275">
        <f t="shared" si="26"/>
        <v>15</v>
      </c>
      <c r="M14" s="275">
        <f t="shared" si="26"/>
        <v>10</v>
      </c>
      <c r="N14" s="275">
        <f t="shared" si="26"/>
        <v>0</v>
      </c>
      <c r="O14" s="275">
        <f t="shared" si="26"/>
        <v>0</v>
      </c>
      <c r="P14" s="275">
        <f t="shared" si="26"/>
        <v>0</v>
      </c>
      <c r="Q14" s="275">
        <f t="shared" si="26"/>
        <v>0</v>
      </c>
      <c r="R14" s="275">
        <f t="shared" si="26"/>
        <v>0</v>
      </c>
      <c r="S14" s="282"/>
      <c r="T14" s="453"/>
      <c r="U14" s="454"/>
      <c r="V14" s="454"/>
      <c r="W14" s="454"/>
      <c r="X14" s="455"/>
      <c r="Y14" s="282"/>
    </row>
    <row r="15" spans="1:25" s="280" customFormat="1">
      <c r="A15" s="362" t="s">
        <v>197</v>
      </c>
      <c r="B15" s="364">
        <v>1</v>
      </c>
      <c r="C15" s="271"/>
      <c r="D15" s="271"/>
      <c r="E15" s="271"/>
      <c r="F15" s="271"/>
      <c r="G15" s="271">
        <v>141</v>
      </c>
      <c r="H15" s="275">
        <f>G15+G14</f>
        <v>141</v>
      </c>
      <c r="I15" s="275">
        <f t="shared" ref="I15:R15" si="27">H15+H14</f>
        <v>141</v>
      </c>
      <c r="J15" s="275">
        <f t="shared" si="27"/>
        <v>166</v>
      </c>
      <c r="K15" s="275">
        <f t="shared" si="27"/>
        <v>186</v>
      </c>
      <c r="L15" s="275">
        <f t="shared" si="27"/>
        <v>201</v>
      </c>
      <c r="M15" s="275">
        <f t="shared" si="27"/>
        <v>216</v>
      </c>
      <c r="N15" s="275">
        <f t="shared" si="27"/>
        <v>226</v>
      </c>
      <c r="O15" s="275">
        <f t="shared" si="27"/>
        <v>226</v>
      </c>
      <c r="P15" s="275">
        <f t="shared" si="27"/>
        <v>226</v>
      </c>
      <c r="Q15" s="275">
        <f t="shared" si="27"/>
        <v>226</v>
      </c>
      <c r="R15" s="275">
        <f t="shared" si="27"/>
        <v>226</v>
      </c>
      <c r="S15" s="282"/>
      <c r="T15" s="450"/>
      <c r="U15" s="451"/>
      <c r="V15" s="451"/>
      <c r="W15" s="451"/>
      <c r="X15" s="452"/>
      <c r="Y15" s="282"/>
    </row>
    <row r="16" spans="1:25" s="280" customFormat="1">
      <c r="A16" s="456" t="s">
        <v>190</v>
      </c>
      <c r="B16" s="457"/>
      <c r="C16" s="271">
        <f t="shared" ref="C16:R16" si="28">C3/C6</f>
        <v>7606.7857978003358</v>
      </c>
      <c r="D16" s="271">
        <f t="shared" si="28"/>
        <v>9835.501802175746</v>
      </c>
      <c r="E16" s="271">
        <f t="shared" si="28"/>
        <v>10353.386007538187</v>
      </c>
      <c r="F16" s="271">
        <f t="shared" si="28"/>
        <v>12223.087679651944</v>
      </c>
      <c r="G16" s="271">
        <f t="shared" si="28"/>
        <v>13659.217436879184</v>
      </c>
      <c r="H16" s="334">
        <f t="shared" si="28"/>
        <v>13951.834539361169</v>
      </c>
      <c r="I16" s="334">
        <f t="shared" si="28"/>
        <v>15272.919517122513</v>
      </c>
      <c r="J16" s="334">
        <f t="shared" si="28"/>
        <v>17407.432534016647</v>
      </c>
      <c r="K16" s="334">
        <f t="shared" si="28"/>
        <v>19515.684204229798</v>
      </c>
      <c r="L16" s="334">
        <f t="shared" si="28"/>
        <v>21951.245540464417</v>
      </c>
      <c r="M16" s="334">
        <f t="shared" si="28"/>
        <v>25047.887793179969</v>
      </c>
      <c r="N16" s="334">
        <f t="shared" si="28"/>
        <v>27312.519441616503</v>
      </c>
      <c r="O16" s="334">
        <f t="shared" si="28"/>
        <v>29452.455339867156</v>
      </c>
      <c r="P16" s="334">
        <f t="shared" si="28"/>
        <v>31760.055215745739</v>
      </c>
      <c r="Q16" s="334">
        <f t="shared" si="28"/>
        <v>34248.45554189942</v>
      </c>
      <c r="R16" s="334">
        <f t="shared" si="28"/>
        <v>36931.822033607241</v>
      </c>
      <c r="S16" s="282"/>
      <c r="T16" s="443" t="s">
        <v>201</v>
      </c>
      <c r="U16" s="443"/>
      <c r="V16" s="443"/>
      <c r="W16" s="443"/>
      <c r="X16" s="443"/>
      <c r="Y16" s="282"/>
    </row>
    <row r="17" spans="1:25" s="280" customFormat="1">
      <c r="A17" s="456" t="s">
        <v>198</v>
      </c>
      <c r="B17" s="457"/>
      <c r="C17" s="271"/>
      <c r="D17" s="335">
        <f t="shared" ref="D17:R17" si="29">(D16-C16)/C16</f>
        <v>0.29299050395502013</v>
      </c>
      <c r="E17" s="335">
        <f t="shared" si="29"/>
        <v>5.2654578869364671E-2</v>
      </c>
      <c r="F17" s="335">
        <f t="shared" si="29"/>
        <v>0.18058842496092078</v>
      </c>
      <c r="G17" s="335">
        <f t="shared" si="29"/>
        <v>0.11749320587939478</v>
      </c>
      <c r="H17" s="337">
        <f t="shared" si="29"/>
        <v>2.1422684266811213E-2</v>
      </c>
      <c r="I17" s="337">
        <f t="shared" si="29"/>
        <v>9.4688979720500194E-2</v>
      </c>
      <c r="J17" s="337">
        <f t="shared" si="29"/>
        <v>0.139758021673664</v>
      </c>
      <c r="K17" s="337">
        <f t="shared" si="29"/>
        <v>0.12111215517241393</v>
      </c>
      <c r="L17" s="337">
        <f t="shared" si="29"/>
        <v>0.12480020227560046</v>
      </c>
      <c r="M17" s="337">
        <f t="shared" si="29"/>
        <v>0.14106909090909095</v>
      </c>
      <c r="N17" s="337">
        <f t="shared" si="29"/>
        <v>9.0412080536912479E-2</v>
      </c>
      <c r="O17" s="337">
        <f t="shared" si="29"/>
        <v>7.8349999999999989E-2</v>
      </c>
      <c r="P17" s="337">
        <f t="shared" si="29"/>
        <v>7.8349999999999698E-2</v>
      </c>
      <c r="Q17" s="337">
        <f t="shared" si="29"/>
        <v>7.83500000000001E-2</v>
      </c>
      <c r="R17" s="337">
        <f t="shared" si="29"/>
        <v>7.8350000000000017E-2</v>
      </c>
      <c r="S17" s="282"/>
      <c r="T17" s="443"/>
      <c r="U17" s="443"/>
      <c r="V17" s="443"/>
      <c r="W17" s="443"/>
      <c r="X17" s="443"/>
      <c r="Y17" s="282"/>
    </row>
    <row r="18" spans="1:25" s="280" customFormat="1">
      <c r="A18" s="414" t="s">
        <v>228</v>
      </c>
      <c r="B18" s="414"/>
      <c r="C18" s="417">
        <f>C3/C7</f>
        <v>14.366124712049047</v>
      </c>
      <c r="D18" s="417">
        <f t="shared" ref="D18:G18" si="30">D3/D7</f>
        <v>14.563379212027563</v>
      </c>
      <c r="E18" s="417">
        <f t="shared" si="30"/>
        <v>14.751709403376195</v>
      </c>
      <c r="F18" s="417">
        <f t="shared" si="30"/>
        <v>17.237027860016649</v>
      </c>
      <c r="G18" s="417">
        <f t="shared" si="30"/>
        <v>19.259496585999649</v>
      </c>
      <c r="H18" s="418">
        <f>H3/H7</f>
        <v>21.247748014072972</v>
      </c>
      <c r="I18" s="418">
        <f t="shared" ref="I18:Q18" si="31">I3/I7</f>
        <v>24.074262967667689</v>
      </c>
      <c r="J18" s="418">
        <f t="shared" si="31"/>
        <v>27.550345979034223</v>
      </c>
      <c r="K18" s="418">
        <f t="shared" si="31"/>
        <v>31.694645023410796</v>
      </c>
      <c r="L18" s="418">
        <f t="shared" si="31"/>
        <v>36.211543738284362</v>
      </c>
      <c r="M18" s="418">
        <f t="shared" si="31"/>
        <v>41.319873293858926</v>
      </c>
      <c r="N18" s="418">
        <f t="shared" si="31"/>
        <v>45.055689005878321</v>
      </c>
      <c r="O18" s="418">
        <f t="shared" si="31"/>
        <v>48.585802239488885</v>
      </c>
      <c r="P18" s="418">
        <f t="shared" si="31"/>
        <v>52.392499844952823</v>
      </c>
      <c r="Q18" s="418">
        <f t="shared" si="31"/>
        <v>56.497452207804891</v>
      </c>
      <c r="R18" s="416"/>
      <c r="S18" s="282"/>
      <c r="T18" s="410"/>
      <c r="U18" s="410"/>
      <c r="V18" s="410"/>
      <c r="W18" s="410"/>
      <c r="X18" s="410"/>
      <c r="Y18" s="282"/>
    </row>
    <row r="19" spans="1:25" s="280" customFormat="1">
      <c r="A19" s="414" t="s">
        <v>229</v>
      </c>
      <c r="B19" s="414"/>
      <c r="C19" s="415"/>
      <c r="D19" s="335">
        <f>(D18-C18)/C18</f>
        <v>1.373052955701245E-2</v>
      </c>
      <c r="E19" s="335">
        <f t="shared" ref="E19:G19" si="32">(E18-D18)/D18</f>
        <v>1.2931764572407351E-2</v>
      </c>
      <c r="F19" s="335">
        <f t="shared" si="32"/>
        <v>0.16847664149835034</v>
      </c>
      <c r="G19" s="335">
        <f t="shared" si="32"/>
        <v>0.11733279904213408</v>
      </c>
      <c r="H19" s="335">
        <f t="shared" ref="H19" si="33">(H18-G18)/G18</f>
        <v>0.10323485970649134</v>
      </c>
      <c r="I19" s="335">
        <f t="shared" ref="I19" si="34">(I18-H18)/H18</f>
        <v>0.13302656600231885</v>
      </c>
      <c r="J19" s="335">
        <f t="shared" ref="J19" si="35">(J18-I18)/I18</f>
        <v>0.14439000753771761</v>
      </c>
      <c r="K19" s="335">
        <f t="shared" ref="K19" si="36">(K18-J18)/J18</f>
        <v>0.15042638838475494</v>
      </c>
      <c r="L19" s="335">
        <f t="shared" ref="L19" si="37">(L18-K18)/K18</f>
        <v>0.14251299270072984</v>
      </c>
      <c r="M19" s="335">
        <f t="shared" ref="M19" si="38">(M18-L18)/L18</f>
        <v>0.14106909090909106</v>
      </c>
      <c r="N19" s="335">
        <f t="shared" ref="N19" si="39">(N18-M18)/M18</f>
        <v>9.0412080536912548E-2</v>
      </c>
      <c r="O19" s="335">
        <f t="shared" ref="O19" si="40">(O18-N18)/N18</f>
        <v>7.8349999999999947E-2</v>
      </c>
      <c r="P19" s="335">
        <f t="shared" ref="P19" si="41">(P18-O18)/O18</f>
        <v>7.834999999999967E-2</v>
      </c>
      <c r="Q19" s="335">
        <f t="shared" ref="Q19:R19" si="42">(Q18-P18)/P18</f>
        <v>7.8350000000000267E-2</v>
      </c>
      <c r="R19" s="335">
        <f t="shared" si="42"/>
        <v>-1</v>
      </c>
      <c r="S19" s="282"/>
      <c r="T19" s="410"/>
      <c r="U19" s="410"/>
      <c r="V19" s="410"/>
      <c r="W19" s="410"/>
      <c r="X19" s="410"/>
      <c r="Y19" s="282"/>
    </row>
    <row r="20" spans="1:25" s="340" customFormat="1" ht="4.5" customHeight="1">
      <c r="A20" s="341"/>
      <c r="B20" s="341"/>
      <c r="C20" s="342"/>
      <c r="D20" s="343"/>
      <c r="E20" s="343"/>
      <c r="F20" s="343"/>
      <c r="G20" s="343"/>
      <c r="H20" s="343"/>
      <c r="I20" s="343"/>
      <c r="J20" s="343"/>
      <c r="K20" s="343"/>
      <c r="L20" s="343"/>
      <c r="M20" s="343"/>
      <c r="N20" s="343"/>
      <c r="O20" s="343"/>
      <c r="P20" s="343"/>
      <c r="Q20" s="343"/>
      <c r="R20" s="343"/>
      <c r="T20" s="443"/>
      <c r="U20" s="443"/>
      <c r="V20" s="443"/>
      <c r="W20" s="443"/>
      <c r="X20" s="443"/>
    </row>
    <row r="21" spans="1:25">
      <c r="A21" s="456" t="s">
        <v>163</v>
      </c>
      <c r="B21" s="457"/>
      <c r="C21" s="272">
        <v>33791.100000000006</v>
      </c>
      <c r="D21" s="272">
        <v>35472.817489000001</v>
      </c>
      <c r="E21" s="272">
        <v>33304.878000000004</v>
      </c>
      <c r="F21" s="272">
        <v>34767.514999999999</v>
      </c>
      <c r="G21" s="272">
        <v>36550.237999999998</v>
      </c>
      <c r="H21" s="277">
        <f t="shared" ref="H21:R21" si="43">($B$13*H23*H13)+($B$14*H23*H14)+($B$15*H23*H15)</f>
        <v>42973.747912340434</v>
      </c>
      <c r="I21" s="277">
        <f t="shared" si="43"/>
        <v>51324.932930093622</v>
      </c>
      <c r="J21" s="277">
        <f t="shared" si="43"/>
        <v>61553.63679474793</v>
      </c>
      <c r="K21" s="277">
        <f t="shared" si="43"/>
        <v>72208.783577838782</v>
      </c>
      <c r="L21" s="277">
        <f t="shared" si="43"/>
        <v>82746.504961505809</v>
      </c>
      <c r="M21" s="277">
        <f t="shared" si="43"/>
        <v>91937.175455043835</v>
      </c>
      <c r="N21" s="277">
        <f t="shared" si="43"/>
        <v>97613.833268375398</v>
      </c>
      <c r="O21" s="277">
        <f t="shared" si="43"/>
        <v>102494.52493179418</v>
      </c>
      <c r="P21" s="277">
        <f t="shared" si="43"/>
        <v>107619.25117838389</v>
      </c>
      <c r="Q21" s="277">
        <f t="shared" si="43"/>
        <v>113000.2137373031</v>
      </c>
      <c r="R21" s="277">
        <f t="shared" si="43"/>
        <v>118650.22442416825</v>
      </c>
      <c r="T21" s="443" t="s">
        <v>203</v>
      </c>
      <c r="U21" s="443"/>
      <c r="V21" s="443"/>
      <c r="W21" s="443"/>
      <c r="X21" s="443"/>
    </row>
    <row r="22" spans="1:25">
      <c r="A22" s="456" t="s">
        <v>178</v>
      </c>
      <c r="B22" s="457"/>
      <c r="C22" s="272"/>
      <c r="D22" s="279">
        <f>(D21-C21)/C21</f>
        <v>4.9768059903347178E-2</v>
      </c>
      <c r="E22" s="279">
        <f t="shared" ref="E22:R22" si="44">(E21-D21)/D21</f>
        <v>-6.1115514426568096E-2</v>
      </c>
      <c r="F22" s="279">
        <f t="shared" si="44"/>
        <v>4.3916599844623212E-2</v>
      </c>
      <c r="G22" s="279">
        <f t="shared" si="44"/>
        <v>5.1275536948786768E-2</v>
      </c>
      <c r="H22" s="336">
        <f t="shared" si="44"/>
        <v>0.17574468085106412</v>
      </c>
      <c r="I22" s="336">
        <f t="shared" si="44"/>
        <v>0.19433224755700315</v>
      </c>
      <c r="J22" s="336">
        <f t="shared" si="44"/>
        <v>0.19929307805596483</v>
      </c>
      <c r="K22" s="336">
        <f t="shared" si="44"/>
        <v>0.1731034482758621</v>
      </c>
      <c r="L22" s="336">
        <f t="shared" si="44"/>
        <v>0.14593406593406599</v>
      </c>
      <c r="M22" s="336">
        <f t="shared" si="44"/>
        <v>0.11107019562715771</v>
      </c>
      <c r="N22" s="336">
        <f t="shared" si="44"/>
        <v>6.1744966442952999E-2</v>
      </c>
      <c r="O22" s="336">
        <f t="shared" si="44"/>
        <v>5.0000000000000107E-2</v>
      </c>
      <c r="P22" s="336">
        <f t="shared" si="44"/>
        <v>4.9999999999999989E-2</v>
      </c>
      <c r="Q22" s="336">
        <f t="shared" si="44"/>
        <v>5.000000000000019E-2</v>
      </c>
      <c r="R22" s="336">
        <f t="shared" si="44"/>
        <v>4.9999999999999947E-2</v>
      </c>
      <c r="T22" s="447" t="s">
        <v>204</v>
      </c>
      <c r="U22" s="448"/>
      <c r="V22" s="448"/>
      <c r="W22" s="448"/>
      <c r="X22" s="449"/>
    </row>
    <row r="23" spans="1:25">
      <c r="A23" s="456" t="s">
        <v>177</v>
      </c>
      <c r="B23" s="457"/>
      <c r="C23" s="273">
        <f>C21/C6</f>
        <v>181.67258064516133</v>
      </c>
      <c r="D23" s="273">
        <f>D21/D6</f>
        <v>223.09948106289309</v>
      </c>
      <c r="E23" s="273">
        <f>E21/E6</f>
        <v>217.67894117647063</v>
      </c>
      <c r="F23" s="273">
        <f>F21/F6</f>
        <v>241.44107638888889</v>
      </c>
      <c r="G23" s="273">
        <f>G21/G6</f>
        <v>259.22154609929078</v>
      </c>
      <c r="H23" s="276">
        <f>G23*(1+H$24)</f>
        <v>279.95926978723406</v>
      </c>
      <c r="I23" s="276">
        <f t="shared" ref="I23:R23" si="45">H23*(1+I$24)</f>
        <v>302.3560113702128</v>
      </c>
      <c r="J23" s="276">
        <f t="shared" si="45"/>
        <v>326.54449227982985</v>
      </c>
      <c r="K23" s="276">
        <f t="shared" si="45"/>
        <v>352.66805166221627</v>
      </c>
      <c r="L23" s="276">
        <f t="shared" si="45"/>
        <v>380.88149579519359</v>
      </c>
      <c r="M23" s="276">
        <f t="shared" si="45"/>
        <v>411.35201545880909</v>
      </c>
      <c r="N23" s="276">
        <f t="shared" si="45"/>
        <v>431.91961623174956</v>
      </c>
      <c r="O23" s="276">
        <f t="shared" si="45"/>
        <v>453.51559704333704</v>
      </c>
      <c r="P23" s="276">
        <f t="shared" si="45"/>
        <v>476.19137689550394</v>
      </c>
      <c r="Q23" s="276">
        <f t="shared" si="45"/>
        <v>500.00094574027918</v>
      </c>
      <c r="R23" s="276">
        <f t="shared" si="45"/>
        <v>525.00099302729313</v>
      </c>
      <c r="T23" s="450"/>
      <c r="U23" s="451"/>
      <c r="V23" s="451"/>
      <c r="W23" s="451"/>
      <c r="X23" s="452"/>
    </row>
    <row r="24" spans="1:25">
      <c r="A24" s="456" t="s">
        <v>164</v>
      </c>
      <c r="B24" s="457"/>
      <c r="C24" s="278"/>
      <c r="D24" s="278">
        <f>(D23-C23)/C23</f>
        <v>0.22803056064165136</v>
      </c>
      <c r="E24" s="278">
        <f>(E23-D23)/D23</f>
        <v>-2.4296514992315818E-2</v>
      </c>
      <c r="F24" s="278">
        <f>(F23-E23)/E23</f>
        <v>0.10916138733491211</v>
      </c>
      <c r="G24" s="278">
        <f>(G23-F23)/F23</f>
        <v>7.3643101564718441E-2</v>
      </c>
      <c r="H24" s="344">
        <v>0.08</v>
      </c>
      <c r="I24" s="344">
        <v>0.08</v>
      </c>
      <c r="J24" s="344">
        <v>0.08</v>
      </c>
      <c r="K24" s="344">
        <v>0.08</v>
      </c>
      <c r="L24" s="344">
        <v>0.08</v>
      </c>
      <c r="M24" s="344">
        <v>0.08</v>
      </c>
      <c r="N24" s="344">
        <v>0.05</v>
      </c>
      <c r="O24" s="344">
        <v>0.05</v>
      </c>
      <c r="P24" s="344">
        <v>0.05</v>
      </c>
      <c r="Q24" s="344">
        <v>0.05</v>
      </c>
      <c r="R24" s="344">
        <v>0.05</v>
      </c>
      <c r="T24" s="447" t="s">
        <v>205</v>
      </c>
      <c r="U24" s="448"/>
      <c r="V24" s="448"/>
      <c r="W24" s="448"/>
      <c r="X24" s="449"/>
    </row>
    <row r="25" spans="1:25" s="280" customFormat="1">
      <c r="A25" s="456" t="s">
        <v>165</v>
      </c>
      <c r="B25" s="457"/>
      <c r="C25" s="444">
        <f>(G23/C23)^(1/4)-1</f>
        <v>9.2937752732036527E-2</v>
      </c>
      <c r="D25" s="444"/>
      <c r="E25" s="444"/>
      <c r="F25" s="444"/>
      <c r="G25" s="444"/>
      <c r="H25" s="331"/>
      <c r="I25" s="331"/>
      <c r="J25" s="331"/>
      <c r="K25" s="331"/>
      <c r="L25" s="331"/>
      <c r="M25" s="331"/>
      <c r="N25" s="331"/>
      <c r="O25" s="331"/>
      <c r="P25" s="331"/>
      <c r="Q25" s="331"/>
      <c r="R25" s="331"/>
      <c r="S25" s="282"/>
      <c r="T25" s="453"/>
      <c r="U25" s="454"/>
      <c r="V25" s="454"/>
      <c r="W25" s="454"/>
      <c r="X25" s="455"/>
      <c r="Y25" s="282"/>
    </row>
    <row r="26" spans="1:25" s="280" customFormat="1">
      <c r="A26" s="411" t="s">
        <v>230</v>
      </c>
      <c r="B26" s="412"/>
      <c r="C26" s="419">
        <f>C21/C7</f>
        <v>0.34310561907276166</v>
      </c>
      <c r="D26" s="419">
        <f>D21/D7</f>
        <v>0.33034230587063007</v>
      </c>
      <c r="E26" s="419">
        <f t="shared" ref="E26:G26" si="46">E21/E7</f>
        <v>0.31015326591048781</v>
      </c>
      <c r="F26" s="419">
        <f t="shared" si="46"/>
        <v>0.34048079088852545</v>
      </c>
      <c r="G26" s="419">
        <f t="shared" si="46"/>
        <v>0.36550237999999996</v>
      </c>
      <c r="H26" s="420">
        <f t="shared" ref="H26:R26" si="47">G26*(1+H27)</f>
        <v>0.38743252279999996</v>
      </c>
      <c r="I26" s="420">
        <f t="shared" si="47"/>
        <v>0.41067847416799996</v>
      </c>
      <c r="J26" s="420">
        <f t="shared" si="47"/>
        <v>0.43531918261808</v>
      </c>
      <c r="K26" s="420">
        <f t="shared" si="47"/>
        <v>0.46143833357516484</v>
      </c>
      <c r="L26" s="420">
        <f t="shared" si="47"/>
        <v>0.48912463358967473</v>
      </c>
      <c r="M26" s="420">
        <f t="shared" si="47"/>
        <v>0.51847211160505524</v>
      </c>
      <c r="N26" s="420">
        <f t="shared" si="47"/>
        <v>0.53921099606925749</v>
      </c>
      <c r="O26" s="420">
        <f t="shared" si="47"/>
        <v>0.56077943591202783</v>
      </c>
      <c r="P26" s="420">
        <f t="shared" si="47"/>
        <v>0.58321061334850899</v>
      </c>
      <c r="Q26" s="420">
        <f t="shared" si="47"/>
        <v>0.60653903788244934</v>
      </c>
      <c r="R26" s="420">
        <f t="shared" si="47"/>
        <v>0.63080059939774735</v>
      </c>
      <c r="S26" s="282"/>
      <c r="T26" s="453"/>
      <c r="U26" s="454"/>
      <c r="V26" s="454"/>
      <c r="W26" s="454"/>
      <c r="X26" s="455"/>
      <c r="Y26" s="282"/>
    </row>
    <row r="27" spans="1:25" s="280" customFormat="1">
      <c r="A27" s="288" t="s">
        <v>232</v>
      </c>
      <c r="B27" s="412"/>
      <c r="C27" s="278"/>
      <c r="D27" s="278">
        <f>(D26-C26)/C26</f>
        <v>-3.7199370959368927E-2</v>
      </c>
      <c r="E27" s="278">
        <f>(E26-D26)/D26</f>
        <v>-6.1115514426568096E-2</v>
      </c>
      <c r="F27" s="278">
        <f>(F26-E26)/E26</f>
        <v>9.7782381523560558E-2</v>
      </c>
      <c r="G27" s="278">
        <f>(G26-F26)/F26</f>
        <v>7.3488989044514577E-2</v>
      </c>
      <c r="H27" s="344">
        <v>0.06</v>
      </c>
      <c r="I27" s="344">
        <f>H27</f>
        <v>0.06</v>
      </c>
      <c r="J27" s="344">
        <f t="shared" ref="J27:M27" si="48">I27</f>
        <v>0.06</v>
      </c>
      <c r="K27" s="344">
        <f t="shared" si="48"/>
        <v>0.06</v>
      </c>
      <c r="L27" s="344">
        <f t="shared" si="48"/>
        <v>0.06</v>
      </c>
      <c r="M27" s="344">
        <f t="shared" si="48"/>
        <v>0.06</v>
      </c>
      <c r="N27" s="344">
        <v>0.04</v>
      </c>
      <c r="O27" s="344">
        <f>N27</f>
        <v>0.04</v>
      </c>
      <c r="P27" s="344">
        <f t="shared" ref="P27:R27" si="49">O27</f>
        <v>0.04</v>
      </c>
      <c r="Q27" s="344">
        <f t="shared" si="49"/>
        <v>0.04</v>
      </c>
      <c r="R27" s="344">
        <f t="shared" si="49"/>
        <v>0.04</v>
      </c>
      <c r="S27" s="282"/>
      <c r="T27" s="453"/>
      <c r="U27" s="454"/>
      <c r="V27" s="454"/>
      <c r="W27" s="454"/>
      <c r="X27" s="455"/>
      <c r="Y27" s="282"/>
    </row>
    <row r="28" spans="1:25" s="280" customFormat="1">
      <c r="A28" s="456" t="s">
        <v>165</v>
      </c>
      <c r="B28" s="457"/>
      <c r="C28" s="444">
        <f>(G26/E26)^(1/2)-1</f>
        <v>8.5567731158496807E-2</v>
      </c>
      <c r="D28" s="444"/>
      <c r="E28" s="444"/>
      <c r="F28" s="444"/>
      <c r="G28" s="444"/>
      <c r="H28" s="422"/>
      <c r="I28" s="422"/>
      <c r="J28" s="422"/>
      <c r="K28" s="422"/>
      <c r="L28" s="422"/>
      <c r="M28" s="422"/>
      <c r="N28" s="422"/>
      <c r="O28" s="422"/>
      <c r="P28" s="422"/>
      <c r="Q28" s="422"/>
      <c r="R28" s="422"/>
      <c r="S28" s="282"/>
      <c r="T28" s="453"/>
      <c r="U28" s="454"/>
      <c r="V28" s="454"/>
      <c r="W28" s="454"/>
      <c r="X28" s="455"/>
      <c r="Y28" s="282"/>
    </row>
    <row r="29" spans="1:25" s="280" customFormat="1">
      <c r="A29" s="411" t="s">
        <v>231</v>
      </c>
      <c r="B29" s="412"/>
      <c r="C29" s="272">
        <v>33791.100000000006</v>
      </c>
      <c r="D29" s="272">
        <v>35472.817489000001</v>
      </c>
      <c r="E29" s="272">
        <v>33304.878000000004</v>
      </c>
      <c r="F29" s="272">
        <v>34767.514999999999</v>
      </c>
      <c r="G29" s="272">
        <v>36550.237999999998</v>
      </c>
      <c r="H29" s="421">
        <f t="shared" ref="H29:R29" si="50">($B$9*H26*H9)+($B$10+H26*H10)+($B$11*H26*H11)</f>
        <v>40487.44863259999</v>
      </c>
      <c r="I29" s="421">
        <f t="shared" si="50"/>
        <v>46612.756818067995</v>
      </c>
      <c r="J29" s="421">
        <f t="shared" si="50"/>
        <v>53327.349870714796</v>
      </c>
      <c r="K29" s="421">
        <f t="shared" si="50"/>
        <v>59987.733364771426</v>
      </c>
      <c r="L29" s="421">
        <f t="shared" si="50"/>
        <v>66032.575534606091</v>
      </c>
      <c r="M29" s="421">
        <f t="shared" si="50"/>
        <v>71031.429289892578</v>
      </c>
      <c r="N29" s="421">
        <f t="shared" si="50"/>
        <v>73872.656461488281</v>
      </c>
      <c r="O29" s="421">
        <f t="shared" si="50"/>
        <v>76827.53271994782</v>
      </c>
      <c r="P29" s="421">
        <f t="shared" si="50"/>
        <v>79900.604028745729</v>
      </c>
      <c r="Q29" s="421">
        <f t="shared" si="50"/>
        <v>83096.598189895565</v>
      </c>
      <c r="R29" s="421">
        <f t="shared" si="50"/>
        <v>86420.432117491393</v>
      </c>
      <c r="S29" s="282"/>
      <c r="T29" s="453"/>
      <c r="U29" s="454"/>
      <c r="V29" s="454"/>
      <c r="W29" s="454"/>
      <c r="X29" s="455"/>
      <c r="Y29" s="282"/>
    </row>
    <row r="30" spans="1:25" s="280" customFormat="1">
      <c r="A30" s="456" t="s">
        <v>178</v>
      </c>
      <c r="B30" s="457"/>
      <c r="C30" s="272"/>
      <c r="D30" s="279">
        <f>(D29-C29)/C29</f>
        <v>4.9768059903347178E-2</v>
      </c>
      <c r="E30" s="279">
        <f t="shared" ref="E30" si="51">(E29-D29)/D29</f>
        <v>-6.1115514426568096E-2</v>
      </c>
      <c r="F30" s="279">
        <f t="shared" ref="F30" si="52">(F29-E29)/E29</f>
        <v>4.3916599844623212E-2</v>
      </c>
      <c r="G30" s="279">
        <f t="shared" ref="G30" si="53">(G29-F29)/F29</f>
        <v>5.1275536948786768E-2</v>
      </c>
      <c r="H30" s="336">
        <f t="shared" ref="H30" si="54">(H29-G29)/G29</f>
        <v>0.10772051970222443</v>
      </c>
      <c r="I30" s="336">
        <f t="shared" ref="I30" si="55">(I29-H29)/H29</f>
        <v>0.1512890634589403</v>
      </c>
      <c r="J30" s="336">
        <f t="shared" ref="J30" si="56">(J29-I29)/I29</f>
        <v>0.14405054562325512</v>
      </c>
      <c r="K30" s="336">
        <f t="shared" ref="K30" si="57">(K29-J29)/J29</f>
        <v>0.1248962026090526</v>
      </c>
      <c r="L30" s="336">
        <f t="shared" ref="L30" si="58">(L29-K29)/K29</f>
        <v>0.10076797089627287</v>
      </c>
      <c r="M30" s="336">
        <f t="shared" ref="M30" si="59">(M29-L29)/L29</f>
        <v>7.5702843858736171E-2</v>
      </c>
      <c r="N30" s="336">
        <f t="shared" ref="N30" si="60">(N29-M29)/M29</f>
        <v>3.999957765174797E-2</v>
      </c>
      <c r="O30" s="336">
        <f t="shared" ref="O30" si="61">(O29-N29)/N29</f>
        <v>3.9999593895746685E-2</v>
      </c>
      <c r="P30" s="336">
        <f t="shared" ref="P30" si="62">(P29-O29)/O29</f>
        <v>3.9999609514988425E-2</v>
      </c>
      <c r="Q30" s="336">
        <f t="shared" ref="Q30" si="63">(Q29-P29)/P29</f>
        <v>3.9999624533501872E-2</v>
      </c>
      <c r="R30" s="336">
        <f t="shared" ref="R30" si="64">(R29-Q29)/Q29</f>
        <v>3.9999638974390669E-2</v>
      </c>
      <c r="S30" s="282"/>
      <c r="T30" s="453"/>
      <c r="U30" s="454"/>
      <c r="V30" s="454"/>
      <c r="W30" s="454"/>
      <c r="X30" s="455"/>
      <c r="Y30" s="282"/>
    </row>
    <row r="31" spans="1:25">
      <c r="T31" s="450"/>
      <c r="U31" s="451"/>
      <c r="V31" s="451"/>
      <c r="W31" s="451"/>
      <c r="X31" s="452"/>
    </row>
    <row r="32" spans="1:25" ht="4.5" customHeight="1">
      <c r="A32" s="282"/>
      <c r="B32" s="282"/>
      <c r="C32" s="348"/>
      <c r="D32" s="348"/>
      <c r="E32" s="348"/>
      <c r="F32" s="348"/>
      <c r="G32" s="348"/>
      <c r="H32" s="349"/>
      <c r="I32" s="349"/>
      <c r="J32" s="349"/>
      <c r="K32" s="349"/>
      <c r="L32" s="349"/>
      <c r="M32" s="349"/>
      <c r="N32" s="349"/>
      <c r="O32" s="349"/>
      <c r="P32" s="349"/>
      <c r="Q32" s="349"/>
      <c r="R32" s="349"/>
      <c r="T32" s="443"/>
      <c r="U32" s="443"/>
      <c r="V32" s="443"/>
      <c r="W32" s="443"/>
      <c r="X32" s="443"/>
    </row>
    <row r="33" spans="1:25" s="280" customFormat="1">
      <c r="A33" s="456" t="s">
        <v>40</v>
      </c>
      <c r="B33" s="457"/>
      <c r="C33" s="357">
        <v>41.870852336587511</v>
      </c>
      <c r="D33" s="357">
        <v>44.085722455818079</v>
      </c>
      <c r="E33" s="357">
        <v>47.858089313235489</v>
      </c>
      <c r="F33" s="357">
        <v>50.625551635481571</v>
      </c>
      <c r="G33" s="357">
        <v>52.692093517066063</v>
      </c>
      <c r="H33" s="276">
        <v>53.893473249255166</v>
      </c>
      <c r="I33" s="276">
        <v>55.348597026985054</v>
      </c>
      <c r="J33" s="276">
        <v>56.843009146713648</v>
      </c>
      <c r="K33" s="276">
        <v>58.377770393674915</v>
      </c>
      <c r="L33" s="276">
        <v>59.953970194304134</v>
      </c>
      <c r="M33" s="276">
        <v>61.572727389550337</v>
      </c>
      <c r="N33" s="276">
        <v>63.23519102906819</v>
      </c>
      <c r="O33" s="276">
        <v>64.94254118685302</v>
      </c>
      <c r="P33" s="276">
        <v>66.69598979889804</v>
      </c>
      <c r="Q33" s="276">
        <v>68.496781523468286</v>
      </c>
      <c r="R33" s="276">
        <v>70.346194624601921</v>
      </c>
      <c r="S33" s="282"/>
      <c r="T33" s="443"/>
      <c r="U33" s="443"/>
      <c r="V33" s="443"/>
      <c r="W33" s="443"/>
      <c r="X33" s="443"/>
      <c r="Y33" s="282"/>
    </row>
    <row r="34" spans="1:25" s="280" customFormat="1">
      <c r="A34" s="456" t="s">
        <v>32</v>
      </c>
      <c r="B34" s="457"/>
      <c r="C34" s="358">
        <v>5.6217586092573324E-2</v>
      </c>
      <c r="D34" s="358">
        <v>5.2897660201083996E-2</v>
      </c>
      <c r="E34" s="358">
        <v>8.5568901841134748E-2</v>
      </c>
      <c r="F34" s="358">
        <v>5.78264272970197E-2</v>
      </c>
      <c r="G34" s="358">
        <v>4.0820135580234007E-2</v>
      </c>
      <c r="H34" s="344">
        <f>$H$35*Modelo!L16</f>
        <v>3.2800000000000003E-2</v>
      </c>
      <c r="I34" s="344">
        <f>$H$35*Modelo!M16</f>
        <v>3.04E-2</v>
      </c>
      <c r="J34" s="344">
        <f>$H$35*Modelo!N16</f>
        <v>2.8799999999999999E-2</v>
      </c>
      <c r="K34" s="344">
        <f>$H$35*Modelo!O16</f>
        <v>2.8000000000000004E-2</v>
      </c>
      <c r="L34" s="344">
        <f>$H$35*Modelo!P16</f>
        <v>2.8000000000000004E-2</v>
      </c>
      <c r="M34" s="344">
        <f>$H$35*Modelo!Q16</f>
        <v>2.8000000000000004E-2</v>
      </c>
      <c r="N34" s="344">
        <f>$H$35*Modelo!R16</f>
        <v>2.8000000000000004E-2</v>
      </c>
      <c r="O34" s="344">
        <f>$H$35*Modelo!S16</f>
        <v>2.8000000000000004E-2</v>
      </c>
      <c r="P34" s="344">
        <f>$H$35*Modelo!T16</f>
        <v>2.8000000000000004E-2</v>
      </c>
      <c r="Q34" s="344">
        <f>$H$35*Modelo!U16</f>
        <v>2.8000000000000004E-2</v>
      </c>
      <c r="R34" s="344">
        <f>$H$35*Modelo!V16</f>
        <v>2.8000000000000004E-2</v>
      </c>
      <c r="S34" s="282"/>
      <c r="T34" s="443"/>
      <c r="U34" s="443"/>
      <c r="V34" s="443"/>
      <c r="W34" s="443"/>
      <c r="X34" s="443"/>
      <c r="Y34" s="282"/>
    </row>
    <row r="35" spans="1:25" s="280" customFormat="1">
      <c r="A35" s="282"/>
      <c r="B35" s="282"/>
      <c r="C35" s="348"/>
      <c r="D35" s="348"/>
      <c r="E35" s="348"/>
      <c r="F35" s="348"/>
      <c r="G35" s="348" t="s">
        <v>233</v>
      </c>
      <c r="H35" s="349">
        <v>0.8</v>
      </c>
      <c r="I35" s="349"/>
      <c r="J35" s="349"/>
      <c r="K35" s="349" t="s">
        <v>242</v>
      </c>
      <c r="L35" s="425">
        <f>SUM(H8:L8)</f>
        <v>37000</v>
      </c>
      <c r="M35" s="349"/>
      <c r="N35" s="349"/>
      <c r="O35" s="349"/>
      <c r="P35" s="349"/>
      <c r="Q35" s="349"/>
      <c r="R35" s="349"/>
      <c r="S35" s="282"/>
      <c r="T35" s="443"/>
      <c r="U35" s="443"/>
      <c r="V35" s="443"/>
      <c r="W35" s="443"/>
      <c r="X35" s="443"/>
      <c r="Y35" s="282"/>
    </row>
    <row r="36" spans="1:25" s="282" customFormat="1">
      <c r="C36" s="348"/>
      <c r="D36" s="348"/>
      <c r="E36" s="348"/>
      <c r="F36" s="348"/>
      <c r="G36" s="348" t="s">
        <v>234</v>
      </c>
      <c r="H36" s="349"/>
      <c r="I36" s="349"/>
      <c r="J36" s="349"/>
      <c r="K36" s="349" t="s">
        <v>243</v>
      </c>
      <c r="L36" s="349"/>
      <c r="M36" s="349"/>
      <c r="N36" s="349"/>
      <c r="O36" s="349"/>
      <c r="P36" s="349"/>
      <c r="Q36" s="349"/>
      <c r="R36" s="349"/>
      <c r="T36" s="443"/>
      <c r="U36" s="443"/>
      <c r="V36" s="443"/>
      <c r="W36" s="443"/>
      <c r="X36" s="443"/>
    </row>
    <row r="37" spans="1:25" ht="18">
      <c r="A37" s="282"/>
      <c r="B37" s="282"/>
      <c r="C37" s="438" t="s">
        <v>182</v>
      </c>
      <c r="D37" s="438"/>
      <c r="E37" s="438"/>
      <c r="F37" s="348"/>
      <c r="G37" s="282"/>
      <c r="H37" s="282"/>
      <c r="I37" s="438" t="s">
        <v>182</v>
      </c>
      <c r="J37" s="438"/>
      <c r="K37" s="438"/>
      <c r="L37" s="349"/>
      <c r="M37" s="349"/>
      <c r="N37" s="349"/>
      <c r="O37" s="349"/>
      <c r="P37" s="349"/>
      <c r="Q37" s="349"/>
      <c r="R37" s="349"/>
      <c r="T37" s="443"/>
      <c r="U37" s="443"/>
      <c r="V37" s="443"/>
      <c r="W37" s="443"/>
      <c r="X37" s="443"/>
    </row>
    <row r="38" spans="1:25">
      <c r="A38" s="283"/>
      <c r="B38" s="283"/>
      <c r="C38" s="350" t="s">
        <v>179</v>
      </c>
      <c r="D38" s="350" t="s">
        <v>36</v>
      </c>
      <c r="E38" s="350" t="s">
        <v>180</v>
      </c>
      <c r="F38" s="348"/>
      <c r="G38" s="283"/>
      <c r="H38" s="283"/>
      <c r="I38" s="382" t="s">
        <v>179</v>
      </c>
      <c r="J38" s="382" t="s">
        <v>36</v>
      </c>
      <c r="K38" s="382" t="s">
        <v>180</v>
      </c>
      <c r="L38" s="349"/>
      <c r="M38" s="349"/>
      <c r="N38" s="349"/>
      <c r="O38" s="349"/>
      <c r="P38" s="349"/>
      <c r="Q38" s="349"/>
      <c r="R38" s="349"/>
      <c r="T38" s="443"/>
      <c r="U38" s="443"/>
      <c r="V38" s="443"/>
      <c r="W38" s="443"/>
      <c r="X38" s="443"/>
    </row>
    <row r="39" spans="1:25">
      <c r="A39" s="435">
        <v>2010</v>
      </c>
      <c r="B39" s="436"/>
      <c r="C39" s="351">
        <v>1.8926644499559719E-2</v>
      </c>
      <c r="D39" s="351">
        <v>5.9090683472662137E-2</v>
      </c>
      <c r="E39" s="351">
        <v>0.32029828371025681</v>
      </c>
      <c r="F39" s="348"/>
      <c r="G39" s="435">
        <v>2010</v>
      </c>
      <c r="H39" s="436"/>
      <c r="I39" s="399">
        <v>4.294463722289743E-2</v>
      </c>
      <c r="J39" s="399">
        <v>5.9090683472662137E-2</v>
      </c>
      <c r="K39" s="351">
        <f>I39/J39</f>
        <v>0.72675817403204424</v>
      </c>
      <c r="L39" s="349"/>
      <c r="M39" s="349"/>
      <c r="N39" s="349"/>
      <c r="O39" s="349"/>
      <c r="P39" s="349"/>
      <c r="Q39" s="349"/>
      <c r="R39" s="349"/>
      <c r="T39" s="446"/>
      <c r="U39" s="446"/>
      <c r="V39" s="446"/>
      <c r="W39" s="446"/>
      <c r="X39" s="446"/>
    </row>
    <row r="40" spans="1:25">
      <c r="A40" s="435">
        <v>2011</v>
      </c>
      <c r="B40" s="436"/>
      <c r="C40" s="351">
        <v>6.9811198659772034E-2</v>
      </c>
      <c r="D40" s="351">
        <v>6.5000000000000002E-2</v>
      </c>
      <c r="E40" s="351">
        <v>1.0740184409195697</v>
      </c>
      <c r="F40" s="348"/>
      <c r="G40" s="435">
        <v>2011</v>
      </c>
      <c r="H40" s="436"/>
      <c r="I40" s="399">
        <v>0.13857655845400085</v>
      </c>
      <c r="J40" s="399">
        <v>6.5000000000000002E-2</v>
      </c>
      <c r="K40" s="351">
        <f t="shared" ref="K40:K45" si="65">I40/J40</f>
        <v>2.1319470531384748</v>
      </c>
      <c r="L40" s="349"/>
      <c r="M40" s="349"/>
      <c r="N40" s="349"/>
      <c r="O40" s="349"/>
      <c r="P40" s="349"/>
      <c r="Q40" s="349"/>
      <c r="R40" s="349"/>
    </row>
    <row r="41" spans="1:25">
      <c r="A41" s="435">
        <v>2012</v>
      </c>
      <c r="B41" s="436"/>
      <c r="C41" s="351">
        <v>1.1340148799225958E-3</v>
      </c>
      <c r="D41" s="351">
        <v>5.8385999999999993E-2</v>
      </c>
      <c r="E41" s="351">
        <v>1.9422719143674782E-2</v>
      </c>
      <c r="F41" s="348"/>
      <c r="G41" s="435">
        <v>2012</v>
      </c>
      <c r="H41" s="436"/>
      <c r="I41" s="399">
        <v>5.6217586092573324E-2</v>
      </c>
      <c r="J41" s="399">
        <v>5.8385999999999993E-2</v>
      </c>
      <c r="K41" s="351">
        <f t="shared" si="65"/>
        <v>0.96286072162116487</v>
      </c>
      <c r="L41" s="349"/>
      <c r="M41" s="349"/>
      <c r="N41" s="349"/>
      <c r="O41" s="349"/>
      <c r="P41" s="349"/>
      <c r="Q41" s="349"/>
      <c r="R41" s="349"/>
    </row>
    <row r="42" spans="1:25">
      <c r="A42" s="435">
        <v>2013</v>
      </c>
      <c r="B42" s="436"/>
      <c r="C42" s="351">
        <v>4.1250433584119284E-2</v>
      </c>
      <c r="D42" s="351">
        <v>5.91E-2</v>
      </c>
      <c r="E42" s="351">
        <v>0.69797687959592702</v>
      </c>
      <c r="F42" s="359"/>
      <c r="G42" s="435">
        <v>2013</v>
      </c>
      <c r="H42" s="436"/>
      <c r="I42" s="399">
        <v>5.2897660201083996E-2</v>
      </c>
      <c r="J42" s="399">
        <v>5.91E-2</v>
      </c>
      <c r="K42" s="351">
        <f t="shared" si="65"/>
        <v>0.89505347209955999</v>
      </c>
      <c r="L42" s="349"/>
      <c r="M42" s="349"/>
      <c r="N42" s="349"/>
      <c r="O42" s="349"/>
      <c r="P42" s="349"/>
      <c r="Q42" s="349"/>
      <c r="R42" s="349"/>
    </row>
    <row r="43" spans="1:25">
      <c r="A43" s="435">
        <v>2014</v>
      </c>
      <c r="B43" s="436"/>
      <c r="C43" s="351">
        <v>6.0539566329490757E-2</v>
      </c>
      <c r="D43" s="351">
        <v>6.4000000000000001E-2</v>
      </c>
      <c r="E43" s="351">
        <v>0.94593072389829302</v>
      </c>
      <c r="F43" s="360"/>
      <c r="G43" s="435">
        <v>2014</v>
      </c>
      <c r="H43" s="436"/>
      <c r="I43" s="399">
        <v>8.5568901841134748E-2</v>
      </c>
      <c r="J43" s="399">
        <v>6.4000000000000001E-2</v>
      </c>
      <c r="K43" s="351">
        <f t="shared" si="65"/>
        <v>1.3370140912677304</v>
      </c>
      <c r="L43" s="349"/>
      <c r="M43" s="349"/>
      <c r="N43" s="349"/>
      <c r="O43" s="349"/>
      <c r="P43" s="349"/>
      <c r="Q43" s="349"/>
      <c r="R43" s="349"/>
    </row>
    <row r="44" spans="1:25">
      <c r="A44" s="435">
        <v>2015</v>
      </c>
      <c r="B44" s="436"/>
      <c r="C44" s="351">
        <v>3.5429125873611467E-2</v>
      </c>
      <c r="D44" s="351">
        <v>0.1067</v>
      </c>
      <c r="E44" s="351">
        <v>0.33204429122409995</v>
      </c>
      <c r="F44" s="348"/>
      <c r="G44" s="435">
        <v>2015</v>
      </c>
      <c r="H44" s="436"/>
      <c r="I44" s="399">
        <v>5.78264272970197E-2</v>
      </c>
      <c r="J44" s="399">
        <v>0.1067</v>
      </c>
      <c r="K44" s="351">
        <f t="shared" si="65"/>
        <v>0.54195339547347421</v>
      </c>
      <c r="L44" s="349"/>
      <c r="M44" s="349"/>
      <c r="N44" s="349"/>
      <c r="O44" s="349"/>
      <c r="P44" s="349"/>
      <c r="Q44" s="349"/>
      <c r="R44" s="349"/>
    </row>
    <row r="45" spans="1:25">
      <c r="A45" s="435">
        <v>2016</v>
      </c>
      <c r="B45" s="436"/>
      <c r="C45" s="351">
        <v>5.616184332189289E-2</v>
      </c>
      <c r="D45" s="351">
        <v>6.3E-2</v>
      </c>
      <c r="E45" s="351">
        <v>0.89145783050623639</v>
      </c>
      <c r="F45" s="348"/>
      <c r="G45" s="435">
        <v>2016</v>
      </c>
      <c r="H45" s="436"/>
      <c r="I45" s="399">
        <v>4.0820135580234007E-2</v>
      </c>
      <c r="J45" s="399">
        <v>6.3E-2</v>
      </c>
      <c r="K45" s="351">
        <f t="shared" si="65"/>
        <v>0.64793866000371436</v>
      </c>
      <c r="L45" s="349"/>
      <c r="M45" s="349"/>
      <c r="N45" s="349"/>
      <c r="O45" s="349"/>
      <c r="P45" s="349"/>
      <c r="Q45" s="349"/>
      <c r="R45" s="349"/>
    </row>
    <row r="46" spans="1:25">
      <c r="A46" s="281"/>
      <c r="B46" s="281"/>
      <c r="C46" s="437" t="s">
        <v>181</v>
      </c>
      <c r="D46" s="437"/>
      <c r="E46" s="353">
        <v>0.61159273842829387</v>
      </c>
      <c r="F46" s="348"/>
      <c r="G46" s="281"/>
      <c r="H46" s="281"/>
      <c r="I46" s="437" t="s">
        <v>181</v>
      </c>
      <c r="J46" s="437"/>
      <c r="K46" s="353">
        <f>AVERAGE(K39:K45)</f>
        <v>1.0347893668051662</v>
      </c>
      <c r="L46" s="349"/>
      <c r="M46" s="349"/>
      <c r="N46" s="349"/>
      <c r="O46" s="349"/>
      <c r="P46" s="349"/>
      <c r="Q46" s="349"/>
      <c r="R46" s="349"/>
    </row>
    <row r="47" spans="1:25">
      <c r="A47" s="282"/>
      <c r="B47" s="282"/>
      <c r="C47" s="348"/>
      <c r="D47" s="348"/>
      <c r="E47" s="348"/>
      <c r="F47" s="348"/>
      <c r="G47" s="348"/>
      <c r="H47" s="349"/>
      <c r="I47" s="349"/>
      <c r="J47" s="349"/>
      <c r="K47" s="349"/>
      <c r="L47" s="349"/>
      <c r="M47" s="349"/>
      <c r="N47" s="349"/>
      <c r="O47" s="349"/>
      <c r="P47" s="349"/>
      <c r="Q47" s="349"/>
      <c r="R47" s="349"/>
    </row>
    <row r="48" spans="1:25" s="280" customFormat="1" ht="18">
      <c r="A48" s="282"/>
      <c r="B48" s="282"/>
      <c r="C48" s="438" t="s">
        <v>202</v>
      </c>
      <c r="D48" s="438"/>
      <c r="E48" s="438"/>
      <c r="F48" s="348"/>
      <c r="G48" s="348"/>
      <c r="H48" s="349"/>
      <c r="I48" s="349"/>
      <c r="J48" s="349"/>
      <c r="K48" s="349"/>
      <c r="L48" s="349"/>
      <c r="M48" s="349"/>
      <c r="N48" s="349"/>
      <c r="O48" s="349"/>
      <c r="P48" s="349"/>
      <c r="Q48" s="349"/>
      <c r="R48" s="349"/>
      <c r="S48" s="282"/>
      <c r="T48" s="282"/>
      <c r="U48" s="282"/>
      <c r="V48" s="282"/>
      <c r="W48" s="282"/>
      <c r="X48" s="282"/>
      <c r="Y48" s="282"/>
    </row>
    <row r="49" spans="1:18" ht="39" customHeight="1">
      <c r="A49" s="365"/>
      <c r="B49" s="365"/>
      <c r="C49" s="366" t="s">
        <v>26</v>
      </c>
      <c r="D49" s="285" t="s">
        <v>32</v>
      </c>
      <c r="E49" s="354" t="s">
        <v>184</v>
      </c>
      <c r="F49" s="348"/>
      <c r="G49" s="348"/>
      <c r="H49" s="349"/>
      <c r="I49" s="349"/>
      <c r="J49" s="349"/>
      <c r="K49" s="349"/>
      <c r="L49" s="349"/>
      <c r="M49" s="349"/>
      <c r="N49" s="349"/>
      <c r="O49" s="349"/>
      <c r="P49" s="349"/>
      <c r="Q49" s="349"/>
      <c r="R49" s="349"/>
    </row>
    <row r="50" spans="1:18">
      <c r="A50" s="464">
        <v>2009</v>
      </c>
      <c r="B50" s="464"/>
      <c r="C50" s="355">
        <v>7290</v>
      </c>
      <c r="D50" s="346"/>
      <c r="E50" s="439">
        <f>(C57/C50)^(1/7)-1</f>
        <v>0.18378467863229031</v>
      </c>
      <c r="F50" s="348"/>
      <c r="G50" s="348"/>
      <c r="H50" s="349"/>
      <c r="I50" s="349"/>
      <c r="J50" s="349"/>
      <c r="K50" s="349"/>
      <c r="L50" s="349"/>
      <c r="M50" s="349"/>
      <c r="N50" s="349"/>
      <c r="O50" s="349"/>
      <c r="P50" s="349"/>
      <c r="Q50" s="349"/>
      <c r="R50" s="349"/>
    </row>
    <row r="51" spans="1:18">
      <c r="A51" s="462">
        <v>2010</v>
      </c>
      <c r="B51" s="463"/>
      <c r="C51" s="355">
        <v>8793.1710000000021</v>
      </c>
      <c r="D51" s="347">
        <f t="shared" ref="D51:D57" si="66">IFERROR(C51/C50-1,"n.a.")</f>
        <v>0.20619629629629666</v>
      </c>
      <c r="E51" s="439"/>
      <c r="F51" s="348"/>
      <c r="G51" s="348"/>
      <c r="H51" s="349"/>
      <c r="I51" s="349"/>
      <c r="J51" s="349"/>
      <c r="K51" s="349"/>
      <c r="L51" s="349"/>
      <c r="M51" s="349"/>
      <c r="N51" s="349"/>
      <c r="O51" s="349"/>
      <c r="P51" s="349"/>
      <c r="Q51" s="349"/>
      <c r="R51" s="349"/>
    </row>
    <row r="52" spans="1:18">
      <c r="A52" s="462">
        <v>2011</v>
      </c>
      <c r="B52" s="463"/>
      <c r="C52" s="355">
        <v>12430.058281583</v>
      </c>
      <c r="D52" s="347">
        <f t="shared" si="66"/>
        <v>0.41360361143698876</v>
      </c>
      <c r="E52" s="439"/>
      <c r="F52" s="348"/>
      <c r="G52" s="348"/>
      <c r="H52" s="349"/>
      <c r="I52" s="349"/>
      <c r="J52" s="349"/>
      <c r="K52" s="349"/>
      <c r="L52" s="349"/>
      <c r="M52" s="349"/>
      <c r="N52" s="349"/>
      <c r="O52" s="349"/>
      <c r="P52" s="349"/>
      <c r="Q52" s="349"/>
      <c r="R52" s="349"/>
    </row>
    <row r="53" spans="1:18">
      <c r="A53" s="462">
        <v>2012</v>
      </c>
      <c r="B53" s="463"/>
      <c r="C53" s="355">
        <v>19643.948999999997</v>
      </c>
      <c r="D53" s="347">
        <f t="shared" si="66"/>
        <v>0.58035855946914272</v>
      </c>
      <c r="E53" s="439"/>
      <c r="F53" s="348"/>
      <c r="G53" s="348"/>
      <c r="H53" s="349"/>
      <c r="I53" s="349"/>
      <c r="J53" s="349"/>
      <c r="K53" s="349"/>
      <c r="L53" s="349"/>
      <c r="M53" s="349"/>
      <c r="N53" s="349"/>
      <c r="O53" s="349"/>
      <c r="P53" s="349"/>
      <c r="Q53" s="349"/>
      <c r="R53" s="349"/>
    </row>
    <row r="54" spans="1:18">
      <c r="A54" s="462">
        <v>2013</v>
      </c>
      <c r="B54" s="463"/>
      <c r="C54" s="355">
        <v>20959.804</v>
      </c>
      <c r="D54" s="347">
        <f t="shared" si="66"/>
        <v>6.698525841214531E-2</v>
      </c>
      <c r="E54" s="439"/>
      <c r="F54" s="348"/>
      <c r="G54" s="348"/>
      <c r="H54" s="349"/>
      <c r="I54" s="349"/>
      <c r="J54" s="349"/>
      <c r="K54" s="349"/>
      <c r="L54" s="349"/>
      <c r="M54" s="349"/>
      <c r="N54" s="349"/>
      <c r="O54" s="349"/>
      <c r="P54" s="349"/>
      <c r="Q54" s="349"/>
      <c r="R54" s="349"/>
    </row>
    <row r="55" spans="1:18">
      <c r="A55" s="462">
        <v>2014</v>
      </c>
      <c r="B55" s="463"/>
      <c r="C55" s="355">
        <v>20775.419000000002</v>
      </c>
      <c r="D55" s="347">
        <f t="shared" si="66"/>
        <v>-8.7970765375476878E-3</v>
      </c>
      <c r="E55" s="439"/>
      <c r="F55" s="348"/>
      <c r="G55" s="348"/>
      <c r="H55" s="349"/>
      <c r="I55" s="349"/>
      <c r="J55" s="349"/>
      <c r="K55" s="349"/>
      <c r="L55" s="349"/>
      <c r="M55" s="349"/>
      <c r="N55" s="349"/>
      <c r="O55" s="349"/>
      <c r="P55" s="349"/>
      <c r="Q55" s="349"/>
      <c r="R55" s="349"/>
    </row>
    <row r="56" spans="1:18">
      <c r="A56" s="462">
        <v>2015</v>
      </c>
      <c r="B56" s="463"/>
      <c r="C56" s="355">
        <v>23295.867999999999</v>
      </c>
      <c r="D56" s="347">
        <f t="shared" si="66"/>
        <v>0.1213188046893301</v>
      </c>
      <c r="E56" s="439"/>
      <c r="F56" s="348"/>
      <c r="G56" s="348"/>
      <c r="H56" s="349"/>
      <c r="I56" s="349"/>
      <c r="J56" s="349"/>
      <c r="K56" s="349"/>
      <c r="L56" s="349"/>
      <c r="M56" s="349"/>
      <c r="N56" s="349"/>
      <c r="O56" s="349"/>
      <c r="P56" s="349"/>
      <c r="Q56" s="349"/>
      <c r="R56" s="349"/>
    </row>
    <row r="57" spans="1:18">
      <c r="A57" s="462">
        <v>2016</v>
      </c>
      <c r="B57" s="463"/>
      <c r="C57" s="355">
        <v>23748.519</v>
      </c>
      <c r="D57" s="347">
        <f t="shared" si="66"/>
        <v>1.943052733643591E-2</v>
      </c>
      <c r="E57" s="439"/>
      <c r="F57" s="348"/>
      <c r="G57" s="348"/>
      <c r="H57" s="349"/>
      <c r="I57" s="349"/>
      <c r="J57" s="349"/>
      <c r="K57" s="349"/>
      <c r="L57" s="349"/>
      <c r="M57" s="349"/>
      <c r="N57" s="349"/>
      <c r="O57" s="349"/>
      <c r="P57" s="349"/>
      <c r="Q57" s="349"/>
      <c r="R57" s="349"/>
    </row>
    <row r="58" spans="1:18" s="282" customFormat="1">
      <c r="C58" s="348"/>
      <c r="D58" s="348"/>
      <c r="E58" s="348"/>
      <c r="F58" s="348"/>
      <c r="G58" s="348"/>
      <c r="H58" s="349"/>
      <c r="I58" s="349"/>
      <c r="J58" s="349"/>
      <c r="K58" s="349"/>
      <c r="L58" s="349"/>
      <c r="M58" s="349"/>
      <c r="N58" s="349"/>
      <c r="O58" s="349"/>
      <c r="P58" s="349"/>
      <c r="Q58" s="349"/>
      <c r="R58" s="349"/>
    </row>
    <row r="59" spans="1:18" s="282" customFormat="1">
      <c r="C59" s="348"/>
      <c r="D59" s="348"/>
      <c r="E59" s="348"/>
      <c r="F59" s="348"/>
      <c r="G59" s="348"/>
      <c r="H59" s="349"/>
      <c r="I59" s="349"/>
      <c r="J59" s="349"/>
      <c r="K59" s="349"/>
      <c r="L59" s="349"/>
      <c r="M59" s="349"/>
      <c r="N59" s="349"/>
      <c r="O59" s="349"/>
      <c r="P59" s="349"/>
      <c r="Q59" s="349"/>
      <c r="R59" s="349"/>
    </row>
  </sheetData>
  <mergeCells count="66">
    <mergeCell ref="A57:B57"/>
    <mergeCell ref="A44:B44"/>
    <mergeCell ref="A45:B45"/>
    <mergeCell ref="A50:B50"/>
    <mergeCell ref="A51:B51"/>
    <mergeCell ref="A52:B52"/>
    <mergeCell ref="A53:B53"/>
    <mergeCell ref="A54:B54"/>
    <mergeCell ref="A55:B55"/>
    <mergeCell ref="A56:B56"/>
    <mergeCell ref="A39:B39"/>
    <mergeCell ref="A40:B40"/>
    <mergeCell ref="A41:B41"/>
    <mergeCell ref="A42:B42"/>
    <mergeCell ref="A43:B43"/>
    <mergeCell ref="A2:B2"/>
    <mergeCell ref="A3:B3"/>
    <mergeCell ref="A4:B4"/>
    <mergeCell ref="A6:B6"/>
    <mergeCell ref="A12:B12"/>
    <mergeCell ref="T3:X4"/>
    <mergeCell ref="T6:X15"/>
    <mergeCell ref="T36:X36"/>
    <mergeCell ref="T37:X37"/>
    <mergeCell ref="T32:X32"/>
    <mergeCell ref="T33:X33"/>
    <mergeCell ref="T34:X34"/>
    <mergeCell ref="T35:X35"/>
    <mergeCell ref="T21:X21"/>
    <mergeCell ref="A34:B34"/>
    <mergeCell ref="T5:X5"/>
    <mergeCell ref="T16:X16"/>
    <mergeCell ref="T17:X17"/>
    <mergeCell ref="T20:X20"/>
    <mergeCell ref="A22:B22"/>
    <mergeCell ref="A23:B23"/>
    <mergeCell ref="A24:B24"/>
    <mergeCell ref="A25:B25"/>
    <mergeCell ref="A33:B33"/>
    <mergeCell ref="A16:B16"/>
    <mergeCell ref="A17:B17"/>
    <mergeCell ref="A21:B21"/>
    <mergeCell ref="A28:B28"/>
    <mergeCell ref="C28:G28"/>
    <mergeCell ref="A30:B30"/>
    <mergeCell ref="C46:D46"/>
    <mergeCell ref="C37:E37"/>
    <mergeCell ref="E50:E57"/>
    <mergeCell ref="T1:X1"/>
    <mergeCell ref="T2:X2"/>
    <mergeCell ref="C25:G25"/>
    <mergeCell ref="C1:R1"/>
    <mergeCell ref="T38:X38"/>
    <mergeCell ref="T39:X39"/>
    <mergeCell ref="T22:X23"/>
    <mergeCell ref="T24:X31"/>
    <mergeCell ref="C48:E48"/>
    <mergeCell ref="I37:K37"/>
    <mergeCell ref="G39:H39"/>
    <mergeCell ref="G40:H40"/>
    <mergeCell ref="G41:H41"/>
    <mergeCell ref="G42:H42"/>
    <mergeCell ref="G43:H43"/>
    <mergeCell ref="G44:H44"/>
    <mergeCell ref="G45:H45"/>
    <mergeCell ref="I46:J46"/>
  </mergeCells>
  <pageMargins left="0.7" right="0.7" top="0.75" bottom="0.75" header="0.3" footer="0.3"/>
  <pageSetup orientation="portrait" r:id="rId1"/>
  <ignoredErrors>
    <ignoredError sqref="C2:G2 H2:R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workbookViewId="0">
      <selection activeCell="I14" sqref="I14"/>
    </sheetView>
  </sheetViews>
  <sheetFormatPr defaultRowHeight="15"/>
  <cols>
    <col min="1" max="1" width="45.140625" style="287" bestFit="1" customWidth="1"/>
    <col min="2" max="8" width="12.28515625" style="286" bestFit="1" customWidth="1"/>
    <col min="9" max="9" width="18.42578125" style="286" customWidth="1"/>
    <col min="10" max="10" width="18.140625" style="286" customWidth="1"/>
    <col min="11" max="11" width="17.7109375" style="286" customWidth="1"/>
    <col min="12" max="12" width="20.28515625" style="286" customWidth="1"/>
    <col min="13" max="13" width="20.140625" style="286" customWidth="1"/>
    <col min="14" max="14" width="23.140625" style="286" customWidth="1"/>
    <col min="15" max="15" width="20" style="286" customWidth="1"/>
    <col min="16" max="16" width="19" style="286" customWidth="1"/>
    <col min="17" max="17" width="19.85546875" style="286" customWidth="1"/>
    <col min="18" max="18" width="18.42578125" style="286" customWidth="1"/>
    <col min="19" max="19" width="18.7109375" style="286" customWidth="1"/>
    <col min="20" max="20" width="18" style="286" customWidth="1"/>
  </cols>
  <sheetData>
    <row r="1" spans="1:20" s="288" customFormat="1">
      <c r="A1" s="287"/>
      <c r="B1" s="289">
        <v>2009</v>
      </c>
      <c r="C1" s="289">
        <v>2010</v>
      </c>
      <c r="D1" s="289">
        <v>2011</v>
      </c>
      <c r="E1" s="289">
        <v>2012</v>
      </c>
      <c r="F1" s="289">
        <v>2013</v>
      </c>
      <c r="G1" s="289">
        <v>2014</v>
      </c>
      <c r="H1" s="289">
        <v>2015</v>
      </c>
      <c r="I1" s="289">
        <v>2016</v>
      </c>
      <c r="J1" s="315">
        <v>2017</v>
      </c>
      <c r="K1" s="289">
        <v>2018</v>
      </c>
      <c r="L1" s="289">
        <v>2019</v>
      </c>
      <c r="M1" s="289">
        <v>2020</v>
      </c>
      <c r="N1" s="289">
        <v>2021</v>
      </c>
      <c r="O1" s="289">
        <v>2022</v>
      </c>
      <c r="P1" s="289">
        <v>2023</v>
      </c>
      <c r="Q1" s="289">
        <v>2024</v>
      </c>
      <c r="R1" s="289">
        <v>2025</v>
      </c>
      <c r="S1" s="289">
        <v>2026</v>
      </c>
      <c r="T1" s="289">
        <v>2027</v>
      </c>
    </row>
    <row r="2" spans="1:20" s="288" customFormat="1">
      <c r="A2" s="307" t="s">
        <v>186</v>
      </c>
      <c r="B2" s="309">
        <v>21053</v>
      </c>
      <c r="C2" s="309">
        <v>22890.968000000001</v>
      </c>
      <c r="D2" s="309">
        <v>26432.879000000001</v>
      </c>
      <c r="E2" s="309">
        <v>33791.100000000006</v>
      </c>
      <c r="F2" s="309">
        <v>35472.817489000001</v>
      </c>
      <c r="G2" s="309">
        <v>33099.275000000001</v>
      </c>
      <c r="H2" s="309">
        <v>34767.514999999999</v>
      </c>
      <c r="I2" s="309">
        <v>36551.017999999996</v>
      </c>
      <c r="J2" s="316">
        <v>46474.230546382983</v>
      </c>
      <c r="K2" s="309">
        <v>57751.230584987235</v>
      </c>
      <c r="L2" s="309">
        <v>66943.049484377872</v>
      </c>
      <c r="M2" s="309">
        <v>76883.275954155761</v>
      </c>
      <c r="N2" s="309">
        <v>87985.503142398069</v>
      </c>
      <c r="O2" s="309">
        <v>95024.343393789895</v>
      </c>
      <c r="P2" s="309">
        <v>102626.29086529312</v>
      </c>
      <c r="Q2" s="309">
        <v>110836.39413451658</v>
      </c>
      <c r="R2" s="309">
        <v>119703.30566527793</v>
      </c>
      <c r="S2" s="309">
        <v>129279.57011850018</v>
      </c>
      <c r="T2" s="309">
        <v>139621.93572798019</v>
      </c>
    </row>
    <row r="3" spans="1:20" s="288" customFormat="1">
      <c r="A3" s="307" t="s">
        <v>36</v>
      </c>
      <c r="B3" s="308">
        <v>4.3120283296899944E-2</v>
      </c>
      <c r="C3" s="308">
        <v>5.9090683472662137E-2</v>
      </c>
      <c r="D3" s="308">
        <v>6.5000000000000002E-2</v>
      </c>
      <c r="E3" s="308">
        <v>5.8385999999999993E-2</v>
      </c>
      <c r="F3" s="308">
        <v>5.91E-2</v>
      </c>
      <c r="G3" s="308">
        <v>6.4000000000000001E-2</v>
      </c>
      <c r="H3" s="308">
        <v>0.1067</v>
      </c>
      <c r="I3" s="308">
        <v>6.3E-2</v>
      </c>
      <c r="J3" s="317">
        <v>3.7999999999999999E-2</v>
      </c>
      <c r="K3" s="308">
        <v>4.4999999999999998E-2</v>
      </c>
      <c r="L3" s="308">
        <v>4.4999999999999998E-2</v>
      </c>
      <c r="M3" s="308">
        <v>4.4999999999999998E-2</v>
      </c>
      <c r="N3" s="308">
        <v>4.4999999999999998E-2</v>
      </c>
      <c r="O3" s="308">
        <v>4.4999999999999998E-2</v>
      </c>
      <c r="P3" s="308">
        <v>4.4999999999999998E-2</v>
      </c>
      <c r="Q3" s="308">
        <v>4.4999999999999998E-2</v>
      </c>
      <c r="R3" s="308">
        <v>4.4999999999999998E-2</v>
      </c>
      <c r="S3" s="308">
        <v>4.4999999999999998E-2</v>
      </c>
      <c r="T3" s="308">
        <v>4.4999999999999998E-2</v>
      </c>
    </row>
    <row r="4" spans="1:20" s="306" customFormat="1">
      <c r="A4" s="304"/>
      <c r="B4" s="305"/>
      <c r="C4" s="305"/>
      <c r="D4" s="305"/>
      <c r="E4" s="305"/>
      <c r="F4" s="305"/>
      <c r="G4" s="305"/>
      <c r="H4" s="305"/>
      <c r="I4" s="305"/>
      <c r="J4" s="318"/>
      <c r="K4" s="305"/>
      <c r="L4" s="305"/>
      <c r="M4" s="305"/>
      <c r="N4" s="305"/>
      <c r="O4" s="305"/>
      <c r="P4" s="305"/>
      <c r="Q4" s="305"/>
      <c r="R4" s="305"/>
      <c r="S4" s="305"/>
      <c r="T4" s="305"/>
    </row>
    <row r="5" spans="1:20">
      <c r="A5" s="290" t="s">
        <v>45</v>
      </c>
      <c r="B5" s="291">
        <v>-215878</v>
      </c>
      <c r="C5" s="291">
        <v>-274546</v>
      </c>
      <c r="D5" s="291">
        <v>-364153</v>
      </c>
      <c r="E5" s="291">
        <v>-546968</v>
      </c>
      <c r="F5" s="291">
        <v>-631527</v>
      </c>
      <c r="G5" s="291">
        <v>-618394</v>
      </c>
      <c r="H5" s="291">
        <v>-702544.22132000001</v>
      </c>
      <c r="I5" s="310">
        <v>-742797.40940999996</v>
      </c>
      <c r="J5" s="319">
        <v>-939200.42214326828</v>
      </c>
      <c r="K5" s="291">
        <v>-1173935.5168215816</v>
      </c>
      <c r="L5" s="291">
        <v>-1383015.0355015479</v>
      </c>
      <c r="M5" s="291">
        <v>-1617370.7385794616</v>
      </c>
      <c r="N5" s="291">
        <v>-1886714.2667808663</v>
      </c>
      <c r="O5" s="291">
        <v>-2087236.7638014837</v>
      </c>
      <c r="P5" s="291">
        <v>-2309222.7595429416</v>
      </c>
      <c r="Q5" s="291">
        <v>-2554981.8686974286</v>
      </c>
      <c r="R5" s="291">
        <v>-2827073.2112430497</v>
      </c>
      <c r="S5" s="291">
        <v>-3128332.4437707388</v>
      </c>
      <c r="T5" s="291">
        <v>-3461901.72551492</v>
      </c>
    </row>
    <row r="6" spans="1:20">
      <c r="A6" s="290" t="s">
        <v>50</v>
      </c>
      <c r="B6" s="292">
        <v>0.28032127702613407</v>
      </c>
      <c r="C6" s="292">
        <v>0.31501244596788153</v>
      </c>
      <c r="D6" s="292">
        <v>0.32347840808178618</v>
      </c>
      <c r="E6" s="292">
        <v>0.36421230026386625</v>
      </c>
      <c r="F6" s="292">
        <v>0.38115033359417622</v>
      </c>
      <c r="G6" s="292">
        <v>0.36833260647364657</v>
      </c>
      <c r="H6" s="292">
        <v>0.37074381646395782</v>
      </c>
      <c r="I6" s="311">
        <v>0.35436910331868532</v>
      </c>
      <c r="J6" s="320">
        <v>0.35436910331868532</v>
      </c>
      <c r="K6" s="292">
        <v>0.35436910331868532</v>
      </c>
      <c r="L6" s="292">
        <v>0.35436910331868532</v>
      </c>
      <c r="M6" s="292">
        <v>0.35436910331868532</v>
      </c>
      <c r="N6" s="292">
        <v>0.35436910331868532</v>
      </c>
      <c r="O6" s="292">
        <v>0.35436910331868532</v>
      </c>
      <c r="P6" s="292">
        <v>0.35436910331868532</v>
      </c>
      <c r="Q6" s="292">
        <v>0.35436910331868532</v>
      </c>
      <c r="R6" s="292">
        <v>0.35436910331868532</v>
      </c>
      <c r="S6" s="292">
        <v>0.35436910331868532</v>
      </c>
      <c r="T6" s="292">
        <v>0.35436910331868532</v>
      </c>
    </row>
    <row r="7" spans="1:20" s="280" customFormat="1">
      <c r="A7" s="290" t="s">
        <v>185</v>
      </c>
      <c r="B7" s="293"/>
      <c r="C7" s="294">
        <f>(C5-B5)/B5</f>
        <v>0.27176460778773198</v>
      </c>
      <c r="D7" s="294">
        <f t="shared" ref="D7:T7" si="0">(D5-C5)/C5</f>
        <v>0.32638246414079974</v>
      </c>
      <c r="E7" s="294">
        <f t="shared" si="0"/>
        <v>0.50202799372791107</v>
      </c>
      <c r="F7" s="294">
        <f t="shared" si="0"/>
        <v>0.15459588129470098</v>
      </c>
      <c r="G7" s="294">
        <f t="shared" si="0"/>
        <v>-2.0795627106996218E-2</v>
      </c>
      <c r="H7" s="294">
        <f t="shared" si="0"/>
        <v>0.13607865102184047</v>
      </c>
      <c r="I7" s="326">
        <f t="shared" si="0"/>
        <v>5.729630515552292E-2</v>
      </c>
      <c r="J7" s="328">
        <f t="shared" si="0"/>
        <v>0.26440993229805443</v>
      </c>
      <c r="K7" s="294">
        <f t="shared" si="0"/>
        <v>0.24993078063428106</v>
      </c>
      <c r="L7" s="294">
        <f t="shared" si="0"/>
        <v>0.17810136560655979</v>
      </c>
      <c r="M7" s="294">
        <f t="shared" si="0"/>
        <v>0.1694527514611763</v>
      </c>
      <c r="N7" s="294">
        <f t="shared" si="0"/>
        <v>0.16653171828616697</v>
      </c>
      <c r="O7" s="294">
        <f t="shared" si="0"/>
        <v>0.10628132757100055</v>
      </c>
      <c r="P7" s="294">
        <f t="shared" si="0"/>
        <v>0.10635400812754701</v>
      </c>
      <c r="Q7" s="294">
        <f t="shared" si="0"/>
        <v>0.10642503333161739</v>
      </c>
      <c r="R7" s="294">
        <f t="shared" si="0"/>
        <v>0.10649443187021038</v>
      </c>
      <c r="S7" s="294">
        <f t="shared" si="0"/>
        <v>0.10656223239271082</v>
      </c>
      <c r="T7" s="294">
        <f t="shared" si="0"/>
        <v>0.10662846348328411</v>
      </c>
    </row>
    <row r="8" spans="1:20" s="280" customFormat="1">
      <c r="A8" s="290" t="s">
        <v>187</v>
      </c>
      <c r="B8" s="325">
        <f>B5/B2</f>
        <v>-10.254025554552795</v>
      </c>
      <c r="C8" s="325">
        <f t="shared" ref="C8:T8" si="1">C5/C2</f>
        <v>-11.993638713749457</v>
      </c>
      <c r="D8" s="325">
        <f t="shared" si="1"/>
        <v>-13.776516738869041</v>
      </c>
      <c r="E8" s="325">
        <f t="shared" si="1"/>
        <v>-16.186747397983488</v>
      </c>
      <c r="F8" s="325">
        <f t="shared" si="1"/>
        <v>-17.803124891216616</v>
      </c>
      <c r="G8" s="325">
        <f t="shared" si="1"/>
        <v>-18.68300740726194</v>
      </c>
      <c r="H8" s="325">
        <f t="shared" si="1"/>
        <v>-20.206915027432935</v>
      </c>
      <c r="I8" s="327">
        <f t="shared" si="1"/>
        <v>-20.322208519883088</v>
      </c>
      <c r="J8" s="329">
        <f t="shared" si="1"/>
        <v>-20.209058032836325</v>
      </c>
      <c r="K8" s="325">
        <f t="shared" si="1"/>
        <v>-20.327454582876939</v>
      </c>
      <c r="L8" s="325">
        <f t="shared" si="1"/>
        <v>-20.659576254055985</v>
      </c>
      <c r="M8" s="325">
        <f t="shared" si="1"/>
        <v>-21.036704257293529</v>
      </c>
      <c r="N8" s="325">
        <f t="shared" si="1"/>
        <v>-21.44346738265914</v>
      </c>
      <c r="O8" s="325">
        <f t="shared" si="1"/>
        <v>-21.965284781308895</v>
      </c>
      <c r="P8" s="325">
        <f t="shared" si="1"/>
        <v>-22.501278571726015</v>
      </c>
      <c r="Q8" s="325">
        <f t="shared" si="1"/>
        <v>-23.051831383079595</v>
      </c>
      <c r="R8" s="325">
        <f t="shared" si="1"/>
        <v>-23.617336175730127</v>
      </c>
      <c r="S8" s="325">
        <f t="shared" si="1"/>
        <v>-24.198196520171347</v>
      </c>
      <c r="T8" s="325">
        <f t="shared" si="1"/>
        <v>-24.794826883503493</v>
      </c>
    </row>
    <row r="9" spans="1:20" s="280" customFormat="1">
      <c r="A9" s="290" t="s">
        <v>188</v>
      </c>
      <c r="B9" s="293"/>
      <c r="C9" s="294">
        <f>(C8-B8)/B8</f>
        <v>0.16965172847889695</v>
      </c>
      <c r="D9" s="294">
        <f t="shared" ref="D9:T9" si="2">(D8-C8)/C8</f>
        <v>0.14865197023783125</v>
      </c>
      <c r="E9" s="294">
        <f t="shared" si="2"/>
        <v>0.17495210907080933</v>
      </c>
      <c r="F9" s="294">
        <f t="shared" si="2"/>
        <v>9.9858078555948318E-2</v>
      </c>
      <c r="G9" s="294">
        <f t="shared" si="2"/>
        <v>4.9422925549403106E-2</v>
      </c>
      <c r="H9" s="294">
        <f t="shared" si="2"/>
        <v>8.156650516440217E-2</v>
      </c>
      <c r="I9" s="326">
        <f t="shared" si="2"/>
        <v>5.7056454334385217E-3</v>
      </c>
      <c r="J9" s="328">
        <f t="shared" si="2"/>
        <v>-5.5678243305129693E-3</v>
      </c>
      <c r="K9" s="294">
        <f t="shared" si="2"/>
        <v>5.8585882552388167E-3</v>
      </c>
      <c r="L9" s="294">
        <f t="shared" si="2"/>
        <v>1.6338576471783734E-2</v>
      </c>
      <c r="M9" s="294">
        <f t="shared" si="2"/>
        <v>1.8254391987517403E-2</v>
      </c>
      <c r="N9" s="294">
        <f t="shared" si="2"/>
        <v>1.9335876969634357E-2</v>
      </c>
      <c r="O9" s="294">
        <f t="shared" si="2"/>
        <v>2.4334562565741475E-2</v>
      </c>
      <c r="P9" s="294">
        <f t="shared" si="2"/>
        <v>2.4401859377357921E-2</v>
      </c>
      <c r="Q9" s="294">
        <f t="shared" si="2"/>
        <v>2.44676234552012E-2</v>
      </c>
      <c r="R9" s="294">
        <f t="shared" si="2"/>
        <v>2.453188136130572E-2</v>
      </c>
      <c r="S9" s="294">
        <f t="shared" si="2"/>
        <v>2.4594659622880297E-2</v>
      </c>
      <c r="T9" s="294">
        <f t="shared" si="2"/>
        <v>2.4655984706744634E-2</v>
      </c>
    </row>
    <row r="10" spans="1:20" s="280" customFormat="1">
      <c r="A10" s="290" t="s">
        <v>189</v>
      </c>
      <c r="B10" s="293"/>
      <c r="C10" s="294">
        <f>C9-C3</f>
        <v>0.11056104500623481</v>
      </c>
      <c r="D10" s="294">
        <f t="shared" ref="D10:I10" si="3">D9-D3</f>
        <v>8.3651970237831247E-2</v>
      </c>
      <c r="E10" s="294">
        <f t="shared" si="3"/>
        <v>0.11656610907080933</v>
      </c>
      <c r="F10" s="294">
        <f t="shared" si="3"/>
        <v>4.0758078555948318E-2</v>
      </c>
      <c r="G10" s="294">
        <f t="shared" si="3"/>
        <v>-1.4577074450596895E-2</v>
      </c>
      <c r="H10" s="294">
        <f t="shared" si="3"/>
        <v>-2.5133494835597833E-2</v>
      </c>
      <c r="I10" s="326">
        <f t="shared" si="3"/>
        <v>-5.7294354566561477E-2</v>
      </c>
      <c r="J10" s="326">
        <f t="shared" ref="J10" si="4">J9-J3</f>
        <v>-4.3567824330512969E-2</v>
      </c>
      <c r="K10" s="326">
        <f t="shared" ref="K10" si="5">K9-K3</f>
        <v>-3.9141411744761184E-2</v>
      </c>
      <c r="L10" s="326">
        <f t="shared" ref="L10" si="6">L9-L3</f>
        <v>-2.8661423528216264E-2</v>
      </c>
      <c r="M10" s="326">
        <f t="shared" ref="M10" si="7">M9-M3</f>
        <v>-2.6745608012482595E-2</v>
      </c>
      <c r="N10" s="326">
        <f t="shared" ref="N10" si="8">N9-N3</f>
        <v>-2.5664123030365641E-2</v>
      </c>
      <c r="O10" s="326">
        <f t="shared" ref="O10" si="9">O9-O3</f>
        <v>-2.0665437434258523E-2</v>
      </c>
      <c r="P10" s="326">
        <f t="shared" ref="P10" si="10">P9-P3</f>
        <v>-2.0598140622642078E-2</v>
      </c>
      <c r="Q10" s="326">
        <f t="shared" ref="Q10" si="11">Q9-Q3</f>
        <v>-2.0532376544798798E-2</v>
      </c>
      <c r="R10" s="326">
        <f t="shared" ref="R10" si="12">R9-R3</f>
        <v>-2.0468118638694278E-2</v>
      </c>
      <c r="S10" s="326">
        <f t="shared" ref="S10" si="13">S9-S3</f>
        <v>-2.0405340377119701E-2</v>
      </c>
      <c r="T10" s="326">
        <f t="shared" ref="T10" si="14">T9-T3</f>
        <v>-2.0344015293255364E-2</v>
      </c>
    </row>
    <row r="11" spans="1:20" s="280" customFormat="1">
      <c r="A11" s="395" t="s">
        <v>235</v>
      </c>
      <c r="B11" s="396"/>
      <c r="C11" s="403"/>
      <c r="D11" s="403"/>
      <c r="E11" s="403"/>
      <c r="F11" s="403"/>
      <c r="G11" s="403"/>
      <c r="H11" s="403"/>
      <c r="I11" s="403">
        <f>I14/'Premissas Receita'!G7</f>
        <v>0.10124</v>
      </c>
      <c r="J11" s="403">
        <f>I11</f>
        <v>0.10124</v>
      </c>
      <c r="K11" s="403">
        <f t="shared" ref="K11:T11" si="15">J11</f>
        <v>0.10124</v>
      </c>
      <c r="L11" s="403">
        <f t="shared" si="15"/>
        <v>0.10124</v>
      </c>
      <c r="M11" s="403">
        <f t="shared" si="15"/>
        <v>0.10124</v>
      </c>
      <c r="N11" s="403">
        <f t="shared" si="15"/>
        <v>0.10124</v>
      </c>
      <c r="O11" s="403">
        <f t="shared" si="15"/>
        <v>0.10124</v>
      </c>
      <c r="P11" s="403">
        <f t="shared" si="15"/>
        <v>0.10124</v>
      </c>
      <c r="Q11" s="403">
        <f t="shared" si="15"/>
        <v>0.10124</v>
      </c>
      <c r="R11" s="403">
        <f t="shared" si="15"/>
        <v>0.10124</v>
      </c>
      <c r="S11" s="403">
        <f t="shared" si="15"/>
        <v>0.10124</v>
      </c>
      <c r="T11" s="403">
        <f t="shared" si="15"/>
        <v>0.10124</v>
      </c>
    </row>
    <row r="12" spans="1:20" s="280" customFormat="1">
      <c r="A12" s="395" t="s">
        <v>221</v>
      </c>
      <c r="B12" s="396"/>
      <c r="C12" s="407">
        <f t="shared" ref="C12:H12" si="16">(C5/C14)*1000</f>
        <v>-52474.388379204895</v>
      </c>
      <c r="D12" s="407">
        <f t="shared" si="16"/>
        <v>-38151.178627553687</v>
      </c>
      <c r="E12" s="407">
        <f t="shared" si="16"/>
        <v>-48584.828566352822</v>
      </c>
      <c r="F12" s="407">
        <f t="shared" si="16"/>
        <v>-59956.99230988323</v>
      </c>
      <c r="G12" s="407">
        <f t="shared" si="16"/>
        <v>-58788.287860062745</v>
      </c>
      <c r="H12" s="407">
        <f t="shared" si="16"/>
        <v>-68228.049074487717</v>
      </c>
      <c r="I12" s="407">
        <f>(I5/I14)*1000</f>
        <v>-73369.953517384434</v>
      </c>
      <c r="J12" s="398">
        <f>I12*(1+$I$13)</f>
        <v>-78505.850263601344</v>
      </c>
      <c r="K12" s="398">
        <f t="shared" ref="K12:T12" si="17">J12*(1+$I$13)</f>
        <v>-84001.259782053443</v>
      </c>
      <c r="L12" s="398">
        <f t="shared" si="17"/>
        <v>-89881.347966797184</v>
      </c>
      <c r="M12" s="398">
        <f t="shared" si="17"/>
        <v>-96173.04232447299</v>
      </c>
      <c r="N12" s="398">
        <f t="shared" si="17"/>
        <v>-102905.15528718611</v>
      </c>
      <c r="O12" s="398">
        <f t="shared" si="17"/>
        <v>-110108.51615728914</v>
      </c>
      <c r="P12" s="398">
        <f t="shared" si="17"/>
        <v>-117816.11228829938</v>
      </c>
      <c r="Q12" s="398">
        <f t="shared" si="17"/>
        <v>-126063.24014848034</v>
      </c>
      <c r="R12" s="398">
        <f t="shared" si="17"/>
        <v>-134887.66695887398</v>
      </c>
      <c r="S12" s="398">
        <f t="shared" si="17"/>
        <v>-144329.80364599515</v>
      </c>
      <c r="T12" s="398">
        <f t="shared" si="17"/>
        <v>-154432.88990121483</v>
      </c>
    </row>
    <row r="13" spans="1:20" s="280" customFormat="1">
      <c r="A13" s="395" t="s">
        <v>222</v>
      </c>
      <c r="B13" s="396"/>
      <c r="C13" s="397"/>
      <c r="D13" s="397"/>
      <c r="E13" s="397"/>
      <c r="F13" s="397"/>
      <c r="G13" s="397"/>
      <c r="H13" s="397"/>
      <c r="I13" s="397">
        <v>7.0000000000000007E-2</v>
      </c>
      <c r="J13" s="398"/>
      <c r="K13" s="398"/>
      <c r="L13" s="398"/>
      <c r="M13" s="398"/>
      <c r="N13" s="398"/>
      <c r="O13" s="398"/>
      <c r="P13" s="398"/>
      <c r="Q13" s="398"/>
      <c r="R13" s="398"/>
      <c r="S13" s="398"/>
      <c r="T13" s="398"/>
    </row>
    <row r="14" spans="1:20" s="280" customFormat="1">
      <c r="A14" s="395" t="s">
        <v>240</v>
      </c>
      <c r="B14" s="396"/>
      <c r="C14" s="403">
        <v>5232</v>
      </c>
      <c r="D14" s="403">
        <v>9545</v>
      </c>
      <c r="E14" s="403">
        <v>11258</v>
      </c>
      <c r="F14" s="403">
        <v>10533</v>
      </c>
      <c r="G14" s="403">
        <v>10519</v>
      </c>
      <c r="H14" s="403">
        <v>10297</v>
      </c>
      <c r="I14" s="404">
        <v>10124</v>
      </c>
      <c r="J14" s="423">
        <f>I14+J15+J16+J17</f>
        <v>10579.58</v>
      </c>
      <c r="K14" s="423">
        <f t="shared" ref="K14:T14" si="18">J14+K15+K16+K17</f>
        <v>11262.95</v>
      </c>
      <c r="L14" s="423">
        <f t="shared" si="18"/>
        <v>12174.110000000002</v>
      </c>
      <c r="M14" s="423">
        <f t="shared" si="18"/>
        <v>12933.410000000003</v>
      </c>
      <c r="N14" s="423">
        <f t="shared" si="18"/>
        <v>13515.540000000005</v>
      </c>
      <c r="O14" s="423">
        <f t="shared" si="18"/>
        <v>13768.640000000005</v>
      </c>
      <c r="P14" s="423">
        <f t="shared" si="18"/>
        <v>13869.880000000005</v>
      </c>
      <c r="Q14" s="423">
        <f t="shared" si="18"/>
        <v>13869.880000000005</v>
      </c>
      <c r="R14" s="423">
        <f t="shared" si="18"/>
        <v>13869.880000000005</v>
      </c>
      <c r="S14" s="423">
        <f t="shared" si="18"/>
        <v>13869.880000000005</v>
      </c>
      <c r="T14" s="423">
        <f t="shared" si="18"/>
        <v>13869.880000000005</v>
      </c>
    </row>
    <row r="15" spans="1:20" s="280" customFormat="1">
      <c r="A15" s="395" t="s">
        <v>237</v>
      </c>
      <c r="B15" s="400"/>
      <c r="C15" s="401"/>
      <c r="D15" s="401"/>
      <c r="E15" s="401"/>
      <c r="F15" s="401"/>
      <c r="G15" s="401"/>
      <c r="H15" s="401"/>
      <c r="I15" s="405"/>
      <c r="J15" s="405">
        <f>'Estudo de Custos'!$J$11*'Premissas Receita'!H9*'Premissas Receita'!$B$9</f>
        <v>455.58</v>
      </c>
      <c r="K15" s="405">
        <f>'Estudo de Custos'!$J$11*'Premissas Receita'!I8*'Premissas Receita'!$B$9</f>
        <v>455.58</v>
      </c>
      <c r="L15" s="405">
        <f>'Estudo de Custos'!$J$11*'Premissas Receita'!J8*'Premissas Receita'!$B$9</f>
        <v>455.58</v>
      </c>
      <c r="M15" s="405">
        <f>'Estudo de Custos'!$J$11*'Premissas Receita'!K8*'Premissas Receita'!$B$9</f>
        <v>303.71999999999997</v>
      </c>
      <c r="N15" s="405">
        <f>'Estudo de Custos'!$J$11*'Premissas Receita'!L8*'Premissas Receita'!$B$9</f>
        <v>202.48</v>
      </c>
      <c r="O15" s="405">
        <f>'Estudo de Custos'!$J$11*'Premissas Receita'!M8*'Premissas Receita'!$B$9</f>
        <v>0</v>
      </c>
      <c r="P15" s="405">
        <f>'Estudo de Custos'!$J$11*'Premissas Receita'!N8*'Premissas Receita'!$B$9</f>
        <v>0</v>
      </c>
      <c r="Q15" s="405">
        <f>'Estudo de Custos'!$J$11*'Premissas Receita'!O8*'Premissas Receita'!$B$9</f>
        <v>0</v>
      </c>
      <c r="R15" s="405">
        <f>'Estudo de Custos'!$J$11*'Premissas Receita'!P8*'Premissas Receita'!$B$9</f>
        <v>0</v>
      </c>
      <c r="S15" s="405">
        <f>'Estudo de Custos'!$J$11*'Premissas Receita'!Q8*'Premissas Receita'!$B$9</f>
        <v>0</v>
      </c>
      <c r="T15" s="405">
        <f>'Estudo de Custos'!$J$11*'Premissas Receita'!R8*'Premissas Receita'!$B$9</f>
        <v>0</v>
      </c>
    </row>
    <row r="16" spans="1:20" s="280" customFormat="1">
      <c r="A16" s="395" t="s">
        <v>238</v>
      </c>
      <c r="B16" s="400"/>
      <c r="C16" s="401"/>
      <c r="D16" s="401"/>
      <c r="E16" s="401"/>
      <c r="F16" s="401"/>
      <c r="G16" s="401"/>
      <c r="H16" s="401"/>
      <c r="I16" s="405"/>
      <c r="J16" s="405">
        <v>0</v>
      </c>
      <c r="K16" s="405">
        <f>'Estudo de Custos'!$J$11*'Premissas Receita'!I10*'Premissas Receita'!$B$10-J15</f>
        <v>227.79000000000002</v>
      </c>
      <c r="L16" s="405">
        <f>'Estudo de Custos'!$J$11*'Premissas Receita'!J10*'Premissas Receita'!$B$10-K15</f>
        <v>227.79000000000002</v>
      </c>
      <c r="M16" s="405">
        <f>'Estudo de Custos'!$J$11*'Premissas Receita'!K10*'Premissas Receita'!$B$10-L15</f>
        <v>227.79000000000002</v>
      </c>
      <c r="N16" s="405">
        <f>'Estudo de Custos'!$J$11*'Premissas Receita'!L10*'Premissas Receita'!$B$10-M15</f>
        <v>151.85999999999996</v>
      </c>
      <c r="O16" s="405">
        <f>'Estudo de Custos'!$J$11*'Premissas Receita'!M10*'Premissas Receita'!$B$10-N15</f>
        <v>101.23999999999998</v>
      </c>
      <c r="P16" s="405">
        <f>'Estudo de Custos'!$J$11*'Premissas Receita'!N10*'Premissas Receita'!$B$10-O15</f>
        <v>0</v>
      </c>
      <c r="Q16" s="405">
        <f>'Estudo de Custos'!$J$11*'Premissas Receita'!O10*'Premissas Receita'!$B$10-P15</f>
        <v>0</v>
      </c>
      <c r="R16" s="405">
        <f>'Estudo de Custos'!$J$11*'Premissas Receita'!P10*'Premissas Receita'!$B$10-Q15</f>
        <v>0</v>
      </c>
      <c r="S16" s="405">
        <f>'Estudo de Custos'!$J$11*'Premissas Receita'!Q10*'Premissas Receita'!$B$10-R15</f>
        <v>0</v>
      </c>
      <c r="T16" s="405">
        <f>'Estudo de Custos'!$J$11*'Premissas Receita'!R10*'Premissas Receita'!$B$10-S15</f>
        <v>0</v>
      </c>
    </row>
    <row r="17" spans="1:20" s="280" customFormat="1">
      <c r="A17" s="395" t="s">
        <v>239</v>
      </c>
      <c r="B17" s="400"/>
      <c r="C17" s="401"/>
      <c r="D17" s="401"/>
      <c r="E17" s="401"/>
      <c r="F17" s="401"/>
      <c r="G17" s="401"/>
      <c r="H17" s="401"/>
      <c r="I17" s="405"/>
      <c r="J17" s="405">
        <v>0</v>
      </c>
      <c r="K17" s="405">
        <v>0</v>
      </c>
      <c r="L17" s="405">
        <f>K16</f>
        <v>227.79000000000002</v>
      </c>
      <c r="M17" s="405">
        <f t="shared" ref="M17:T17" si="19">L16</f>
        <v>227.79000000000002</v>
      </c>
      <c r="N17" s="405">
        <f t="shared" si="19"/>
        <v>227.79000000000002</v>
      </c>
      <c r="O17" s="405">
        <f t="shared" si="19"/>
        <v>151.85999999999996</v>
      </c>
      <c r="P17" s="405">
        <f t="shared" si="19"/>
        <v>101.23999999999998</v>
      </c>
      <c r="Q17" s="405">
        <f t="shared" si="19"/>
        <v>0</v>
      </c>
      <c r="R17" s="405">
        <f t="shared" si="19"/>
        <v>0</v>
      </c>
      <c r="S17" s="405">
        <f t="shared" si="19"/>
        <v>0</v>
      </c>
      <c r="T17" s="405">
        <f t="shared" si="19"/>
        <v>0</v>
      </c>
    </row>
    <row r="18" spans="1:20" s="280" customFormat="1">
      <c r="A18" s="395" t="s">
        <v>236</v>
      </c>
      <c r="B18" s="400"/>
      <c r="C18" s="401"/>
      <c r="D18" s="401"/>
      <c r="E18" s="401"/>
      <c r="F18" s="401"/>
      <c r="G18" s="401"/>
      <c r="H18" s="401"/>
      <c r="I18" s="406">
        <f>(I14*I12)/1000</f>
        <v>-742797.40940999996</v>
      </c>
      <c r="J18" s="406">
        <f>(J14*J12)/1000</f>
        <v>-830558.92333179154</v>
      </c>
      <c r="K18" s="406">
        <f t="shared" ref="K18:T18" si="20">(K14*K12)/1000</f>
        <v>-946101.98886227899</v>
      </c>
      <c r="L18" s="406">
        <f t="shared" si="20"/>
        <v>-1094225.4170960656</v>
      </c>
      <c r="M18" s="406">
        <f t="shared" si="20"/>
        <v>-1243845.3873297626</v>
      </c>
      <c r="N18" s="406">
        <f t="shared" si="20"/>
        <v>-1390818.7424901756</v>
      </c>
      <c r="O18" s="406">
        <f t="shared" si="20"/>
        <v>-1516044.519903898</v>
      </c>
      <c r="P18" s="406">
        <f t="shared" si="20"/>
        <v>-1634095.3395052382</v>
      </c>
      <c r="Q18" s="406">
        <f t="shared" si="20"/>
        <v>-1748482.0132706051</v>
      </c>
      <c r="R18" s="406">
        <f t="shared" si="20"/>
        <v>-1870875.7541995475</v>
      </c>
      <c r="S18" s="406">
        <f t="shared" si="20"/>
        <v>-2001837.0569935159</v>
      </c>
      <c r="T18" s="406">
        <f t="shared" si="20"/>
        <v>-2141965.6509830621</v>
      </c>
    </row>
    <row r="19" spans="1:20" s="280" customFormat="1">
      <c r="A19" s="395" t="s">
        <v>220</v>
      </c>
      <c r="B19" s="400"/>
      <c r="C19" s="401"/>
      <c r="D19" s="401"/>
      <c r="E19" s="401"/>
      <c r="F19" s="401"/>
      <c r="G19" s="401"/>
      <c r="H19" s="401"/>
      <c r="I19" s="401"/>
      <c r="J19" s="402">
        <f>-J18/Modelo!L62</f>
        <v>0.35132840210870081</v>
      </c>
      <c r="K19" s="402">
        <f>-K18/Modelo!M62</f>
        <v>0.34350366991519804</v>
      </c>
      <c r="L19" s="402">
        <f>-L18/Modelo!N62</f>
        <v>0.34270564908788526</v>
      </c>
      <c r="M19" s="402">
        <f>-M18/Modelo!O62</f>
        <v>0.34082857217035328</v>
      </c>
      <c r="N19" s="402">
        <f>-N18/Modelo!P62</f>
        <v>0.33960032465953105</v>
      </c>
      <c r="O19" s="402">
        <f>-O18/Modelo!Q62</f>
        <v>0.33688211812030039</v>
      </c>
      <c r="P19" s="402">
        <f>-P18/Modelo!R62</f>
        <v>0.34062992049261465</v>
      </c>
      <c r="Q19" s="402">
        <f>-Q18/Modelo!S62</f>
        <v>0.34187760853918669</v>
      </c>
      <c r="R19" s="402">
        <f>-R18/Modelo!T62</f>
        <v>0.34310267133056438</v>
      </c>
      <c r="S19" s="402">
        <f>-S18/Modelo!U62</f>
        <v>0.34430552451130975</v>
      </c>
      <c r="T19" s="402">
        <f>-T18/Modelo!V62</f>
        <v>0.34548658412993671</v>
      </c>
    </row>
    <row r="20" spans="1:20" s="303" customFormat="1">
      <c r="A20" s="301"/>
      <c r="B20" s="302"/>
      <c r="C20" s="302"/>
      <c r="D20" s="302"/>
      <c r="E20" s="302"/>
      <c r="F20" s="302"/>
      <c r="G20" s="302"/>
      <c r="H20" s="302"/>
      <c r="I20" s="302"/>
      <c r="J20" s="322"/>
      <c r="K20" s="302"/>
      <c r="L20" s="302"/>
      <c r="M20" s="302"/>
      <c r="N20" s="302"/>
      <c r="O20" s="302"/>
      <c r="P20" s="302"/>
      <c r="Q20" s="302"/>
      <c r="R20" s="302"/>
      <c r="S20" s="302"/>
      <c r="T20" s="302"/>
    </row>
    <row r="21" spans="1:20">
      <c r="A21" s="299" t="s">
        <v>46</v>
      </c>
      <c r="B21" s="300">
        <v>-98389</v>
      </c>
      <c r="C21" s="300">
        <v>-103424</v>
      </c>
      <c r="D21" s="300">
        <v>-125125</v>
      </c>
      <c r="E21" s="300">
        <v>-164947</v>
      </c>
      <c r="F21" s="300">
        <v>-177436</v>
      </c>
      <c r="G21" s="300">
        <v>-170275</v>
      </c>
      <c r="H21" s="300">
        <v>-190551.68440999999</v>
      </c>
      <c r="I21" s="313">
        <v>-208445.67035000003</v>
      </c>
      <c r="J21" s="323">
        <v>-263560.77593506611</v>
      </c>
      <c r="K21" s="300">
        <v>-329432.726409094</v>
      </c>
      <c r="L21" s="300">
        <v>-388105.14485804585</v>
      </c>
      <c r="M21" s="300">
        <v>-453870.6295104801</v>
      </c>
      <c r="N21" s="300">
        <v>-529454.48532248463</v>
      </c>
      <c r="O21" s="300">
        <v>-585725.61091097922</v>
      </c>
      <c r="P21" s="300">
        <v>-648019.87729431794</v>
      </c>
      <c r="Q21" s="300">
        <v>-716985.41433491628</v>
      </c>
      <c r="R21" s="300">
        <v>-793340.36869374057</v>
      </c>
      <c r="S21" s="300">
        <v>-877880.48942900181</v>
      </c>
      <c r="T21" s="300">
        <v>-971487.53713876964</v>
      </c>
    </row>
    <row r="22" spans="1:20">
      <c r="A22" s="290" t="s">
        <v>50</v>
      </c>
      <c r="B22" s="292">
        <v>0.12775980009692653</v>
      </c>
      <c r="C22" s="292">
        <v>0.11866808189440814</v>
      </c>
      <c r="D22" s="292">
        <v>0.1111489835624957</v>
      </c>
      <c r="E22" s="292">
        <v>0.10983407857794961</v>
      </c>
      <c r="F22" s="292">
        <v>0.10708930986579553</v>
      </c>
      <c r="G22" s="292">
        <v>0.10142050952515738</v>
      </c>
      <c r="H22" s="292">
        <v>0.10055717002278317</v>
      </c>
      <c r="I22" s="311">
        <v>9.9443945760747485E-2</v>
      </c>
      <c r="J22" s="320">
        <v>9.9443945760747485E-2</v>
      </c>
      <c r="K22" s="292">
        <v>9.9443945760747485E-2</v>
      </c>
      <c r="L22" s="292">
        <v>9.9443945760747485E-2</v>
      </c>
      <c r="M22" s="292">
        <v>9.9443945760747485E-2</v>
      </c>
      <c r="N22" s="292">
        <v>9.9443945760747485E-2</v>
      </c>
      <c r="O22" s="292">
        <v>9.9443945760747485E-2</v>
      </c>
      <c r="P22" s="292">
        <v>9.9443945760747485E-2</v>
      </c>
      <c r="Q22" s="292">
        <v>9.9443945760747485E-2</v>
      </c>
      <c r="R22" s="292">
        <v>9.9443945760747485E-2</v>
      </c>
      <c r="S22" s="292">
        <v>9.9443945760747485E-2</v>
      </c>
      <c r="T22" s="292">
        <v>9.9443945760747485E-2</v>
      </c>
    </row>
    <row r="23" spans="1:20" s="280" customFormat="1">
      <c r="A23" s="296" t="s">
        <v>185</v>
      </c>
      <c r="B23" s="297"/>
      <c r="C23" s="298">
        <f>(C21-B21)/B21</f>
        <v>5.1174419904664141E-2</v>
      </c>
      <c r="D23" s="298">
        <f t="shared" ref="D23:T23" si="21">(D21-C21)/C21</f>
        <v>0.20982557240099009</v>
      </c>
      <c r="E23" s="298">
        <f t="shared" si="21"/>
        <v>0.31825774225774228</v>
      </c>
      <c r="F23" s="298">
        <f t="shared" si="21"/>
        <v>7.5715229740462089E-2</v>
      </c>
      <c r="G23" s="298">
        <f t="shared" si="21"/>
        <v>-4.0358213665772448E-2</v>
      </c>
      <c r="H23" s="298">
        <f t="shared" si="21"/>
        <v>0.11908198155924232</v>
      </c>
      <c r="I23" s="312">
        <f t="shared" si="21"/>
        <v>9.3906207102837772E-2</v>
      </c>
      <c r="J23" s="321">
        <f t="shared" si="21"/>
        <v>0.26440993229805443</v>
      </c>
      <c r="K23" s="298">
        <f t="shared" si="21"/>
        <v>0.24993078063428101</v>
      </c>
      <c r="L23" s="298">
        <f t="shared" si="21"/>
        <v>0.17810136560655984</v>
      </c>
      <c r="M23" s="298">
        <f t="shared" si="21"/>
        <v>0.16945275146117622</v>
      </c>
      <c r="N23" s="298">
        <f t="shared" si="21"/>
        <v>0.16653171828616697</v>
      </c>
      <c r="O23" s="298">
        <f t="shared" si="21"/>
        <v>0.10628132757100073</v>
      </c>
      <c r="P23" s="298">
        <f t="shared" si="21"/>
        <v>0.106354008127547</v>
      </c>
      <c r="Q23" s="298">
        <f t="shared" si="21"/>
        <v>0.10642503333161731</v>
      </c>
      <c r="R23" s="298">
        <f t="shared" si="21"/>
        <v>0.10649443187021038</v>
      </c>
      <c r="S23" s="298">
        <f t="shared" si="21"/>
        <v>0.10656223239271079</v>
      </c>
      <c r="T23" s="298">
        <f t="shared" si="21"/>
        <v>0.10662846348328402</v>
      </c>
    </row>
    <row r="24" spans="1:20" s="280" customFormat="1">
      <c r="A24" s="389" t="s">
        <v>189</v>
      </c>
      <c r="B24" s="390"/>
      <c r="C24" s="391">
        <f>C23-C3</f>
        <v>-7.9162635679979956E-3</v>
      </c>
      <c r="D24" s="391">
        <f t="shared" ref="D24:R24" si="22">D23-D3</f>
        <v>0.14482557240099009</v>
      </c>
      <c r="E24" s="391">
        <f t="shared" si="22"/>
        <v>0.25987174225774229</v>
      </c>
      <c r="F24" s="391">
        <f t="shared" si="22"/>
        <v>1.661522974046209E-2</v>
      </c>
      <c r="G24" s="391">
        <f t="shared" si="22"/>
        <v>-0.10435821366577244</v>
      </c>
      <c r="H24" s="391">
        <f t="shared" si="22"/>
        <v>1.2381981559242319E-2</v>
      </c>
      <c r="I24" s="391">
        <f t="shared" si="22"/>
        <v>3.0906207102837771E-2</v>
      </c>
      <c r="J24" s="391">
        <f t="shared" si="22"/>
        <v>0.22640993229805442</v>
      </c>
      <c r="K24" s="391">
        <f t="shared" si="22"/>
        <v>0.204930780634281</v>
      </c>
      <c r="L24" s="391">
        <f t="shared" si="22"/>
        <v>0.13310136560655983</v>
      </c>
      <c r="M24" s="391">
        <f t="shared" si="22"/>
        <v>0.12445275146117622</v>
      </c>
      <c r="N24" s="391">
        <f t="shared" si="22"/>
        <v>0.12153171828616698</v>
      </c>
      <c r="O24" s="391">
        <f t="shared" si="22"/>
        <v>6.1281327571000729E-2</v>
      </c>
      <c r="P24" s="391">
        <f t="shared" si="22"/>
        <v>6.1354008127547002E-2</v>
      </c>
      <c r="Q24" s="391">
        <f t="shared" si="22"/>
        <v>6.1425033331617307E-2</v>
      </c>
      <c r="R24" s="391">
        <f t="shared" si="22"/>
        <v>6.1494431870210378E-2</v>
      </c>
      <c r="S24" s="391"/>
      <c r="T24" s="391"/>
    </row>
    <row r="25" spans="1:20" s="280" customFormat="1">
      <c r="A25" s="389" t="s">
        <v>184</v>
      </c>
      <c r="B25" s="390"/>
      <c r="C25" s="391"/>
      <c r="D25" s="391"/>
      <c r="E25" s="391"/>
      <c r="F25" s="391"/>
      <c r="G25" s="391"/>
      <c r="H25" s="391"/>
      <c r="I25" s="391">
        <f>(I21/B21)^(1/7)-1</f>
        <v>0.11321243126031844</v>
      </c>
      <c r="J25" s="392">
        <f>J21*(1+$I$25)</f>
        <v>-293399.13216353097</v>
      </c>
      <c r="K25" s="392">
        <f t="shared" ref="K25:O25" si="23">K21*(1+$I$25)</f>
        <v>-366728.60630258283</v>
      </c>
      <c r="L25" s="392">
        <f t="shared" si="23"/>
        <v>-432043.47189206327</v>
      </c>
      <c r="M25" s="392">
        <f t="shared" si="23"/>
        <v>-505254.42695501278</v>
      </c>
      <c r="N25" s="392">
        <f t="shared" si="23"/>
        <v>-589395.3148475237</v>
      </c>
      <c r="O25" s="392">
        <f t="shared" si="23"/>
        <v>-652037.03137364646</v>
      </c>
      <c r="P25" s="393"/>
      <c r="Q25" s="393"/>
      <c r="R25" s="393"/>
      <c r="S25" s="393"/>
      <c r="T25" s="393"/>
    </row>
    <row r="26" spans="1:20" s="280" customFormat="1">
      <c r="A26" s="389" t="s">
        <v>219</v>
      </c>
      <c r="B26" s="390"/>
      <c r="C26" s="391"/>
      <c r="D26" s="391"/>
      <c r="E26" s="391"/>
      <c r="F26" s="391"/>
      <c r="G26" s="391"/>
      <c r="H26" s="391"/>
      <c r="I26" s="391">
        <v>7.0000000000000007E-2</v>
      </c>
      <c r="J26" s="394">
        <f>ABS(J25/Modelo!L55)</f>
        <v>0.11316215900431403</v>
      </c>
      <c r="K26" s="394">
        <f>ABS(K25/Modelo!M55)</f>
        <v>0.12151186268205387</v>
      </c>
      <c r="L26" s="394">
        <f>ABS(L25/Modelo!N55)</f>
        <v>0.12359557418841098</v>
      </c>
      <c r="M26" s="394">
        <f>ABS(M25/Modelo!O55)</f>
        <v>0.12656713213006207</v>
      </c>
      <c r="N26" s="394">
        <f>ABS(N25/Modelo!P55)</f>
        <v>0.13168167300056505</v>
      </c>
      <c r="O26" s="394">
        <f>ABS(O25/Modelo!Q55)</f>
        <v>0.13257430517666799</v>
      </c>
      <c r="P26" s="393"/>
      <c r="Q26" s="393"/>
      <c r="R26" s="393"/>
      <c r="S26" s="393"/>
      <c r="T26" s="393"/>
    </row>
    <row r="27" spans="1:20" s="303" customFormat="1">
      <c r="A27" s="301"/>
      <c r="B27" s="302"/>
      <c r="C27" s="302"/>
      <c r="D27" s="302"/>
      <c r="E27" s="302"/>
      <c r="F27" s="302"/>
      <c r="G27" s="302"/>
      <c r="H27" s="302"/>
      <c r="I27" s="302"/>
      <c r="J27" s="322"/>
      <c r="K27" s="302"/>
      <c r="L27" s="302"/>
      <c r="M27" s="302"/>
      <c r="N27" s="302"/>
      <c r="O27" s="302"/>
      <c r="P27" s="302"/>
      <c r="Q27" s="302"/>
      <c r="R27" s="302"/>
      <c r="S27" s="302"/>
      <c r="T27" s="302"/>
    </row>
    <row r="28" spans="1:20">
      <c r="A28" s="299" t="s">
        <v>47</v>
      </c>
      <c r="B28" s="300">
        <v>-104224</v>
      </c>
      <c r="C28" s="300">
        <v>-107921</v>
      </c>
      <c r="D28" s="300">
        <v>-148164</v>
      </c>
      <c r="E28" s="300">
        <v>-200656</v>
      </c>
      <c r="F28" s="300">
        <v>-256573</v>
      </c>
      <c r="G28" s="300">
        <v>-276128</v>
      </c>
      <c r="H28" s="300">
        <v>-401961.27974999999</v>
      </c>
      <c r="I28" s="313">
        <v>-424466.59857999999</v>
      </c>
      <c r="J28" s="323">
        <v>-536699.78317332326</v>
      </c>
      <c r="K28" s="300">
        <v>-670837.57894808135</v>
      </c>
      <c r="L28" s="300">
        <v>-790314.66785893298</v>
      </c>
      <c r="M28" s="300">
        <v>-924235.66284775478</v>
      </c>
      <c r="N28" s="300">
        <v>-1078150.2158831458</v>
      </c>
      <c r="O28" s="300">
        <v>-1192737.4521481676</v>
      </c>
      <c r="P28" s="300">
        <v>-1319589.8608279636</v>
      </c>
      <c r="Q28" s="300">
        <v>-1460027.2557506438</v>
      </c>
      <c r="R28" s="300">
        <v>-1615512.028866831</v>
      </c>
      <c r="S28" s="300">
        <v>-1787664.5971201579</v>
      </c>
      <c r="T28" s="300">
        <v>-1978280.5263345444</v>
      </c>
    </row>
    <row r="29" spans="1:20">
      <c r="A29" s="290" t="s">
        <v>50</v>
      </c>
      <c r="B29" s="292">
        <v>0.13533664744333279</v>
      </c>
      <c r="C29" s="292">
        <v>0.12382791292278794</v>
      </c>
      <c r="D29" s="292">
        <v>0.13161460939503386</v>
      </c>
      <c r="E29" s="292">
        <v>0.13361180786032517</v>
      </c>
      <c r="F29" s="292">
        <v>0.15485147039043234</v>
      </c>
      <c r="G29" s="292">
        <v>0.16446949026082899</v>
      </c>
      <c r="H29" s="292">
        <v>0.21212139307793515</v>
      </c>
      <c r="I29" s="311">
        <v>0.20250184777435215</v>
      </c>
      <c r="J29" s="320">
        <v>0.20250184777435215</v>
      </c>
      <c r="K29" s="292">
        <v>0.20250184777435215</v>
      </c>
      <c r="L29" s="292">
        <v>0.20250184777435215</v>
      </c>
      <c r="M29" s="292">
        <v>0.20250184777435215</v>
      </c>
      <c r="N29" s="292">
        <v>0.20250184777435215</v>
      </c>
      <c r="O29" s="292">
        <v>0.20250184777435215</v>
      </c>
      <c r="P29" s="292">
        <v>0.20250184777435215</v>
      </c>
      <c r="Q29" s="292">
        <v>0.20250184777435215</v>
      </c>
      <c r="R29" s="292">
        <v>0.20250184777435215</v>
      </c>
      <c r="S29" s="292">
        <v>0.20250184777435215</v>
      </c>
      <c r="T29" s="292">
        <v>0.20250184777435215</v>
      </c>
    </row>
    <row r="30" spans="1:20" s="280" customFormat="1">
      <c r="A30" s="296" t="s">
        <v>185</v>
      </c>
      <c r="B30" s="297"/>
      <c r="C30" s="298">
        <f>(C28-B28)/B28</f>
        <v>3.5471676389315324E-2</v>
      </c>
      <c r="D30" s="298">
        <f t="shared" ref="D30:T30" si="24">(D28-C28)/C28</f>
        <v>0.37289313479304304</v>
      </c>
      <c r="E30" s="298">
        <f t="shared" si="24"/>
        <v>0.35428309170918709</v>
      </c>
      <c r="F30" s="298">
        <f t="shared" si="24"/>
        <v>0.27867095925364804</v>
      </c>
      <c r="G30" s="298">
        <f t="shared" si="24"/>
        <v>7.6216125625065773E-2</v>
      </c>
      <c r="H30" s="298">
        <f t="shared" si="24"/>
        <v>0.45570633818374084</v>
      </c>
      <c r="I30" s="312">
        <f t="shared" si="24"/>
        <v>5.5988772958423257E-2</v>
      </c>
      <c r="J30" s="321">
        <f t="shared" si="24"/>
        <v>0.26440993229805448</v>
      </c>
      <c r="K30" s="298">
        <f t="shared" si="24"/>
        <v>0.24993078063428112</v>
      </c>
      <c r="L30" s="298">
        <f t="shared" si="24"/>
        <v>0.17810136560655976</v>
      </c>
      <c r="M30" s="298">
        <f t="shared" si="24"/>
        <v>0.16945275146117622</v>
      </c>
      <c r="N30" s="298">
        <f t="shared" si="24"/>
        <v>0.16653171828616689</v>
      </c>
      <c r="O30" s="298">
        <f t="shared" si="24"/>
        <v>0.1062813275710008</v>
      </c>
      <c r="P30" s="298">
        <f t="shared" si="24"/>
        <v>0.106354008127547</v>
      </c>
      <c r="Q30" s="298">
        <f t="shared" si="24"/>
        <v>0.10642503333161728</v>
      </c>
      <c r="R30" s="298">
        <f t="shared" si="24"/>
        <v>0.1064944318702104</v>
      </c>
      <c r="S30" s="298">
        <f t="shared" si="24"/>
        <v>0.10656223239271077</v>
      </c>
      <c r="T30" s="298">
        <f t="shared" si="24"/>
        <v>0.10662846348328407</v>
      </c>
    </row>
    <row r="31" spans="1:20" s="280" customFormat="1">
      <c r="A31" s="389" t="s">
        <v>241</v>
      </c>
      <c r="B31" s="390"/>
      <c r="C31" s="391"/>
      <c r="D31" s="391"/>
      <c r="E31" s="391"/>
      <c r="F31" s="391"/>
      <c r="G31" s="391"/>
      <c r="H31" s="391"/>
      <c r="I31" s="408">
        <f>-I28/'Premissas Receita'!G7</f>
        <v>4.2446659858000002</v>
      </c>
      <c r="J31" s="409">
        <f>I31*(1+I32)</f>
        <v>4.5120799429053999</v>
      </c>
      <c r="K31" s="409">
        <f t="shared" ref="K31:T31" si="25">J31*(1+J32)</f>
        <v>4.683538980735805</v>
      </c>
      <c r="L31" s="409">
        <f t="shared" si="25"/>
        <v>4.8942982348689155</v>
      </c>
      <c r="M31" s="409">
        <f t="shared" si="25"/>
        <v>5.1145416554380168</v>
      </c>
      <c r="N31" s="409">
        <f t="shared" si="25"/>
        <v>5.3446960299327273</v>
      </c>
      <c r="O31" s="409">
        <f t="shared" si="25"/>
        <v>5.5852073512797</v>
      </c>
      <c r="P31" s="409">
        <f t="shared" si="25"/>
        <v>5.8365416820872857</v>
      </c>
      <c r="Q31" s="409">
        <f t="shared" si="25"/>
        <v>6.0991860577812131</v>
      </c>
      <c r="R31" s="409">
        <f t="shared" si="25"/>
        <v>6.3736494303813673</v>
      </c>
      <c r="S31" s="409">
        <f t="shared" si="25"/>
        <v>6.6604636547485283</v>
      </c>
      <c r="T31" s="409">
        <f t="shared" si="25"/>
        <v>6.9601845192122118</v>
      </c>
    </row>
    <row r="32" spans="1:20" s="280" customFormat="1">
      <c r="A32" s="389" t="s">
        <v>223</v>
      </c>
      <c r="B32" s="390"/>
      <c r="C32" s="391"/>
      <c r="D32" s="391"/>
      <c r="E32" s="391"/>
      <c r="F32" s="391"/>
      <c r="G32" s="391"/>
      <c r="H32" s="391"/>
      <c r="I32" s="391">
        <f>I3</f>
        <v>6.3E-2</v>
      </c>
      <c r="J32" s="391">
        <f t="shared" ref="J32:T32" si="26">J3</f>
        <v>3.7999999999999999E-2</v>
      </c>
      <c r="K32" s="391">
        <f t="shared" si="26"/>
        <v>4.4999999999999998E-2</v>
      </c>
      <c r="L32" s="391">
        <f t="shared" si="26"/>
        <v>4.4999999999999998E-2</v>
      </c>
      <c r="M32" s="391">
        <f t="shared" si="26"/>
        <v>4.4999999999999998E-2</v>
      </c>
      <c r="N32" s="391">
        <f t="shared" si="26"/>
        <v>4.4999999999999998E-2</v>
      </c>
      <c r="O32" s="391">
        <f t="shared" si="26"/>
        <v>4.4999999999999998E-2</v>
      </c>
      <c r="P32" s="391">
        <f t="shared" si="26"/>
        <v>4.4999999999999998E-2</v>
      </c>
      <c r="Q32" s="391">
        <f t="shared" si="26"/>
        <v>4.4999999999999998E-2</v>
      </c>
      <c r="R32" s="391">
        <f t="shared" si="26"/>
        <v>4.4999999999999998E-2</v>
      </c>
      <c r="S32" s="391">
        <f t="shared" si="26"/>
        <v>4.4999999999999998E-2</v>
      </c>
      <c r="T32" s="391">
        <f t="shared" si="26"/>
        <v>4.4999999999999998E-2</v>
      </c>
    </row>
    <row r="33" spans="1:20" s="280" customFormat="1">
      <c r="A33" s="389" t="s">
        <v>224</v>
      </c>
      <c r="B33" s="390"/>
      <c r="C33" s="391"/>
      <c r="D33" s="391"/>
      <c r="E33" s="391"/>
      <c r="F33" s="391"/>
      <c r="G33" s="391"/>
      <c r="H33" s="391"/>
      <c r="I33" s="408">
        <f>I31*'Premissas Receita'!G6</f>
        <v>598.49790399779999</v>
      </c>
      <c r="J33" s="408">
        <f>J31*'Premissas Receita'!H7</f>
        <v>491816.71377668862</v>
      </c>
      <c r="K33" s="408">
        <f>K31*'Premissas Receita'!I7</f>
        <v>552657.59972682502</v>
      </c>
      <c r="L33" s="408">
        <f>L31*'Premissas Receita'!J7</f>
        <v>621575.87582835229</v>
      </c>
      <c r="M33" s="408">
        <f>M31*'Premissas Receita'!K7</f>
        <v>680234.04017325619</v>
      </c>
      <c r="N33" s="408">
        <f>N31*'Premissas Receita'!L7</f>
        <v>732223.35610078368</v>
      </c>
      <c r="O33" s="408">
        <f>O31*'Premissas Receita'!M7</f>
        <v>765173.40712531889</v>
      </c>
      <c r="P33" s="408">
        <f>P31*'Premissas Receita'!N7</f>
        <v>799606.21044595819</v>
      </c>
      <c r="Q33" s="408">
        <f>Q31*'Premissas Receita'!O7</f>
        <v>835588.48991602624</v>
      </c>
      <c r="R33" s="408">
        <f>R31*'Premissas Receita'!P7</f>
        <v>873189.97196224728</v>
      </c>
      <c r="S33" s="408">
        <f>S31*'Premissas Receita'!Q7</f>
        <v>912483.52070054843</v>
      </c>
      <c r="T33" s="408">
        <f>T31*'Premissas Receita'!R7</f>
        <v>953545.27913207305</v>
      </c>
    </row>
    <row r="34" spans="1:20" s="280" customFormat="1">
      <c r="A34" s="389" t="s">
        <v>225</v>
      </c>
      <c r="B34" s="390"/>
      <c r="C34" s="391"/>
      <c r="D34" s="391"/>
      <c r="E34" s="391"/>
      <c r="F34" s="391"/>
      <c r="G34" s="391"/>
      <c r="H34" s="391"/>
      <c r="I34" s="391"/>
      <c r="J34" s="394">
        <f>J33/Modelo!L62</f>
        <v>0.208039640930437</v>
      </c>
      <c r="K34" s="394">
        <f>K33/Modelo!M62</f>
        <v>0.20065480883406464</v>
      </c>
      <c r="L34" s="394">
        <f>L33/Modelo!N62</f>
        <v>0.19467429713746517</v>
      </c>
      <c r="M34" s="394">
        <f>M33/Modelo!O62</f>
        <v>0.18639229522861625</v>
      </c>
      <c r="N34" s="394">
        <f>N33/Modelo!P62</f>
        <v>0.17878914186179373</v>
      </c>
      <c r="O34" s="394">
        <f>O33/Modelo!Q62</f>
        <v>0.17003012427236941</v>
      </c>
      <c r="P34" s="394">
        <f>P33/Modelo!R62</f>
        <v>0.16667925873411654</v>
      </c>
      <c r="Q34" s="394">
        <f>Q33/Modelo!S62</f>
        <v>0.16338114575225521</v>
      </c>
      <c r="R34" s="394">
        <f>R33/Modelo!T62</f>
        <v>0.16013560028602145</v>
      </c>
      <c r="S34" s="394">
        <f>S33/Modelo!U62</f>
        <v>0.15694240253228886</v>
      </c>
      <c r="T34" s="394">
        <f>T33/Modelo!V62</f>
        <v>0.1538012998244723</v>
      </c>
    </row>
    <row r="35" spans="1:20" s="303" customFormat="1">
      <c r="A35" s="301"/>
      <c r="B35" s="302"/>
      <c r="C35" s="302"/>
      <c r="D35" s="302"/>
      <c r="E35" s="302"/>
      <c r="F35" s="302"/>
      <c r="G35" s="302"/>
      <c r="H35" s="302"/>
      <c r="I35" s="302"/>
      <c r="J35" s="322"/>
      <c r="K35" s="302"/>
      <c r="L35" s="302"/>
      <c r="M35" s="302"/>
      <c r="N35" s="302"/>
      <c r="O35" s="302"/>
      <c r="P35" s="302"/>
      <c r="Q35" s="302"/>
      <c r="R35" s="302"/>
      <c r="S35" s="302"/>
      <c r="T35" s="302"/>
    </row>
    <row r="36" spans="1:20">
      <c r="A36" s="299" t="s">
        <v>51</v>
      </c>
      <c r="B36" s="300">
        <v>-33194</v>
      </c>
      <c r="C36" s="300">
        <v>-66070</v>
      </c>
      <c r="D36" s="300">
        <v>-95796</v>
      </c>
      <c r="E36" s="300">
        <v>-115216</v>
      </c>
      <c r="F36" s="300">
        <v>-136587</v>
      </c>
      <c r="G36" s="300">
        <v>-125237</v>
      </c>
      <c r="H36" s="300">
        <v>-5697.9193200000009</v>
      </c>
      <c r="I36" s="313">
        <v>-7404.0417399999997</v>
      </c>
      <c r="J36" s="323">
        <v>-9361.7439152053685</v>
      </c>
      <c r="K36" s="300">
        <v>-11701.531880030878</v>
      </c>
      <c r="L36" s="300">
        <v>-13785.590687553073</v>
      </c>
      <c r="M36" s="300">
        <v>-16121.596960076509</v>
      </c>
      <c r="N36" s="300">
        <v>-18806.354203355095</v>
      </c>
      <c r="O36" s="300">
        <v>-20805.118494858143</v>
      </c>
      <c r="P36" s="300">
        <v>-23017.826236354864</v>
      </c>
      <c r="Q36" s="300">
        <v>-25467.499160780309</v>
      </c>
      <c r="R36" s="300">
        <v>-28179.646015062666</v>
      </c>
      <c r="S36" s="300">
        <v>-31182.532002464101</v>
      </c>
      <c r="T36" s="300">
        <v>-34507.477477405177</v>
      </c>
    </row>
    <row r="37" spans="1:20">
      <c r="A37" s="290" t="s">
        <v>50</v>
      </c>
      <c r="B37" s="292">
        <v>4.3102977003703455E-2</v>
      </c>
      <c r="C37" s="292">
        <v>7.5808324670903718E-2</v>
      </c>
      <c r="D37" s="292">
        <v>8.5095928306516175E-2</v>
      </c>
      <c r="E37" s="292">
        <v>7.671945047461938E-2</v>
      </c>
      <c r="F37" s="292">
        <v>8.2435399618112526E-2</v>
      </c>
      <c r="G37" s="292">
        <v>7.4594628403477525E-2</v>
      </c>
      <c r="H37" s="292">
        <v>3.0068831121141865E-3</v>
      </c>
      <c r="I37" s="311">
        <v>3.5322735366322294E-3</v>
      </c>
      <c r="J37" s="320">
        <v>3.5322735366322294E-3</v>
      </c>
      <c r="K37" s="292">
        <v>3.5322735366322294E-3</v>
      </c>
      <c r="L37" s="292">
        <v>3.5322735366322294E-3</v>
      </c>
      <c r="M37" s="292">
        <v>3.5322735366322294E-3</v>
      </c>
      <c r="N37" s="292">
        <v>3.5322735366322294E-3</v>
      </c>
      <c r="O37" s="292">
        <v>3.5322735366322294E-3</v>
      </c>
      <c r="P37" s="292">
        <v>3.5322735366322294E-3</v>
      </c>
      <c r="Q37" s="292">
        <v>3.5322735366322294E-3</v>
      </c>
      <c r="R37" s="292">
        <v>3.5322735366322294E-3</v>
      </c>
      <c r="S37" s="292">
        <v>3.5322735366322294E-3</v>
      </c>
      <c r="T37" s="292">
        <v>3.5322735366322294E-3</v>
      </c>
    </row>
    <row r="38" spans="1:20" s="280" customFormat="1">
      <c r="A38" s="296" t="s">
        <v>185</v>
      </c>
      <c r="B38" s="297"/>
      <c r="C38" s="298">
        <f>(C36-B36)/B36</f>
        <v>0.99041995541362893</v>
      </c>
      <c r="D38" s="298">
        <f t="shared" ref="D38:T38" si="27">(D36-C36)/C36</f>
        <v>0.44991675495686395</v>
      </c>
      <c r="E38" s="298">
        <f t="shared" si="27"/>
        <v>0.2027224518769051</v>
      </c>
      <c r="F38" s="298">
        <f t="shared" si="27"/>
        <v>0.18548639077905846</v>
      </c>
      <c r="G38" s="298">
        <f t="shared" si="27"/>
        <v>-8.3097220086831097E-2</v>
      </c>
      <c r="H38" s="298">
        <f t="shared" si="27"/>
        <v>-0.95450290792657122</v>
      </c>
      <c r="I38" s="312">
        <f t="shared" si="27"/>
        <v>0.29942902385637826</v>
      </c>
      <c r="J38" s="321">
        <f t="shared" si="27"/>
        <v>0.26440993229805437</v>
      </c>
      <c r="K38" s="298">
        <f t="shared" si="27"/>
        <v>0.24993078063428115</v>
      </c>
      <c r="L38" s="298">
        <f t="shared" si="27"/>
        <v>0.17810136560655984</v>
      </c>
      <c r="M38" s="298">
        <f t="shared" si="27"/>
        <v>0.16945275146117625</v>
      </c>
      <c r="N38" s="298">
        <f t="shared" si="27"/>
        <v>0.16653171828616686</v>
      </c>
      <c r="O38" s="298">
        <f t="shared" si="27"/>
        <v>0.10628132757100067</v>
      </c>
      <c r="P38" s="298">
        <f t="shared" si="27"/>
        <v>0.10635400812754697</v>
      </c>
      <c r="Q38" s="298">
        <f t="shared" si="27"/>
        <v>0.10642503333161747</v>
      </c>
      <c r="R38" s="298">
        <f t="shared" si="27"/>
        <v>0.10649443187021031</v>
      </c>
      <c r="S38" s="298">
        <f t="shared" si="27"/>
        <v>0.10656223239271079</v>
      </c>
      <c r="T38" s="298">
        <f t="shared" si="27"/>
        <v>0.10662846348328393</v>
      </c>
    </row>
    <row r="39" spans="1:20" s="303" customFormat="1">
      <c r="A39" s="301"/>
      <c r="B39" s="302"/>
      <c r="C39" s="302"/>
      <c r="D39" s="302"/>
      <c r="E39" s="302"/>
      <c r="F39" s="302"/>
      <c r="G39" s="302"/>
      <c r="H39" s="302"/>
      <c r="I39" s="302"/>
      <c r="J39" s="322"/>
      <c r="K39" s="302"/>
      <c r="L39" s="302"/>
      <c r="M39" s="302"/>
      <c r="N39" s="302"/>
      <c r="O39" s="302"/>
      <c r="P39" s="302"/>
      <c r="Q39" s="302"/>
      <c r="R39" s="302"/>
      <c r="S39" s="302"/>
      <c r="T39" s="302"/>
    </row>
    <row r="40" spans="1:20">
      <c r="A40" s="299" t="s">
        <v>58</v>
      </c>
      <c r="B40" s="300">
        <v>0</v>
      </c>
      <c r="C40" s="300">
        <v>0</v>
      </c>
      <c r="D40" s="300">
        <v>-32342.21227</v>
      </c>
      <c r="E40" s="300">
        <v>-70743</v>
      </c>
      <c r="F40" s="300">
        <v>-82797</v>
      </c>
      <c r="G40" s="300">
        <v>-88887</v>
      </c>
      <c r="H40" s="300">
        <v>-91319</v>
      </c>
      <c r="I40" s="313">
        <v>-111948.10170999999</v>
      </c>
      <c r="J40" s="323">
        <v>-108209.22223998229</v>
      </c>
      <c r="K40" s="300">
        <v>-114856.82443750737</v>
      </c>
      <c r="L40" s="300">
        <v>-122236.28270914183</v>
      </c>
      <c r="M40" s="300">
        <v>-137926.394118839</v>
      </c>
      <c r="N40" s="300">
        <v>-160556.49479126875</v>
      </c>
      <c r="O40" s="300">
        <v>-188613.76523579028</v>
      </c>
      <c r="P40" s="300">
        <v>-221450.93643985092</v>
      </c>
      <c r="Q40" s="300">
        <v>-254293.06265756447</v>
      </c>
      <c r="R40" s="300">
        <v>-286577.42365717544</v>
      </c>
      <c r="S40" s="300">
        <v>-319357.55247752776</v>
      </c>
      <c r="T40" s="300">
        <v>-353978.95449189097</v>
      </c>
    </row>
    <row r="41" spans="1:20">
      <c r="A41" s="290" t="s">
        <v>50</v>
      </c>
      <c r="B41" s="295">
        <v>0</v>
      </c>
      <c r="C41" s="295">
        <v>0</v>
      </c>
      <c r="D41" s="295">
        <v>2.8729702457326485E-2</v>
      </c>
      <c r="E41" s="295">
        <v>4.710599296040479E-2</v>
      </c>
      <c r="F41" s="295">
        <v>4.9971108393777317E-2</v>
      </c>
      <c r="G41" s="295">
        <v>5.2943560887756064E-2</v>
      </c>
      <c r="H41" s="295">
        <v>4.8190496125725304E-2</v>
      </c>
      <c r="I41" s="314">
        <v>5.3407494316265992E-2</v>
      </c>
      <c r="J41" s="324">
        <v>4.082835159772262E-2</v>
      </c>
      <c r="K41" s="295">
        <v>3.4671163196553258E-2</v>
      </c>
      <c r="L41" s="295">
        <v>3.1320528544318507E-2</v>
      </c>
      <c r="M41" s="295">
        <v>3.0219943666596295E-2</v>
      </c>
      <c r="N41" s="295">
        <v>3.0156268012034561E-2</v>
      </c>
      <c r="O41" s="295">
        <v>3.2022668448228354E-2</v>
      </c>
      <c r="P41" s="295">
        <v>3.3983455884007294E-2</v>
      </c>
      <c r="Q41" s="295">
        <v>3.5269762849653712E-2</v>
      </c>
      <c r="R41" s="295">
        <v>3.592202149166112E-2</v>
      </c>
      <c r="S41" s="295">
        <v>3.6175966443355807E-2</v>
      </c>
      <c r="T41" s="295">
        <v>3.6234189946082143E-2</v>
      </c>
    </row>
    <row r="42" spans="1:20">
      <c r="A42" s="290" t="s">
        <v>154</v>
      </c>
      <c r="B42" s="292">
        <v>0</v>
      </c>
      <c r="C42" s="292">
        <v>0</v>
      </c>
      <c r="D42" s="292">
        <v>0.55260809711978276</v>
      </c>
      <c r="E42" s="292">
        <v>0.70557433948714876</v>
      </c>
      <c r="F42" s="292">
        <v>0.7612644774187084</v>
      </c>
      <c r="G42" s="292">
        <v>0.77841998791477285</v>
      </c>
      <c r="H42" s="292">
        <v>0.74571689885511772</v>
      </c>
      <c r="I42" s="311">
        <v>0.77018704680967776</v>
      </c>
      <c r="J42" s="320">
        <v>0.77018704680967776</v>
      </c>
      <c r="K42" s="292">
        <v>0.77018704680967776</v>
      </c>
      <c r="L42" s="292">
        <v>0.77018704680967776</v>
      </c>
      <c r="M42" s="292">
        <v>0.77018704680967776</v>
      </c>
      <c r="N42" s="292">
        <v>0.77018704680967776</v>
      </c>
      <c r="O42" s="292">
        <v>0.77018704680967776</v>
      </c>
      <c r="P42" s="292">
        <v>0.77018704680967776</v>
      </c>
      <c r="Q42" s="292">
        <v>0.77018704680967776</v>
      </c>
      <c r="R42" s="292">
        <v>0.77018704680967776</v>
      </c>
      <c r="S42" s="292">
        <v>0.77018704680967776</v>
      </c>
      <c r="T42" s="292">
        <v>0.77018704680967776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Const Challenge</vt:lpstr>
      <vt:lpstr>Output</vt:lpstr>
      <vt:lpstr>Modelo</vt:lpstr>
      <vt:lpstr>Dívida</vt:lpstr>
      <vt:lpstr>Capex</vt:lpstr>
      <vt:lpstr>Premissas Receita</vt:lpstr>
      <vt:lpstr>Estudo de Custos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Ribeiro David</dc:creator>
  <cp:lastModifiedBy>Danton Jota</cp:lastModifiedBy>
  <cp:lastPrinted>2017-01-18T14:41:07Z</cp:lastPrinted>
  <dcterms:created xsi:type="dcterms:W3CDTF">2015-12-01T20:58:59Z</dcterms:created>
  <dcterms:modified xsi:type="dcterms:W3CDTF">2017-03-24T00:48:07Z</dcterms:modified>
</cp:coreProperties>
</file>