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2623\Documents\GitHub\DBLVis\Things we have to hand in weekly\"/>
    </mc:Choice>
  </mc:AlternateContent>
  <xr:revisionPtr revIDLastSave="0" documentId="13_ncr:1_{D878146A-403D-4E3E-810F-C82438C2DD32}" xr6:coauthVersionLast="36" xr6:coauthVersionMax="36" xr10:uidLastSave="{00000000-0000-0000-0000-000000000000}"/>
  <bookViews>
    <workbookView xWindow="0" yWindow="0" windowWidth="20910" windowHeight="6075" tabRatio="761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Totals" sheetId="17" r:id="rId8"/>
  </sheets>
  <definedNames>
    <definedName name="Participants">Parameters!$E$5:$F$10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7" l="1"/>
  <c r="D26" i="17"/>
  <c r="E26" i="17"/>
  <c r="F26" i="17"/>
  <c r="G26" i="17"/>
  <c r="H26" i="17"/>
  <c r="I26" i="17"/>
  <c r="J26" i="17"/>
  <c r="K26" i="17"/>
  <c r="L26" i="17"/>
  <c r="C27" i="17"/>
  <c r="D27" i="17"/>
  <c r="E27" i="17"/>
  <c r="F27" i="17"/>
  <c r="G27" i="17"/>
  <c r="H27" i="17"/>
  <c r="I27" i="17"/>
  <c r="J27" i="17"/>
  <c r="K27" i="17"/>
  <c r="L27" i="17"/>
  <c r="C28" i="17"/>
  <c r="D28" i="17"/>
  <c r="E28" i="17"/>
  <c r="F28" i="17"/>
  <c r="G28" i="17"/>
  <c r="H28" i="17"/>
  <c r="I28" i="17"/>
  <c r="J28" i="17"/>
  <c r="K28" i="17"/>
  <c r="L28" i="17"/>
  <c r="C29" i="17"/>
  <c r="D29" i="17"/>
  <c r="M29" i="17" s="1"/>
  <c r="N29" i="17" s="1"/>
  <c r="E29" i="17"/>
  <c r="F29" i="17"/>
  <c r="G29" i="17"/>
  <c r="H29" i="17"/>
  <c r="I29" i="17"/>
  <c r="J29" i="17"/>
  <c r="K29" i="17"/>
  <c r="L29" i="17"/>
  <c r="C30" i="17"/>
  <c r="D30" i="17"/>
  <c r="E30" i="17"/>
  <c r="F30" i="17"/>
  <c r="G30" i="17"/>
  <c r="H30" i="17"/>
  <c r="I30" i="17"/>
  <c r="J30" i="17"/>
  <c r="K30" i="17"/>
  <c r="L30" i="17"/>
  <c r="C31" i="17"/>
  <c r="D31" i="17"/>
  <c r="E31" i="17"/>
  <c r="F31" i="17"/>
  <c r="G31" i="17"/>
  <c r="H31" i="17"/>
  <c r="I31" i="17"/>
  <c r="J31" i="17"/>
  <c r="K31" i="17"/>
  <c r="L31" i="17"/>
  <c r="C32" i="17"/>
  <c r="D32" i="17"/>
  <c r="E32" i="17"/>
  <c r="F32" i="17"/>
  <c r="G32" i="17"/>
  <c r="H32" i="17"/>
  <c r="I32" i="17"/>
  <c r="J32" i="17"/>
  <c r="K32" i="17"/>
  <c r="L32" i="17"/>
  <c r="N32" i="17"/>
  <c r="C33" i="17"/>
  <c r="D33" i="17"/>
  <c r="E33" i="17"/>
  <c r="F33" i="17"/>
  <c r="G33" i="17"/>
  <c r="H33" i="17"/>
  <c r="I33" i="17"/>
  <c r="J33" i="17"/>
  <c r="K33" i="17"/>
  <c r="L33" i="17"/>
  <c r="N33" i="17"/>
  <c r="C34" i="17"/>
  <c r="D34" i="17"/>
  <c r="E34" i="17"/>
  <c r="F34" i="17"/>
  <c r="G34" i="17"/>
  <c r="H34" i="17"/>
  <c r="I34" i="17"/>
  <c r="J34" i="17"/>
  <c r="K34" i="17"/>
  <c r="L34" i="17"/>
  <c r="N34" i="17"/>
  <c r="C35" i="17"/>
  <c r="D35" i="17"/>
  <c r="E35" i="17"/>
  <c r="F35" i="17"/>
  <c r="G35" i="17"/>
  <c r="H35" i="17"/>
  <c r="I35" i="17"/>
  <c r="J35" i="17"/>
  <c r="K35" i="17"/>
  <c r="L35" i="17"/>
  <c r="N35" i="17"/>
  <c r="C36" i="17"/>
  <c r="M36" i="17" s="1"/>
  <c r="D36" i="17"/>
  <c r="E36" i="17"/>
  <c r="F36" i="17"/>
  <c r="G36" i="17"/>
  <c r="H36" i="17"/>
  <c r="I36" i="17"/>
  <c r="J36" i="17"/>
  <c r="K36" i="17"/>
  <c r="L36" i="17"/>
  <c r="N36" i="17"/>
  <c r="C37" i="17"/>
  <c r="D37" i="17"/>
  <c r="E37" i="17"/>
  <c r="M37" i="17" s="1"/>
  <c r="F37" i="17"/>
  <c r="G37" i="17"/>
  <c r="H37" i="17"/>
  <c r="I37" i="17"/>
  <c r="J37" i="17"/>
  <c r="K37" i="17"/>
  <c r="L37" i="17"/>
  <c r="N37" i="17"/>
  <c r="N25" i="17"/>
  <c r="B26" i="17"/>
  <c r="B37" i="17"/>
  <c r="B36" i="17"/>
  <c r="B35" i="17"/>
  <c r="B34" i="17"/>
  <c r="B33" i="17"/>
  <c r="B32" i="17"/>
  <c r="B31" i="17"/>
  <c r="B30" i="17"/>
  <c r="B29" i="17"/>
  <c r="B28" i="17"/>
  <c r="B27" i="17"/>
  <c r="D38" i="7"/>
  <c r="E38" i="7"/>
  <c r="F38" i="7"/>
  <c r="G38" i="7"/>
  <c r="H38" i="7"/>
  <c r="I38" i="7"/>
  <c r="J38" i="7"/>
  <c r="K38" i="7"/>
  <c r="L38" i="7"/>
  <c r="C38" i="7"/>
  <c r="B37" i="7"/>
  <c r="B36" i="7"/>
  <c r="B35" i="7"/>
  <c r="B34" i="7"/>
  <c r="B33" i="7"/>
  <c r="B32" i="7"/>
  <c r="B31" i="7"/>
  <c r="B30" i="7"/>
  <c r="B29" i="7"/>
  <c r="B28" i="7"/>
  <c r="B27" i="7"/>
  <c r="B26" i="7"/>
  <c r="D38" i="6"/>
  <c r="E38" i="6"/>
  <c r="F38" i="6"/>
  <c r="G38" i="6"/>
  <c r="H38" i="6"/>
  <c r="I38" i="6"/>
  <c r="J38" i="6"/>
  <c r="K38" i="6"/>
  <c r="L38" i="6"/>
  <c r="C38" i="6"/>
  <c r="B37" i="6"/>
  <c r="B36" i="6"/>
  <c r="B35" i="6"/>
  <c r="B34" i="6"/>
  <c r="B33" i="6"/>
  <c r="B32" i="6"/>
  <c r="B31" i="6"/>
  <c r="B30" i="6"/>
  <c r="B29" i="6"/>
  <c r="B28" i="6"/>
  <c r="B27" i="6"/>
  <c r="B26" i="6"/>
  <c r="D38" i="5"/>
  <c r="E38" i="5"/>
  <c r="F38" i="5"/>
  <c r="G38" i="5"/>
  <c r="H38" i="5"/>
  <c r="I38" i="5"/>
  <c r="J38" i="5"/>
  <c r="K38" i="5"/>
  <c r="L38" i="5"/>
  <c r="C38" i="5"/>
  <c r="B37" i="5"/>
  <c r="B36" i="5"/>
  <c r="B35" i="5"/>
  <c r="B34" i="5"/>
  <c r="B33" i="5"/>
  <c r="B32" i="5"/>
  <c r="B31" i="5"/>
  <c r="B30" i="5"/>
  <c r="B29" i="5"/>
  <c r="B28" i="5"/>
  <c r="B27" i="5"/>
  <c r="B26" i="5"/>
  <c r="D38" i="2"/>
  <c r="E38" i="2"/>
  <c r="F38" i="2"/>
  <c r="G38" i="2"/>
  <c r="H38" i="2"/>
  <c r="I38" i="2"/>
  <c r="J38" i="2"/>
  <c r="K38" i="2"/>
  <c r="L38" i="2"/>
  <c r="C38" i="2"/>
  <c r="B37" i="2"/>
  <c r="B36" i="2"/>
  <c r="B35" i="2"/>
  <c r="B34" i="2"/>
  <c r="B33" i="2"/>
  <c r="B32" i="2"/>
  <c r="B31" i="2"/>
  <c r="B30" i="2"/>
  <c r="B29" i="2"/>
  <c r="B28" i="2"/>
  <c r="B27" i="2"/>
  <c r="B26" i="2"/>
  <c r="D38" i="4"/>
  <c r="E38" i="4"/>
  <c r="F38" i="4"/>
  <c r="G38" i="4"/>
  <c r="H38" i="4"/>
  <c r="I38" i="4"/>
  <c r="J38" i="4"/>
  <c r="K38" i="4"/>
  <c r="L38" i="4"/>
  <c r="C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E38" i="3"/>
  <c r="F38" i="3"/>
  <c r="G38" i="3"/>
  <c r="H38" i="3"/>
  <c r="I38" i="3"/>
  <c r="J38" i="3"/>
  <c r="K38" i="3"/>
  <c r="L38" i="3"/>
  <c r="D38" i="3"/>
  <c r="C38" i="3"/>
  <c r="B28" i="3"/>
  <c r="B29" i="3"/>
  <c r="B30" i="3"/>
  <c r="B31" i="3"/>
  <c r="B32" i="3"/>
  <c r="B33" i="3"/>
  <c r="B34" i="3"/>
  <c r="B35" i="3"/>
  <c r="B36" i="3"/>
  <c r="B37" i="3"/>
  <c r="B27" i="3"/>
  <c r="B26" i="3"/>
  <c r="B25" i="3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C13" i="17"/>
  <c r="D13" i="17"/>
  <c r="E13" i="17"/>
  <c r="F13" i="17"/>
  <c r="G13" i="17"/>
  <c r="H13" i="17"/>
  <c r="I13" i="17"/>
  <c r="J13" i="17"/>
  <c r="K13" i="17"/>
  <c r="L13" i="17"/>
  <c r="C14" i="17"/>
  <c r="D14" i="17"/>
  <c r="E14" i="17"/>
  <c r="F14" i="17"/>
  <c r="G14" i="17"/>
  <c r="H14" i="17"/>
  <c r="I14" i="17"/>
  <c r="J14" i="17"/>
  <c r="K14" i="17"/>
  <c r="L14" i="17"/>
  <c r="C15" i="17"/>
  <c r="D15" i="17"/>
  <c r="E15" i="17"/>
  <c r="F15" i="17"/>
  <c r="G15" i="17"/>
  <c r="H15" i="17"/>
  <c r="I15" i="17"/>
  <c r="J15" i="17"/>
  <c r="K15" i="17"/>
  <c r="L15" i="17"/>
  <c r="C16" i="17"/>
  <c r="D16" i="17"/>
  <c r="E16" i="17"/>
  <c r="F16" i="17"/>
  <c r="G16" i="17"/>
  <c r="H16" i="17"/>
  <c r="I16" i="17"/>
  <c r="J16" i="17"/>
  <c r="K16" i="17"/>
  <c r="L16" i="17"/>
  <c r="C17" i="17"/>
  <c r="D17" i="17"/>
  <c r="E17" i="17"/>
  <c r="F17" i="17"/>
  <c r="G17" i="17"/>
  <c r="H17" i="17"/>
  <c r="I17" i="17"/>
  <c r="J17" i="17"/>
  <c r="K17" i="17"/>
  <c r="L17" i="17"/>
  <c r="C18" i="17"/>
  <c r="D18" i="17"/>
  <c r="E18" i="17"/>
  <c r="F18" i="17"/>
  <c r="G18" i="17"/>
  <c r="H18" i="17"/>
  <c r="I18" i="17"/>
  <c r="J18" i="17"/>
  <c r="K18" i="17"/>
  <c r="L18" i="17"/>
  <c r="C19" i="17"/>
  <c r="D19" i="17"/>
  <c r="E19" i="17"/>
  <c r="F19" i="17"/>
  <c r="G19" i="17"/>
  <c r="H19" i="17"/>
  <c r="I19" i="17"/>
  <c r="J19" i="17"/>
  <c r="K19" i="17"/>
  <c r="L19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C24" i="17"/>
  <c r="D24" i="17"/>
  <c r="E24" i="17"/>
  <c r="F24" i="17"/>
  <c r="G24" i="17"/>
  <c r="H24" i="17"/>
  <c r="I24" i="17"/>
  <c r="J24" i="17"/>
  <c r="K24" i="17"/>
  <c r="L24" i="17"/>
  <c r="C25" i="17"/>
  <c r="D25" i="17"/>
  <c r="E25" i="17"/>
  <c r="F25" i="17"/>
  <c r="G25" i="17"/>
  <c r="H25" i="17"/>
  <c r="I25" i="17"/>
  <c r="J25" i="17"/>
  <c r="K25" i="17"/>
  <c r="L25" i="17"/>
  <c r="D6" i="17"/>
  <c r="E6" i="17"/>
  <c r="F6" i="17"/>
  <c r="G6" i="17"/>
  <c r="H6" i="17"/>
  <c r="I6" i="17"/>
  <c r="J6" i="17"/>
  <c r="K6" i="17"/>
  <c r="L6" i="17"/>
  <c r="C6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M33" i="17" l="1"/>
  <c r="M30" i="17"/>
  <c r="N30" i="17" s="1"/>
  <c r="M28" i="17"/>
  <c r="N28" i="17" s="1"/>
  <c r="M35" i="17"/>
  <c r="M34" i="17"/>
  <c r="M32" i="17"/>
  <c r="M31" i="17"/>
  <c r="N31" i="17" s="1"/>
  <c r="M27" i="17"/>
  <c r="N27" i="17" s="1"/>
  <c r="M26" i="17"/>
  <c r="N26" i="17" s="1"/>
  <c r="M22" i="17"/>
  <c r="M11" i="17"/>
  <c r="N11" i="17" s="1"/>
  <c r="M13" i="17"/>
  <c r="M7" i="17"/>
  <c r="N7" i="17" s="1"/>
  <c r="M24" i="17"/>
  <c r="M19" i="17"/>
  <c r="M15" i="17"/>
  <c r="M12" i="17"/>
  <c r="M18" i="17"/>
  <c r="M8" i="17"/>
  <c r="N8" i="17" s="1"/>
  <c r="M21" i="17"/>
  <c r="M17" i="17"/>
  <c r="M10" i="17"/>
  <c r="N10" i="17" s="1"/>
  <c r="M16" i="17"/>
  <c r="M6" i="17"/>
  <c r="M25" i="17"/>
  <c r="M9" i="17"/>
  <c r="N9" i="17" s="1"/>
  <c r="M20" i="17"/>
  <c r="M23" i="17"/>
  <c r="M14" i="17"/>
  <c r="B18" i="3"/>
  <c r="B12" i="2" l="1"/>
  <c r="B12" i="5"/>
  <c r="B2" i="2" l="1"/>
  <c r="B2" i="4"/>
  <c r="B2" i="3"/>
  <c r="C37" i="1" l="1"/>
  <c r="G11" i="1"/>
  <c r="B44" i="17"/>
  <c r="B43" i="17"/>
  <c r="B2" i="6"/>
  <c r="B2" i="5"/>
  <c r="B2" i="7"/>
  <c r="B48" i="17"/>
  <c r="B47" i="17"/>
  <c r="B46" i="17"/>
  <c r="B45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L48" i="17"/>
  <c r="K48" i="17"/>
  <c r="J48" i="17"/>
  <c r="I48" i="17"/>
  <c r="H48" i="17"/>
  <c r="G48" i="17"/>
  <c r="F48" i="17"/>
  <c r="D48" i="17"/>
  <c r="C48" i="1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47" i="17"/>
  <c r="K47" i="17"/>
  <c r="J47" i="17"/>
  <c r="I47" i="17"/>
  <c r="G47" i="17"/>
  <c r="F47" i="17"/>
  <c r="E47" i="17"/>
  <c r="D47" i="17"/>
  <c r="C47" i="17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46" i="17"/>
  <c r="K46" i="17"/>
  <c r="J46" i="17"/>
  <c r="I46" i="17"/>
  <c r="H46" i="17"/>
  <c r="G46" i="17"/>
  <c r="E46" i="17"/>
  <c r="D46" i="17"/>
  <c r="C46" i="17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44" i="17"/>
  <c r="K44" i="17"/>
  <c r="J44" i="17"/>
  <c r="I44" i="17"/>
  <c r="H44" i="17"/>
  <c r="G44" i="17"/>
  <c r="F44" i="17"/>
  <c r="C44" i="17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43" i="17"/>
  <c r="K43" i="17"/>
  <c r="J43" i="17"/>
  <c r="I43" i="17"/>
  <c r="H43" i="17"/>
  <c r="G43" i="17"/>
  <c r="F43" i="17"/>
  <c r="E43" i="17"/>
  <c r="D43" i="17"/>
  <c r="C40" i="3"/>
  <c r="C41" i="3" s="1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45" i="17"/>
  <c r="L45" i="17"/>
  <c r="K45" i="17"/>
  <c r="J45" i="17"/>
  <c r="I45" i="17"/>
  <c r="H45" i="17"/>
  <c r="G45" i="17"/>
  <c r="F45" i="17"/>
  <c r="E45" i="17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C40" i="5" l="1"/>
  <c r="C41" i="5" s="1"/>
  <c r="C40" i="7"/>
  <c r="C41" i="7" s="1"/>
  <c r="E40" i="6"/>
  <c r="E41" i="6" s="1"/>
  <c r="D40" i="5"/>
  <c r="D41" i="5" s="1"/>
  <c r="E40" i="5"/>
  <c r="E41" i="5" s="1"/>
  <c r="J40" i="4"/>
  <c r="J41" i="4" s="1"/>
  <c r="G40" i="7"/>
  <c r="G41" i="7" s="1"/>
  <c r="J40" i="7"/>
  <c r="J41" i="7" s="1"/>
  <c r="H40" i="5"/>
  <c r="H41" i="5" s="1"/>
  <c r="K40" i="6"/>
  <c r="K41" i="6" s="1"/>
  <c r="K40" i="2"/>
  <c r="K41" i="2" s="1"/>
  <c r="E44" i="17"/>
  <c r="E40" i="7"/>
  <c r="E41" i="7" s="1"/>
  <c r="L40" i="5"/>
  <c r="L41" i="5" s="1"/>
  <c r="I40" i="5"/>
  <c r="I41" i="5" s="1"/>
  <c r="F40" i="5"/>
  <c r="F41" i="5" s="1"/>
  <c r="L40" i="7"/>
  <c r="L41" i="7" s="1"/>
  <c r="H40" i="6"/>
  <c r="H41" i="6" s="1"/>
  <c r="D40" i="2"/>
  <c r="D41" i="2" s="1"/>
  <c r="H40" i="2"/>
  <c r="H41" i="2" s="1"/>
  <c r="C40" i="2"/>
  <c r="C41" i="2" s="1"/>
  <c r="E40" i="2"/>
  <c r="E41" i="2" s="1"/>
  <c r="C40" i="4"/>
  <c r="C41" i="4" s="1"/>
  <c r="L40" i="4"/>
  <c r="L41" i="4" s="1"/>
  <c r="C38" i="1"/>
  <c r="L40" i="3"/>
  <c r="L41" i="3" s="1"/>
  <c r="K40" i="7"/>
  <c r="K41" i="7" s="1"/>
  <c r="E48" i="17"/>
  <c r="M48" i="17" s="1"/>
  <c r="F40" i="7"/>
  <c r="F41" i="7" s="1"/>
  <c r="H40" i="7"/>
  <c r="H41" i="7" s="1"/>
  <c r="I40" i="7"/>
  <c r="I41" i="7" s="1"/>
  <c r="D40" i="7"/>
  <c r="D41" i="7" s="1"/>
  <c r="L40" i="6"/>
  <c r="L41" i="6" s="1"/>
  <c r="G40" i="6"/>
  <c r="G41" i="6" s="1"/>
  <c r="I40" i="6"/>
  <c r="I41" i="6" s="1"/>
  <c r="C40" i="6"/>
  <c r="C41" i="6" s="1"/>
  <c r="D40" i="6"/>
  <c r="D41" i="6" s="1"/>
  <c r="F40" i="6"/>
  <c r="F41" i="6" s="1"/>
  <c r="H47" i="17"/>
  <c r="M47" i="17" s="1"/>
  <c r="J40" i="6"/>
  <c r="J41" i="6" s="1"/>
  <c r="J40" i="5"/>
  <c r="J41" i="5" s="1"/>
  <c r="K40" i="5"/>
  <c r="K41" i="5" s="1"/>
  <c r="F46" i="17"/>
  <c r="M46" i="17" s="1"/>
  <c r="G40" i="5"/>
  <c r="G41" i="5" s="1"/>
  <c r="L40" i="2"/>
  <c r="L41" i="2" s="1"/>
  <c r="G40" i="2"/>
  <c r="G41" i="2" s="1"/>
  <c r="F40" i="2"/>
  <c r="F41" i="2" s="1"/>
  <c r="J40" i="2"/>
  <c r="J41" i="2" s="1"/>
  <c r="C45" i="17"/>
  <c r="I40" i="2"/>
  <c r="I41" i="2" s="1"/>
  <c r="D44" i="17"/>
  <c r="D40" i="4"/>
  <c r="D41" i="4" s="1"/>
  <c r="F40" i="4"/>
  <c r="F41" i="4" s="1"/>
  <c r="H40" i="4"/>
  <c r="H41" i="4" s="1"/>
  <c r="G40" i="4"/>
  <c r="G41" i="4" s="1"/>
  <c r="K40" i="4"/>
  <c r="K41" i="4" s="1"/>
  <c r="I40" i="4"/>
  <c r="I41" i="4" s="1"/>
  <c r="E40" i="4"/>
  <c r="E41" i="4" s="1"/>
  <c r="C43" i="17"/>
  <c r="M43" i="17" s="1"/>
  <c r="F40" i="3"/>
  <c r="F41" i="3" s="1"/>
  <c r="J40" i="3"/>
  <c r="J41" i="3" s="1"/>
  <c r="E40" i="3"/>
  <c r="E41" i="3" s="1"/>
  <c r="K40" i="3"/>
  <c r="K41" i="3" s="1"/>
  <c r="H40" i="3"/>
  <c r="H41" i="3" s="1"/>
  <c r="G40" i="3"/>
  <c r="G41" i="3" s="1"/>
  <c r="D40" i="3"/>
  <c r="D41" i="3" s="1"/>
  <c r="I40" i="3"/>
  <c r="I41" i="3" s="1"/>
  <c r="N6" i="17"/>
  <c r="M44" i="17" l="1"/>
  <c r="M4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<sst xmlns="http://schemas.openxmlformats.org/spreadsheetml/2006/main" count="140" uniqueCount="104">
  <si>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</si>
  <si>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</si>
  <si>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</si>
  <si>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</si>
  <si>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</si>
  <si>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</si>
  <si>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</si>
  <si>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</si>
  <si>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</si>
  <si>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</si>
  <si>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</si>
  <si>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</si>
  <si>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</si>
  <si>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</si>
  <si>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</si>
  <si>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</si>
  <si>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</si>
  <si>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</si>
  <si>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</si>
  <si>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</si>
  <si>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</si>
  <si>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</si>
  <si>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</si>
  <si>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</si>
  <si>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</si>
  <si>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</si>
  <si>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</si>
  <si>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</si>
  <si>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</si>
  <si>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</si>
  <si>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</si>
  <si>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</si>
  <si>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</si>
  <si>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</si>
  <si>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</si>
  <si>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</si>
  <si>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</si>
  <si>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</si>
  <si>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</si>
  <si>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</si>
  <si>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</si>
  <si>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</si>
  <si>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</si>
  <si>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</si>
  <si>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</si>
  <si>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</si>
  <si>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</si>
  <si>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</si>
  <si>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</si>
  <si>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</si>
  <si>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</si>
  <si>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</si>
  <si>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</si>
  <si>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</si>
  <si>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</si>
  <si>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</si>
  <si>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</si>
  <si>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</si>
  <si>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</si>
  <si>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</si>
  <si>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</si>
  <si>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</si>
  <si>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</si>
  <si>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</si>
  <si>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</si>
  <si>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</si>
  <si>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</si>
  <si>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</si>
  <si>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</si>
  <si>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</si>
  <si>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</si>
  <si>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</si>
  <si>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</si>
  <si>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</si>
  <si>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</si>
  <si>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</si>
  <si>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</si>
  <si>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</si>
  <si>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</si>
  <si>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</si>
  <si>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</si>
  <si>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</si>
  <si>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</si>
  <si>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</si>
  <si>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</si>
  <si>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</si>
  <si>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</si>
  <si>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</si>
  <si>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</si>
  <si>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</si>
  <si>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</si>
  <si>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Submit button --&gt; fix errors</t>
  </si>
  <si>
    <t>Make 2nd page for visualisations</t>
  </si>
  <si>
    <t>Website design</t>
  </si>
  <si>
    <t>Make adjacency visualisations</t>
  </si>
  <si>
    <t>Make nodelink visualisations</t>
  </si>
  <si>
    <t>Make a list of libraries</t>
  </si>
  <si>
    <t>Learn github</t>
  </si>
  <si>
    <t>Update working hours</t>
  </si>
  <si>
    <t>Update excel</t>
  </si>
  <si>
    <t>Learn JavaScript</t>
  </si>
  <si>
    <t>Uploaded page</t>
  </si>
  <si>
    <t>Parsing</t>
  </si>
  <si>
    <t>Backlog into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</si>
</sst>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  <xf numFmtId="165" fontId="0" fillId="0" borderId="15" xfId="0" applyNumberFormat="1" applyBorder="1"/>
    <xf numFmtId="165" fontId="0" fillId="0" borderId="3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Border="1"/>
    <xf numFmtId="165" fontId="0" fillId="0" borderId="5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Totals!$B$43:$B$48</c:f>
              <c:strCache>
                <c:ptCount val="6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</c:strCache>
            </c:strRef>
          </c:cat>
          <c:val>
            <c:numRef>
              <c:f>Totals!$M$43:$M$48</c:f>
              <c:numCache>
                <c:formatCode>[h]:mm</c:formatCode>
                <c:ptCount val="6"/>
                <c:pt idx="0">
                  <c:v>0.6791666666666667</c:v>
                </c:pt>
                <c:pt idx="1">
                  <c:v>0.99861111111111112</c:v>
                </c:pt>
                <c:pt idx="2">
                  <c:v>0.38750000000000001</c:v>
                </c:pt>
                <c:pt idx="3">
                  <c:v>0.48124999999999996</c:v>
                </c:pt>
                <c:pt idx="4">
                  <c:v>0.26250000000000001</c:v>
                </c:pt>
                <c:pt idx="5">
                  <c:v>0.32847222222222217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ID4096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val>
            <c:numRef>
              <c:f>Totals!$M$6:$M$37</c:f>
              <c:numCache>
                <c:formatCode>[h]:mm</c:formatCode>
                <c:ptCount val="32"/>
                <c:pt idx="0">
                  <c:v>0.24513888888888891</c:v>
                </c:pt>
                <c:pt idx="1">
                  <c:v>4.8611111111111119E-2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1.0520833333333335</c:v>
                </c:pt>
                <c:pt idx="7">
                  <c:v>0.10416666666666666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7.6388888888888881E-2</c:v>
                </c:pt>
                <c:pt idx="14">
                  <c:v>0</c:v>
                </c:pt>
                <c:pt idx="15">
                  <c:v>0.14583333333333334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4.1666666666666664E-2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1.3888888888888888E-2</c:v>
                </c:pt>
                <c:pt idx="26">
                  <c:v>3.472222222222222E-3</c:v>
                </c:pt>
                <c:pt idx="27">
                  <c:v>4.1666666666666664E-2</c:v>
                </c:pt>
                <c:pt idx="28">
                  <c:v>2.0833333333333332E-2</c:v>
                </c:pt>
                <c:pt idx="29">
                  <c:v>2.0833333333333332E-2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LID4096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49</xdr:row>
      <xdr:rowOff>34290</xdr:rowOff>
    </xdr:from>
    <xdr:to>
      <xdr:col>6</xdr:col>
      <xdr:colOff>36195</xdr:colOff>
      <xdr:row>66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331470</xdr:colOff>
      <xdr:row>50</xdr:row>
      <xdr:rowOff>102870</xdr:rowOff>
    </xdr:from>
    <xdr:to>
      <xdr:col>14</xdr:col>
      <xdr:colOff>26670</xdr:colOff>
      <xdr:row>64</xdr:row>
      <xdr:rowOff>179070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9"/>
  <sheetViews>
    <sheetView tabSelected="1" topLeftCell="A3" workbookViewId="0">
      <selection activeCell="C16" sqref="C16"/>
    </sheetView>
  </sheetViews>
  <sheetFormatPr defaultRowHeight="15" x14ac:dyDescent="0.25"/>
  <cols>
    <col min="1" max="1" width="13.42578125" customWidth="1"/>
    <col min="2" max="2" width="31.7109375" customWidth="1"/>
    <col min="3" max="3" width="23.140625" customWidth="1"/>
    <col min="5" max="5" width="18.7109375" customWidth="1"/>
    <col min="6" max="6" width="23.28515625" customWidth="1"/>
    <col min="7" max="7" width="22.85546875" customWidth="1"/>
    <col min="8" max="8" width="20" customWidth="1"/>
  </cols>
  <sheetData>
    <row r="1" spans="1:7" x14ac:dyDescent="0.25">
      <c r="A1" t="s">
        <v>46</v>
      </c>
      <c r="B1" t="s">
        <v>59</v>
      </c>
    </row>
    <row r="4" spans="1:7" x14ac:dyDescent="0.25">
      <c r="A4" s="1" t="s">
        <v>0</v>
      </c>
      <c r="C4" s="1" t="s">
        <v>44</v>
      </c>
      <c r="E4" s="1" t="s">
        <v>21</v>
      </c>
      <c r="G4" s="1" t="s">
        <v>49</v>
      </c>
    </row>
    <row r="5" spans="1:7" x14ac:dyDescent="0.25">
      <c r="A5" s="2" t="s">
        <v>1</v>
      </c>
      <c r="B5" s="2" t="s">
        <v>54</v>
      </c>
      <c r="C5" s="27">
        <v>0.16666666666666666</v>
      </c>
      <c r="E5" s="15" t="s">
        <v>22</v>
      </c>
      <c r="F5" s="16" t="s">
        <v>60</v>
      </c>
      <c r="G5" s="28">
        <v>5.833333333333333</v>
      </c>
    </row>
    <row r="6" spans="1:7" x14ac:dyDescent="0.25">
      <c r="A6" s="2" t="s">
        <v>2</v>
      </c>
      <c r="B6" s="2" t="s">
        <v>55</v>
      </c>
      <c r="C6" s="27">
        <v>0.33333333333333331</v>
      </c>
      <c r="E6" s="15" t="s">
        <v>23</v>
      </c>
      <c r="F6" s="16" t="s">
        <v>61</v>
      </c>
      <c r="G6" s="28">
        <v>5.833333333333333</v>
      </c>
    </row>
    <row r="7" spans="1:7" x14ac:dyDescent="0.25">
      <c r="A7" s="2" t="s">
        <v>3</v>
      </c>
      <c r="B7" s="2" t="s">
        <v>56</v>
      </c>
      <c r="C7" s="27">
        <v>0.16666666666666666</v>
      </c>
      <c r="E7" s="15" t="s">
        <v>24</v>
      </c>
      <c r="F7" s="16" t="s">
        <v>62</v>
      </c>
      <c r="G7" s="28">
        <v>5.833333333333333</v>
      </c>
    </row>
    <row r="8" spans="1:7" x14ac:dyDescent="0.25">
      <c r="A8" s="2" t="s">
        <v>4</v>
      </c>
      <c r="B8" s="2" t="s">
        <v>57</v>
      </c>
      <c r="C8" s="27">
        <v>0.16666666666666666</v>
      </c>
      <c r="E8" s="15" t="s">
        <v>25</v>
      </c>
      <c r="F8" s="16" t="s">
        <v>65</v>
      </c>
      <c r="G8" s="28">
        <v>5.833333333333333</v>
      </c>
    </row>
    <row r="9" spans="1:7" x14ac:dyDescent="0.25">
      <c r="A9" s="2" t="s">
        <v>5</v>
      </c>
      <c r="B9" s="2" t="s">
        <v>53</v>
      </c>
      <c r="C9" s="27">
        <v>8.3333333333333329E-2</v>
      </c>
      <c r="E9" s="15" t="s">
        <v>26</v>
      </c>
      <c r="F9" s="16" t="s">
        <v>63</v>
      </c>
      <c r="G9" s="28">
        <v>5.833333333333333</v>
      </c>
    </row>
    <row r="10" spans="1:7" x14ac:dyDescent="0.25">
      <c r="A10" s="2" t="s">
        <v>6</v>
      </c>
      <c r="B10" s="2" t="s">
        <v>58</v>
      </c>
      <c r="C10" s="27">
        <v>34.083333333333336</v>
      </c>
      <c r="E10" s="15" t="s">
        <v>27</v>
      </c>
      <c r="F10" s="16" t="s">
        <v>64</v>
      </c>
      <c r="G10" s="28">
        <v>5.833333333333333</v>
      </c>
    </row>
    <row r="11" spans="1:7" x14ac:dyDescent="0.25">
      <c r="A11" s="2" t="s">
        <v>7</v>
      </c>
      <c r="B11" s="2" t="s">
        <v>66</v>
      </c>
      <c r="C11" s="27"/>
      <c r="F11" s="12" t="s">
        <v>50</v>
      </c>
      <c r="G11" s="18">
        <f xml:space="preserve"> SUM(G5:G10)</f>
        <v>35</v>
      </c>
    </row>
    <row r="12" spans="1:7" x14ac:dyDescent="0.25">
      <c r="A12" s="2" t="s">
        <v>8</v>
      </c>
      <c r="B12" s="2" t="s">
        <v>67</v>
      </c>
      <c r="C12" s="27"/>
    </row>
    <row r="13" spans="1:7" x14ac:dyDescent="0.25">
      <c r="A13" s="2" t="s">
        <v>9</v>
      </c>
      <c r="B13" s="2" t="s">
        <v>68</v>
      </c>
      <c r="C13" s="27"/>
    </row>
    <row r="14" spans="1:7" x14ac:dyDescent="0.25">
      <c r="A14" s="2" t="s">
        <v>10</v>
      </c>
      <c r="B14" s="2" t="s">
        <v>69</v>
      </c>
      <c r="C14" s="27"/>
    </row>
    <row r="15" spans="1:7" x14ac:dyDescent="0.25">
      <c r="A15" s="2" t="s">
        <v>11</v>
      </c>
      <c r="B15" s="2" t="s">
        <v>70</v>
      </c>
      <c r="C15" s="27"/>
    </row>
    <row r="16" spans="1:7" x14ac:dyDescent="0.25">
      <c r="A16" s="2" t="s">
        <v>12</v>
      </c>
      <c r="B16" s="2" t="s">
        <v>71</v>
      </c>
      <c r="C16" s="27"/>
    </row>
    <row r="17" spans="1:3" x14ac:dyDescent="0.25">
      <c r="A17" s="2" t="s">
        <v>13</v>
      </c>
      <c r="B17" s="2" t="s">
        <v>72</v>
      </c>
      <c r="C17" s="27"/>
    </row>
    <row r="18" spans="1:3" x14ac:dyDescent="0.25">
      <c r="A18" s="2" t="s">
        <v>14</v>
      </c>
      <c r="B18" s="2" t="s">
        <v>73</v>
      </c>
      <c r="C18" s="27"/>
    </row>
    <row r="19" spans="1:3" x14ac:dyDescent="0.25">
      <c r="A19" s="2" t="s">
        <v>15</v>
      </c>
      <c r="B19" s="2" t="s">
        <v>74</v>
      </c>
      <c r="C19" s="27"/>
    </row>
    <row r="20" spans="1:3" x14ac:dyDescent="0.25">
      <c r="A20" s="2" t="s">
        <v>16</v>
      </c>
      <c r="B20" s="2" t="s">
        <v>75</v>
      </c>
      <c r="C20" s="27"/>
    </row>
    <row r="21" spans="1:3" x14ac:dyDescent="0.25">
      <c r="A21" s="2" t="s">
        <v>17</v>
      </c>
      <c r="B21" s="2" t="s">
        <v>76</v>
      </c>
      <c r="C21" s="27"/>
    </row>
    <row r="22" spans="1:3" x14ac:dyDescent="0.25">
      <c r="A22" s="2" t="s">
        <v>18</v>
      </c>
      <c r="B22" s="2" t="s">
        <v>77</v>
      </c>
      <c r="C22" s="27"/>
    </row>
    <row r="23" spans="1:3" x14ac:dyDescent="0.25">
      <c r="A23" s="2" t="s">
        <v>19</v>
      </c>
      <c r="B23" s="2" t="s">
        <v>78</v>
      </c>
      <c r="C23" s="27"/>
    </row>
    <row r="24" spans="1:3" x14ac:dyDescent="0.25">
      <c r="A24" s="2" t="s">
        <v>20</v>
      </c>
      <c r="B24" s="2" t="s">
        <v>91</v>
      </c>
      <c r="C24" s="27"/>
    </row>
    <row r="25" spans="1:3" x14ac:dyDescent="0.25">
      <c r="A25" s="2" t="s">
        <v>79</v>
      </c>
      <c r="B25" s="2" t="s">
        <v>92</v>
      </c>
      <c r="C25" s="27"/>
    </row>
    <row r="26" spans="1:3" x14ac:dyDescent="0.25">
      <c r="A26" s="2" t="s">
        <v>80</v>
      </c>
      <c r="B26" s="2" t="s">
        <v>93</v>
      </c>
      <c r="C26" s="27"/>
    </row>
    <row r="27" spans="1:3" x14ac:dyDescent="0.25">
      <c r="A27" s="2" t="s">
        <v>81</v>
      </c>
      <c r="B27" s="2" t="s">
        <v>94</v>
      </c>
      <c r="C27" s="27"/>
    </row>
    <row r="28" spans="1:3" x14ac:dyDescent="0.25">
      <c r="A28" s="2" t="s">
        <v>82</v>
      </c>
      <c r="B28" s="2" t="s">
        <v>95</v>
      </c>
      <c r="C28" s="27"/>
    </row>
    <row r="29" spans="1:3" x14ac:dyDescent="0.25">
      <c r="A29" s="2" t="s">
        <v>83</v>
      </c>
      <c r="B29" s="2" t="s">
        <v>96</v>
      </c>
      <c r="C29" s="27"/>
    </row>
    <row r="30" spans="1:3" x14ac:dyDescent="0.25">
      <c r="A30" s="2" t="s">
        <v>84</v>
      </c>
      <c r="B30" s="2" t="s">
        <v>97</v>
      </c>
      <c r="C30" s="27"/>
    </row>
    <row r="31" spans="1:3" x14ac:dyDescent="0.25">
      <c r="A31" s="2" t="s">
        <v>85</v>
      </c>
      <c r="B31" s="2" t="s">
        <v>98</v>
      </c>
      <c r="C31" s="27"/>
    </row>
    <row r="32" spans="1:3" x14ac:dyDescent="0.25">
      <c r="A32" s="2" t="s">
        <v>86</v>
      </c>
      <c r="B32" s="2" t="s">
        <v>99</v>
      </c>
      <c r="C32" s="27"/>
    </row>
    <row r="33" spans="1:3" x14ac:dyDescent="0.25">
      <c r="A33" s="2" t="s">
        <v>87</v>
      </c>
      <c r="B33" s="2" t="s">
        <v>100</v>
      </c>
      <c r="C33" s="27"/>
    </row>
    <row r="34" spans="1:3" x14ac:dyDescent="0.25">
      <c r="A34" s="2" t="s">
        <v>88</v>
      </c>
      <c r="B34" s="2" t="s">
        <v>101</v>
      </c>
      <c r="C34" s="27"/>
    </row>
    <row r="35" spans="1:3" x14ac:dyDescent="0.25">
      <c r="A35" s="2" t="s">
        <v>89</v>
      </c>
      <c r="B35" s="2" t="s">
        <v>102</v>
      </c>
      <c r="C35" s="27"/>
    </row>
    <row r="36" spans="1:3" x14ac:dyDescent="0.25">
      <c r="A36" s="2" t="s">
        <v>90</v>
      </c>
      <c r="B36" s="2" t="s">
        <v>103</v>
      </c>
      <c r="C36" s="27"/>
    </row>
    <row r="37" spans="1:3" x14ac:dyDescent="0.25">
      <c r="B37" s="14" t="s">
        <v>52</v>
      </c>
      <c r="C37" s="18">
        <f>SUM(C5:C24)</f>
        <v>35</v>
      </c>
    </row>
    <row r="38" spans="1:3" x14ac:dyDescent="0.25">
      <c r="B38" s="14" t="s">
        <v>51</v>
      </c>
      <c r="C38" s="18">
        <f>G11-C37</f>
        <v>0</v>
      </c>
    </row>
    <row r="39" spans="1:3" x14ac:dyDescent="0.25">
      <c r="A39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43"/>
  <sheetViews>
    <sheetView workbookViewId="0">
      <selection activeCell="E8" sqref="E8"/>
    </sheetView>
  </sheetViews>
  <sheetFormatPr defaultRowHeight="15" x14ac:dyDescent="0.25"/>
  <cols>
    <col min="1" max="1" width="17.140625" customWidth="1"/>
    <col min="2" max="2" width="30.42578125" customWidth="1"/>
  </cols>
  <sheetData>
    <row r="2" spans="1:12" x14ac:dyDescent="0.25">
      <c r="A2" t="s">
        <v>28</v>
      </c>
      <c r="B2" t="str">
        <f>INDEX(Participants,1,2)</f>
        <v>Frederik Ondrikov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>
        <v>2.5694444444444447E-2</v>
      </c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>
        <v>5.5555555555555558E-3</v>
      </c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>
        <v>0.125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>
        <v>8.3333333333333329E-2</v>
      </c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Look into libraries</v>
      </c>
      <c r="C19" s="17"/>
      <c r="D19" s="17">
        <v>4.1666666666666664E-2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Look into node links and adjacency matrix</v>
      </c>
      <c r="C21" s="17"/>
      <c r="D21" s="17">
        <v>8.3333333333333329E-2</v>
      </c>
      <c r="E21" s="17"/>
      <c r="F21" s="17"/>
      <c r="G21" s="17"/>
      <c r="H21" s="17"/>
      <c r="I21" s="17"/>
      <c r="J21" s="18"/>
      <c r="K21" s="17"/>
      <c r="L21" s="17"/>
    </row>
    <row r="22" spans="2:17" x14ac:dyDescent="0.25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25">
      <c r="B25" t="str">
        <f>INDEX(Tasks,20,2)</f>
        <v>Submit button --&gt; fix errors</v>
      </c>
      <c r="C25" s="17"/>
      <c r="D25" s="17">
        <v>8.3333333333333329E-2</v>
      </c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6.5" thickTop="1" thickBot="1" x14ac:dyDescent="0.3">
      <c r="C38" s="21">
        <f>SUM(C6:C37)</f>
        <v>0.20833333333333331</v>
      </c>
      <c r="D38" s="21">
        <f>SUM(D6:D37)</f>
        <v>0.43958333333333333</v>
      </c>
      <c r="E38" s="21">
        <f t="shared" ref="E38:L38" si="0">SUM(E6:E37)</f>
        <v>3.125E-2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0.20833333333333331</v>
      </c>
      <c r="D40" s="18">
        <f>SUM($C$38:D38)</f>
        <v>0.6479166666666667</v>
      </c>
      <c r="E40" s="18">
        <f>SUM($C$38:E38)</f>
        <v>0.6791666666666667</v>
      </c>
      <c r="F40" s="18">
        <f>SUM($C$38:F38)</f>
        <v>0.6791666666666667</v>
      </c>
      <c r="G40" s="18">
        <f>SUM($C$38:G38)</f>
        <v>0.6791666666666667</v>
      </c>
      <c r="H40" s="18">
        <f>SUM($C$38:H38)</f>
        <v>0.6791666666666667</v>
      </c>
      <c r="I40" s="18">
        <f>SUM($C$38:I38)</f>
        <v>0.6791666666666667</v>
      </c>
      <c r="J40" s="18">
        <f>SUM($C$38:J38)</f>
        <v>0.6791666666666667</v>
      </c>
      <c r="K40" s="18">
        <f>SUM($C$38:K38)</f>
        <v>0.6791666666666667</v>
      </c>
      <c r="L40" s="18">
        <f>SUM($C$38:L38)</f>
        <v>0.6791666666666667</v>
      </c>
    </row>
    <row r="41" spans="2:12" x14ac:dyDescent="0.25">
      <c r="B41" t="s">
        <v>32</v>
      </c>
      <c r="C41" s="18">
        <f>Parameters!$G$5-C40</f>
        <v>5.625</v>
      </c>
      <c r="D41" s="18">
        <f>Parameters!$G$5-D40</f>
        <v>5.1854166666666668</v>
      </c>
      <c r="E41" s="18">
        <f>Parameters!$G$5-E40</f>
        <v>5.1541666666666668</v>
      </c>
      <c r="F41" s="18">
        <f>Parameters!$G$5-F40</f>
        <v>5.1541666666666668</v>
      </c>
      <c r="G41" s="18">
        <f>Parameters!$G$5-G40</f>
        <v>5.1541666666666668</v>
      </c>
      <c r="H41" s="18">
        <f>Parameters!$G$5-H40</f>
        <v>5.1541666666666668</v>
      </c>
      <c r="I41" s="18">
        <f>Parameters!$G$5-I40</f>
        <v>5.1541666666666668</v>
      </c>
      <c r="J41" s="18">
        <f>Parameters!$G$5-J40</f>
        <v>5.1541666666666668</v>
      </c>
      <c r="K41" s="18">
        <f>Parameters!$G$5-K40</f>
        <v>5.1541666666666668</v>
      </c>
      <c r="L41" s="18">
        <f>Parameters!$G$5-L40</f>
        <v>5.1541666666666668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topLeftCell="A3" workbookViewId="0">
      <selection activeCell="E12" sqref="E12"/>
    </sheetView>
  </sheetViews>
  <sheetFormatPr defaultRowHeight="15" x14ac:dyDescent="0.25"/>
  <cols>
    <col min="1" max="1" width="18.28515625" customWidth="1"/>
    <col min="2" max="2" width="30.5703125" customWidth="1"/>
  </cols>
  <sheetData>
    <row r="2" spans="1:12" x14ac:dyDescent="0.25">
      <c r="A2" t="s">
        <v>28</v>
      </c>
      <c r="B2" t="str">
        <f>INDEX(Participants,2,2)</f>
        <v>Tessa van Beers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>
        <v>2.5694444444444447E-2</v>
      </c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>
        <v>5.5555555555555558E-3</v>
      </c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x14ac:dyDescent="0.25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>
        <v>8.3333333333333329E-2</v>
      </c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17"/>
      <c r="D27" s="17"/>
      <c r="E27" s="17">
        <v>4.1666666666666664E-2</v>
      </c>
      <c r="F27" s="17"/>
      <c r="G27" s="17"/>
      <c r="H27" s="17"/>
      <c r="I27" s="17"/>
      <c r="J27" s="17"/>
      <c r="K27" s="17"/>
      <c r="L27" s="17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>
        <v>1.3888888888888888E-2</v>
      </c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>
        <v>3.472222222222222E-3</v>
      </c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>
        <v>4.1666666666666664E-2</v>
      </c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>
        <v>2.0833333333333332E-2</v>
      </c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>
        <v>2.0833333333333332E-2</v>
      </c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6.5" thickTop="1" thickBot="1" x14ac:dyDescent="0.3">
      <c r="C38" s="21">
        <f>SUM(C6:C37)</f>
        <v>0.38541666666666663</v>
      </c>
      <c r="D38" s="21">
        <f t="shared" ref="D38:L38" si="0">SUM(D6:D37)</f>
        <v>0.35625000000000007</v>
      </c>
      <c r="E38" s="21">
        <f t="shared" si="0"/>
        <v>0.25694444444444442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0.38541666666666663</v>
      </c>
      <c r="D40" s="18">
        <f>SUM($C$38:D38)</f>
        <v>0.7416666666666667</v>
      </c>
      <c r="E40" s="18">
        <f>SUM($C$38:E38)</f>
        <v>0.99861111111111112</v>
      </c>
      <c r="F40" s="18">
        <f>SUM($C$38:F38)</f>
        <v>0.99861111111111112</v>
      </c>
      <c r="G40" s="18">
        <f>SUM($C$38:G38)</f>
        <v>0.99861111111111112</v>
      </c>
      <c r="H40" s="18">
        <f>SUM($C$38:H38)</f>
        <v>0.99861111111111112</v>
      </c>
      <c r="I40" s="18">
        <f>SUM($C$38:I38)</f>
        <v>0.99861111111111112</v>
      </c>
      <c r="J40" s="18">
        <f>SUM($C$38:J38)</f>
        <v>0.99861111111111112</v>
      </c>
      <c r="K40" s="18">
        <f>SUM($C$38:K38)</f>
        <v>0.99861111111111112</v>
      </c>
      <c r="L40" s="18">
        <f>SUM($C$38:L38)</f>
        <v>0.99861111111111112</v>
      </c>
    </row>
    <row r="41" spans="2:12" x14ac:dyDescent="0.25">
      <c r="B41" t="s">
        <v>32</v>
      </c>
      <c r="C41" s="18">
        <f>Parameters!$G$6-C40</f>
        <v>5.4479166666666661</v>
      </c>
      <c r="D41" s="18">
        <f>Parameters!$G$6-D40</f>
        <v>5.0916666666666668</v>
      </c>
      <c r="E41" s="18">
        <f>Parameters!$G$6-E40</f>
        <v>4.8347222222222221</v>
      </c>
      <c r="F41" s="18">
        <f>Parameters!$G$6-F40</f>
        <v>4.8347222222222221</v>
      </c>
      <c r="G41" s="18">
        <f>Parameters!$G$6-G40</f>
        <v>4.8347222222222221</v>
      </c>
      <c r="H41" s="18">
        <f>Parameters!$G$6-H40</f>
        <v>4.8347222222222221</v>
      </c>
      <c r="I41" s="18">
        <f>Parameters!$G$6-I40</f>
        <v>4.8347222222222221</v>
      </c>
      <c r="J41" s="18">
        <f>Parameters!$G$6-J40</f>
        <v>4.8347222222222221</v>
      </c>
      <c r="K41" s="18">
        <f>Parameters!$G$6-K40</f>
        <v>4.8347222222222221</v>
      </c>
      <c r="L41" s="18">
        <f>Parameters!$G$6-L40</f>
        <v>4.8347222222222221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43"/>
  <sheetViews>
    <sheetView workbookViewId="0">
      <selection activeCell="E9" sqref="E9"/>
    </sheetView>
  </sheetViews>
  <sheetFormatPr defaultRowHeight="15" x14ac:dyDescent="0.25"/>
  <cols>
    <col min="1" max="1" width="22" customWidth="1"/>
    <col min="2" max="2" width="30.7109375" customWidth="1"/>
    <col min="3" max="3" width="9.85546875" customWidth="1"/>
  </cols>
  <sheetData>
    <row r="2" spans="1:12" x14ac:dyDescent="0.25">
      <c r="A2" t="s">
        <v>28</v>
      </c>
      <c r="B2" t="str">
        <f>INDEX(Participants,3,2)</f>
        <v>Bas Gerritsen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>
        <v>2.5694444444444447E-2</v>
      </c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>
        <v>5.5555555555555558E-3</v>
      </c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25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6.5" thickTop="1" thickBot="1" x14ac:dyDescent="0.3">
      <c r="C38" s="21">
        <f>SUM(C6:C37)</f>
        <v>8.3333333333333329E-2</v>
      </c>
      <c r="D38" s="21">
        <f t="shared" ref="D38:L38" si="0">SUM(D6:D37)</f>
        <v>0.2729166666666667</v>
      </c>
      <c r="E38" s="21">
        <f t="shared" si="0"/>
        <v>3.125E-2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8.3333333333333329E-2</v>
      </c>
      <c r="D40" s="18">
        <f>SUM($C$38:D38)</f>
        <v>0.35625000000000001</v>
      </c>
      <c r="E40" s="18">
        <f>SUM($C$38:E38)</f>
        <v>0.38750000000000001</v>
      </c>
      <c r="F40" s="18">
        <f>SUM($C$38:F38)</f>
        <v>0.38750000000000001</v>
      </c>
      <c r="G40" s="18">
        <f>SUM($C$38:G38)</f>
        <v>0.38750000000000001</v>
      </c>
      <c r="H40" s="18">
        <f>SUM($C$38:H38)</f>
        <v>0.38750000000000001</v>
      </c>
      <c r="I40" s="18">
        <f>SUM($C$38:I38)</f>
        <v>0.38750000000000001</v>
      </c>
      <c r="J40" s="18">
        <f>SUM($C$38:J38)</f>
        <v>0.38750000000000001</v>
      </c>
      <c r="K40" s="18">
        <f>SUM($C$38:K38)</f>
        <v>0.38750000000000001</v>
      </c>
      <c r="L40" s="18">
        <f>SUM($C$38:L38)</f>
        <v>0.38750000000000001</v>
      </c>
    </row>
    <row r="41" spans="2:12" x14ac:dyDescent="0.25">
      <c r="B41" t="s">
        <v>32</v>
      </c>
      <c r="C41" s="18">
        <f>Parameters!$G$7-C40</f>
        <v>5.75</v>
      </c>
      <c r="D41" s="18">
        <f>Parameters!$G$7-D40</f>
        <v>5.4770833333333329</v>
      </c>
      <c r="E41" s="18">
        <f>Parameters!$G$7-E40</f>
        <v>5.4458333333333329</v>
      </c>
      <c r="F41" s="18">
        <f>Parameters!$G$7-F40</f>
        <v>5.4458333333333329</v>
      </c>
      <c r="G41" s="18">
        <f>Parameters!$G$7-G40</f>
        <v>5.4458333333333329</v>
      </c>
      <c r="H41" s="18">
        <f>Parameters!$G$7-H40</f>
        <v>5.4458333333333329</v>
      </c>
      <c r="I41" s="18">
        <f>Parameters!$G$7-I40</f>
        <v>5.4458333333333329</v>
      </c>
      <c r="J41" s="18">
        <f>Parameters!$G$7-J40</f>
        <v>5.4458333333333329</v>
      </c>
      <c r="K41" s="18">
        <f>Parameters!$G$7-K40</f>
        <v>5.4458333333333329</v>
      </c>
      <c r="L41" s="18">
        <f>Parameters!$G$7-L40</f>
        <v>5.4458333333333329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43"/>
  <sheetViews>
    <sheetView workbookViewId="0">
      <selection activeCell="F24" sqref="F24"/>
    </sheetView>
  </sheetViews>
  <sheetFormatPr defaultRowHeight="15" x14ac:dyDescent="0.25"/>
  <cols>
    <col min="1" max="1" width="15.85546875" customWidth="1"/>
    <col min="2" max="2" width="30.5703125" customWidth="1"/>
  </cols>
  <sheetData>
    <row r="2" spans="1:12" x14ac:dyDescent="0.25">
      <c r="A2" t="s">
        <v>28</v>
      </c>
      <c r="B2" s="11" t="str">
        <f>INDEX(Participants,4,2)</f>
        <v>Jay Benedicto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25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6.5" thickTop="1" thickBot="1" x14ac:dyDescent="0.3">
      <c r="C38" s="21">
        <f>SUM(C6:C37)</f>
        <v>0.33333333333333331</v>
      </c>
      <c r="D38" s="21">
        <f t="shared" ref="D38:L38" si="0">SUM(D6:D37)</f>
        <v>0.14791666666666667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0.33333333333333331</v>
      </c>
      <c r="D40" s="18">
        <f>SUM($C$38:D38)</f>
        <v>0.48124999999999996</v>
      </c>
      <c r="E40" s="18">
        <f>SUM($C$38:E38)</f>
        <v>0.48124999999999996</v>
      </c>
      <c r="F40" s="18">
        <f>SUM($C$38:F38)</f>
        <v>0.48124999999999996</v>
      </c>
      <c r="G40" s="18">
        <f>SUM($C$38:G38)</f>
        <v>0.48124999999999996</v>
      </c>
      <c r="H40" s="18">
        <f>SUM($C$38:H38)</f>
        <v>0.48124999999999996</v>
      </c>
      <c r="I40" s="18">
        <f>SUM($C$38:I38)</f>
        <v>0.48124999999999996</v>
      </c>
      <c r="J40" s="18">
        <f>SUM($C$38:J38)</f>
        <v>0.48124999999999996</v>
      </c>
      <c r="K40" s="18">
        <f>SUM($C$38:K38)</f>
        <v>0.48124999999999996</v>
      </c>
      <c r="L40" s="18">
        <f>SUM($C$38:L38)</f>
        <v>0.48124999999999996</v>
      </c>
    </row>
    <row r="41" spans="2:12" x14ac:dyDescent="0.25">
      <c r="B41" t="s">
        <v>32</v>
      </c>
      <c r="C41" s="18">
        <f>Parameters!$G$8-C40</f>
        <v>5.5</v>
      </c>
      <c r="D41" s="18">
        <f>Parameters!$G$8-D40</f>
        <v>5.3520833333333329</v>
      </c>
      <c r="E41" s="18">
        <f>Parameters!$G$8-E40</f>
        <v>5.3520833333333329</v>
      </c>
      <c r="F41" s="18">
        <f>Parameters!$G$8-F40</f>
        <v>5.3520833333333329</v>
      </c>
      <c r="G41" s="18">
        <f>Parameters!$G$8-G40</f>
        <v>5.3520833333333329</v>
      </c>
      <c r="H41" s="18">
        <f>Parameters!$G$8-H40</f>
        <v>5.3520833333333329</v>
      </c>
      <c r="I41" s="18">
        <f>Parameters!$G$8-I40</f>
        <v>5.3520833333333329</v>
      </c>
      <c r="J41" s="18">
        <f>Parameters!$G$8-J40</f>
        <v>5.3520833333333329</v>
      </c>
      <c r="K41" s="18">
        <f>Parameters!$G$8-K40</f>
        <v>5.3520833333333329</v>
      </c>
      <c r="L41" s="18">
        <f>Parameters!$G$8-L40</f>
        <v>5.3520833333333329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43"/>
  <sheetViews>
    <sheetView workbookViewId="0">
      <selection activeCell="E10" sqref="E10"/>
    </sheetView>
  </sheetViews>
  <sheetFormatPr defaultRowHeight="15" x14ac:dyDescent="0.25"/>
  <cols>
    <col min="1" max="1" width="15.42578125" customWidth="1"/>
    <col min="2" max="2" width="30.140625" customWidth="1"/>
  </cols>
  <sheetData>
    <row r="2" spans="1:12" x14ac:dyDescent="0.25">
      <c r="A2" t="s">
        <v>28</v>
      </c>
      <c r="B2" t="str">
        <f>INDEX(Participants,5,2)</f>
        <v>Lyuben Petrov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>
        <v>2.5694444444444447E-2</v>
      </c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>
        <v>5.5555555555555558E-3</v>
      </c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25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19"/>
      <c r="E37" s="19"/>
      <c r="F37" s="30"/>
      <c r="G37" s="30"/>
      <c r="H37" s="30"/>
      <c r="I37" s="30"/>
      <c r="J37" s="30"/>
      <c r="K37" s="30"/>
      <c r="L37" s="30"/>
    </row>
    <row r="38" spans="2:12" ht="15.75" thickTop="1" x14ac:dyDescent="0.25">
      <c r="C38" s="20">
        <f>SUM(C6:C37)</f>
        <v>0</v>
      </c>
      <c r="D38" s="20">
        <f t="shared" ref="D38:L38" si="0">SUM(D6:D37)</f>
        <v>0.23125000000000001</v>
      </c>
      <c r="E38" s="20">
        <f t="shared" si="0"/>
        <v>3.125E-2</v>
      </c>
      <c r="F38" s="20">
        <f t="shared" si="0"/>
        <v>0</v>
      </c>
      <c r="G38" s="20">
        <f t="shared" si="0"/>
        <v>0</v>
      </c>
      <c r="H38" s="20">
        <f t="shared" si="0"/>
        <v>0</v>
      </c>
      <c r="I38" s="20">
        <f t="shared" si="0"/>
        <v>0</v>
      </c>
      <c r="J38" s="20">
        <f t="shared" si="0"/>
        <v>0</v>
      </c>
      <c r="K38" s="20">
        <f t="shared" si="0"/>
        <v>0</v>
      </c>
      <c r="L38" s="20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0</v>
      </c>
      <c r="D40" s="18">
        <f>SUM($C$38:D38)</f>
        <v>0.23125000000000001</v>
      </c>
      <c r="E40" s="18">
        <f>SUM($C$38:E38)</f>
        <v>0.26250000000000001</v>
      </c>
      <c r="F40" s="18">
        <f>SUM($C$38:F38)</f>
        <v>0.26250000000000001</v>
      </c>
      <c r="G40" s="18">
        <f>SUM($C$38:G38)</f>
        <v>0.26250000000000001</v>
      </c>
      <c r="H40" s="18">
        <f>SUM($C$38:H38)</f>
        <v>0.26250000000000001</v>
      </c>
      <c r="I40" s="18">
        <f>SUM($C$38:I38)</f>
        <v>0.26250000000000001</v>
      </c>
      <c r="J40" s="18">
        <f>SUM($C$38:J38)</f>
        <v>0.26250000000000001</v>
      </c>
      <c r="K40" s="18">
        <f>SUM($C$38:K38)</f>
        <v>0.26250000000000001</v>
      </c>
      <c r="L40" s="18">
        <f>SUM($C$38:L38)</f>
        <v>0.26250000000000001</v>
      </c>
    </row>
    <row r="41" spans="2:12" x14ac:dyDescent="0.25">
      <c r="B41" t="s">
        <v>32</v>
      </c>
      <c r="C41" s="18">
        <f>Parameters!$G$9-C40</f>
        <v>5.833333333333333</v>
      </c>
      <c r="D41" s="18">
        <f>Parameters!$G$9-D40</f>
        <v>5.6020833333333329</v>
      </c>
      <c r="E41" s="18">
        <f>Parameters!$G$9-E40</f>
        <v>5.5708333333333329</v>
      </c>
      <c r="F41" s="18">
        <f>Parameters!$G$9-F40</f>
        <v>5.5708333333333329</v>
      </c>
      <c r="G41" s="18">
        <f>Parameters!$G$9-G40</f>
        <v>5.5708333333333329</v>
      </c>
      <c r="H41" s="18">
        <f>Parameters!$G$9-H40</f>
        <v>5.5708333333333329</v>
      </c>
      <c r="I41" s="18">
        <f>Parameters!$G$9-I40</f>
        <v>5.5708333333333329</v>
      </c>
      <c r="J41" s="18">
        <f>Parameters!$G$9-J40</f>
        <v>5.5708333333333329</v>
      </c>
      <c r="K41" s="18">
        <f>Parameters!$G$9-K40</f>
        <v>5.5708333333333329</v>
      </c>
      <c r="L41" s="18">
        <f>Parameters!$G$9-L40</f>
        <v>5.5708333333333329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3"/>
  <sheetViews>
    <sheetView workbookViewId="0">
      <selection activeCell="E8" sqref="E8"/>
    </sheetView>
  </sheetViews>
  <sheetFormatPr defaultRowHeight="15" x14ac:dyDescent="0.25"/>
  <cols>
    <col min="1" max="1" width="14.85546875" customWidth="1"/>
    <col min="2" max="2" width="31" customWidth="1"/>
  </cols>
  <sheetData>
    <row r="2" spans="1:12" x14ac:dyDescent="0.25">
      <c r="A2" t="s">
        <v>28</v>
      </c>
      <c r="B2" t="str">
        <f>INDEX(Participants,6,2)</f>
        <v>Nours Naama</v>
      </c>
    </row>
    <row r="4" spans="1:12" ht="15.75" thickBot="1" x14ac:dyDescent="0.3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>
        <v>2.5694444444444447E-2</v>
      </c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>
        <v>5.5555555555555558E-3</v>
      </c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>
        <v>6.25E-2</v>
      </c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s="34" t="str">
        <f>INDEX(Tasks,12,2)</f>
        <v>Html file</v>
      </c>
      <c r="C17" s="17"/>
      <c r="D17" s="32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s="34" t="str">
        <f>INDEX(Tasks,13,2)</f>
        <v>Retrieve data from upload file</v>
      </c>
      <c r="C18" s="17"/>
      <c r="D18" s="32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s="34" t="str">
        <f>INDEX(Tasks,14,2)</f>
        <v>Look into libraries</v>
      </c>
      <c r="C19" s="17"/>
      <c r="D19" s="32">
        <v>1.3888888888888888E-2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s="34" t="str">
        <f>INDEX(Tasks,15,2)</f>
        <v>Research the data files</v>
      </c>
      <c r="C20" s="17"/>
      <c r="D20" s="32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s="34" t="str">
        <f>INDEX(Tasks,16,2)</f>
        <v>Look into node links and adjacency matrix</v>
      </c>
      <c r="C21" s="17"/>
      <c r="D21" s="32">
        <v>4.1666666666666664E-2</v>
      </c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s="34" t="str">
        <f>INDEX(Tasks,17,2)</f>
        <v>Research node.js</v>
      </c>
      <c r="C22" s="17"/>
      <c r="D22" s="32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s="34" t="str">
        <f>INDEX(Tasks,18,2)</f>
        <v>Make a github</v>
      </c>
      <c r="C23" s="17"/>
      <c r="D23" s="32">
        <v>2.0833333333333332E-2</v>
      </c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s="34" t="str">
        <f>INDEX(Tasks,19,2)</f>
        <v>Make the meeting digital</v>
      </c>
      <c r="C24" s="17"/>
      <c r="D24" s="33"/>
      <c r="E24" s="31"/>
      <c r="F24" s="31"/>
      <c r="G24" s="31"/>
      <c r="H24" s="31"/>
      <c r="I24" s="31"/>
      <c r="J24" s="31"/>
      <c r="K24" s="31"/>
      <c r="L24" s="31"/>
    </row>
    <row r="25" spans="2:17" x14ac:dyDescent="0.25">
      <c r="B25" s="34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25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25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25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25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25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25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25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.75" thickBot="1" x14ac:dyDescent="0.3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6.5" thickTop="1" thickBot="1" x14ac:dyDescent="0.3">
      <c r="C38" s="21">
        <f>SUM(C6:C37)</f>
        <v>0.14583333333333331</v>
      </c>
      <c r="D38" s="21">
        <f t="shared" ref="D38:L38" si="0">SUM(D6:D37)</f>
        <v>0.15138888888888888</v>
      </c>
      <c r="E38" s="21">
        <f t="shared" si="0"/>
        <v>3.125E-2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25">
      <c r="B40" t="s">
        <v>31</v>
      </c>
      <c r="C40" s="18">
        <f>SUM(C38)</f>
        <v>0.14583333333333331</v>
      </c>
      <c r="D40" s="18">
        <f>SUM($C$38:D38)</f>
        <v>0.29722222222222217</v>
      </c>
      <c r="E40" s="18">
        <f>SUM($C$38:E38)</f>
        <v>0.32847222222222217</v>
      </c>
      <c r="F40" s="18">
        <f>SUM($C$38:F38)</f>
        <v>0.32847222222222217</v>
      </c>
      <c r="G40" s="18">
        <f>SUM($C$38:G38)</f>
        <v>0.32847222222222217</v>
      </c>
      <c r="H40" s="18">
        <f>SUM($C$38:H38)</f>
        <v>0.32847222222222217</v>
      </c>
      <c r="I40" s="18">
        <f>SUM($C$38:I38)</f>
        <v>0.32847222222222217</v>
      </c>
      <c r="J40" s="18">
        <f>SUM($C$38:J38)</f>
        <v>0.32847222222222217</v>
      </c>
      <c r="K40" s="18">
        <f>SUM($C$38:K38)</f>
        <v>0.32847222222222217</v>
      </c>
      <c r="L40" s="18">
        <f>SUM($C$38:L38)</f>
        <v>0.32847222222222217</v>
      </c>
    </row>
    <row r="41" spans="2:12" x14ac:dyDescent="0.25">
      <c r="B41" t="s">
        <v>32</v>
      </c>
      <c r="C41" s="18">
        <f>Parameters!$G$10-C40</f>
        <v>5.6875</v>
      </c>
      <c r="D41" s="18">
        <f>Parameters!$G$10-D40</f>
        <v>5.5361111111111105</v>
      </c>
      <c r="E41" s="18">
        <f>Parameters!$G$10-E40</f>
        <v>5.5048611111111105</v>
      </c>
      <c r="F41" s="18">
        <f>Parameters!$G$10-F40</f>
        <v>5.5048611111111105</v>
      </c>
      <c r="G41" s="18">
        <f>Parameters!$G$10-G40</f>
        <v>5.5048611111111105</v>
      </c>
      <c r="H41" s="18">
        <f>Parameters!$G$10-H40</f>
        <v>5.5048611111111105</v>
      </c>
      <c r="I41" s="18">
        <f>Parameters!$G$10-I40</f>
        <v>5.5048611111111105</v>
      </c>
      <c r="J41" s="18">
        <f>Parameters!$G$10-J40</f>
        <v>5.5048611111111105</v>
      </c>
      <c r="K41" s="18">
        <f>Parameters!$G$10-K40</f>
        <v>5.5048611111111105</v>
      </c>
      <c r="L41" s="18">
        <f>Parameters!$G$10-L40</f>
        <v>5.5048611111111105</v>
      </c>
    </row>
    <row r="42" spans="2:12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48"/>
  <sheetViews>
    <sheetView zoomScaleNormal="100" workbookViewId="0">
      <selection activeCell="N23" sqref="N23"/>
    </sheetView>
  </sheetViews>
  <sheetFormatPr defaultRowHeight="15" x14ac:dyDescent="0.25"/>
  <cols>
    <col min="2" max="2" width="31.28515625" customWidth="1"/>
    <col min="14" max="14" width="10.28515625" customWidth="1"/>
    <col min="20" max="20" width="10.5703125" customWidth="1"/>
  </cols>
  <sheetData>
    <row r="2" spans="2:14" x14ac:dyDescent="0.25">
      <c r="B2" s="1" t="s">
        <v>48</v>
      </c>
    </row>
    <row r="4" spans="2:14" ht="15.75" thickBot="1" x14ac:dyDescent="0.3"/>
    <row r="5" spans="2:14" ht="15.75" thickBot="1" x14ac:dyDescent="0.3"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6" t="s">
        <v>33</v>
      </c>
      <c r="N5" s="6" t="s">
        <v>45</v>
      </c>
    </row>
    <row r="6" spans="2:14" x14ac:dyDescent="0.25">
      <c r="B6" t="str">
        <f>INDEX(Tasks,1,2)</f>
        <v>Sprint Planning</v>
      </c>
      <c r="C6" s="22">
        <f>SUM(Student3!C6,Student1!C6,Student2!C6,Student4!C6,Student5!C6,Student6!C6)</f>
        <v>0</v>
      </c>
      <c r="D6" s="22">
        <f>SUM(Student3!D6,Student1!D6,Student2!D6,Student4!D6,Student5!D6,Student6!D6)</f>
        <v>0.11666666666666667</v>
      </c>
      <c r="E6" s="22">
        <f>SUM(Student3!E6,Student1!E6,Student2!E6,Student4!E6,Student5!E6,Student6!E6)</f>
        <v>0.12847222222222224</v>
      </c>
      <c r="F6" s="22">
        <f>SUM(Student3!F6,Student1!F6,Student2!F6,Student4!F6,Student5!F6,Student6!F6)</f>
        <v>0</v>
      </c>
      <c r="G6" s="22">
        <f>SUM(Student3!G6,Student1!G6,Student2!G6,Student4!G6,Student5!G6,Student6!G6)</f>
        <v>0</v>
      </c>
      <c r="H6" s="22">
        <f>SUM(Student3!H6,Student1!H6,Student2!H6,Student4!H6,Student5!H6,Student6!H6)</f>
        <v>0</v>
      </c>
      <c r="I6" s="22">
        <f>SUM(Student3!I6,Student1!I6,Student2!I6,Student4!I6,Student5!I6,Student6!I6)</f>
        <v>0</v>
      </c>
      <c r="J6" s="22">
        <f>SUM(Student3!J6,Student1!J6,Student2!J6,Student4!J6,Student5!J6,Student6!J6)</f>
        <v>0</v>
      </c>
      <c r="K6" s="22">
        <f>SUM(Student3!K6,Student1!K6,Student2!K6,Student4!K6,Student5!K6,Student6!K6)</f>
        <v>0</v>
      </c>
      <c r="L6" s="22">
        <f>SUM(Student3!L6,Student1!L6,Student2!L6,Student4!L6,Student5!L6,Student6!L6)</f>
        <v>0</v>
      </c>
      <c r="M6" s="23">
        <f t="shared" ref="M6:M25" si="0">SUM(C6:L6)</f>
        <v>0.24513888888888891</v>
      </c>
      <c r="N6" s="7">
        <f>IF(INDEX(Tasks,1,3)&lt;&gt;"",100*M6/INDEX(Tasks,1,3),"")</f>
        <v>147.08333333333334</v>
      </c>
    </row>
    <row r="7" spans="2:14" x14ac:dyDescent="0.25">
      <c r="B7" t="str">
        <f>INDEX(Tasks,2,2)</f>
        <v>Daily Scrum</v>
      </c>
      <c r="C7" s="22">
        <f>SUM(Student3!C7,Student1!C7,Student2!C7,Student4!C7,Student5!C7,Student6!C7)</f>
        <v>0</v>
      </c>
      <c r="D7" s="22">
        <f>SUM(Student3!D7,Student1!D7,Student2!D7,Student4!D7,Student5!D7,Student6!D7)</f>
        <v>2.0833333333333336E-2</v>
      </c>
      <c r="E7" s="22">
        <f>SUM(Student3!E7,Student1!E7,Student2!E7,Student4!E7,Student5!E7,Student6!E7)</f>
        <v>2.777777777777778E-2</v>
      </c>
      <c r="F7" s="22">
        <f>SUM(Student3!F7,Student1!F7,Student2!F7,Student4!F7,Student5!F7,Student6!F7)</f>
        <v>0</v>
      </c>
      <c r="G7" s="22">
        <f>SUM(Student3!G7,Student1!G7,Student2!G7,Student4!G7,Student5!G7,Student6!G7)</f>
        <v>0</v>
      </c>
      <c r="H7" s="22">
        <f>SUM(Student3!H7,Student1!H7,Student2!H7,Student4!H7,Student5!H7,Student6!H7)</f>
        <v>0</v>
      </c>
      <c r="I7" s="22">
        <f>SUM(Student3!I7,Student1!I7,Student2!I7,Student4!I7,Student5!I7,Student6!I7)</f>
        <v>0</v>
      </c>
      <c r="J7" s="22">
        <f>SUM(Student3!J7,Student1!J7,Student2!J7,Student4!J7,Student5!J7,Student6!J7)</f>
        <v>0</v>
      </c>
      <c r="K7" s="22">
        <f>SUM(Student3!K7,Student1!K7,Student2!K7,Student4!K7,Student5!K7,Student6!K7)</f>
        <v>0</v>
      </c>
      <c r="L7" s="22">
        <f>SUM(Student3!L7,Student1!L7,Student2!L7,Student4!L7,Student5!L7,Student6!L7)</f>
        <v>0</v>
      </c>
      <c r="M7" s="24">
        <f t="shared" si="0"/>
        <v>4.8611111111111119E-2</v>
      </c>
      <c r="N7" s="7">
        <f>IF(INDEX(Tasks,2,3)&lt;&gt;"",100*M7/INDEX(Tasks,2,3),"")</f>
        <v>14.583333333333336</v>
      </c>
    </row>
    <row r="8" spans="2:14" x14ac:dyDescent="0.25">
      <c r="B8" t="str">
        <f>INDEX(Tasks,3,2)</f>
        <v>Sprint Review</v>
      </c>
      <c r="C8" s="22">
        <f>SUM(Student3!C8,Student1!C8,Student2!C8,Student4!C8,Student5!C8,Student6!C8)</f>
        <v>0</v>
      </c>
      <c r="D8" s="22">
        <f>SUM(Student3!D8,Student1!D8,Student2!D8,Student4!D8,Student5!D8,Student6!D8)</f>
        <v>0</v>
      </c>
      <c r="E8" s="22">
        <f>SUM(Student3!E8,Student1!E8,Student2!E8,Student4!E8,Student5!E8,Student6!E8)</f>
        <v>0</v>
      </c>
      <c r="F8" s="22">
        <f>SUM(Student3!F8,Student1!F8,Student2!F8,Student4!F8,Student5!F8,Student6!F8)</f>
        <v>0</v>
      </c>
      <c r="G8" s="22">
        <f>SUM(Student3!G8,Student1!G8,Student2!G8,Student4!G8,Student5!G8,Student6!G8)</f>
        <v>0</v>
      </c>
      <c r="H8" s="22">
        <f>SUM(Student3!H8,Student1!H8,Student2!H8,Student4!H8,Student5!H8,Student6!H8)</f>
        <v>0</v>
      </c>
      <c r="I8" s="22">
        <f>SUM(Student3!I8,Student1!I8,Student2!I8,Student4!I8,Student5!I8,Student6!I8)</f>
        <v>0</v>
      </c>
      <c r="J8" s="22">
        <f>SUM(Student3!J8,Student1!J8,Student2!J8,Student4!J8,Student5!J8,Student6!J8)</f>
        <v>0</v>
      </c>
      <c r="K8" s="22">
        <f>SUM(Student3!K8,Student1!K8,Student2!K8,Student4!K8,Student5!K8,Student6!K8)</f>
        <v>0</v>
      </c>
      <c r="L8" s="22">
        <f>SUM(Student3!L8,Student1!L8,Student2!L8,Student4!L8,Student5!L8,Student6!L8)</f>
        <v>0</v>
      </c>
      <c r="M8" s="24">
        <f t="shared" si="0"/>
        <v>0</v>
      </c>
      <c r="N8" s="7">
        <f>IF(INDEX(Tasks,3,3)&lt;&gt;"",100*M8/INDEX(Tasks,3,3),"")</f>
        <v>0</v>
      </c>
    </row>
    <row r="9" spans="2:14" x14ac:dyDescent="0.25">
      <c r="B9" t="str">
        <f>INDEX(Tasks,4,2)</f>
        <v>Sprint Retrospective</v>
      </c>
      <c r="C9" s="22">
        <f>SUM(Student3!C9,Student1!C9,Student2!C9,Student4!C9,Student5!C9,Student6!C9)</f>
        <v>0</v>
      </c>
      <c r="D9" s="22">
        <f>SUM(Student3!D9,Student1!D9,Student2!D9,Student4!D9,Student5!D9,Student6!D9)</f>
        <v>0</v>
      </c>
      <c r="E9" s="22">
        <f>SUM(Student3!E9,Student1!E9,Student2!E9,Student4!E9,Student5!E9,Student6!E9)</f>
        <v>0</v>
      </c>
      <c r="F9" s="22">
        <f>SUM(Student3!F9,Student1!F9,Student2!F9,Student4!F9,Student5!F9,Student6!F9)</f>
        <v>0</v>
      </c>
      <c r="G9" s="22">
        <f>SUM(Student3!G9,Student1!G9,Student2!G9,Student4!G9,Student5!G9,Student6!G9)</f>
        <v>0</v>
      </c>
      <c r="H9" s="22">
        <f>SUM(Student3!H9,Student1!H9,Student2!H9,Student4!H9,Student5!H9,Student6!H9)</f>
        <v>0</v>
      </c>
      <c r="I9" s="22">
        <f>SUM(Student3!I9,Student1!I9,Student2!I9,Student4!I9,Student5!I9,Student6!I9)</f>
        <v>0</v>
      </c>
      <c r="J9" s="22">
        <f>SUM(Student3!J9,Student1!J9,Student2!J9,Student4!J9,Student5!J9,Student6!J9)</f>
        <v>0</v>
      </c>
      <c r="K9" s="22">
        <f>SUM(Student3!K9,Student1!K9,Student2!K9,Student4!K9,Student5!K9,Student6!K9)</f>
        <v>0</v>
      </c>
      <c r="L9" s="22">
        <f>SUM(Student3!L9,Student1!L9,Student2!L9,Student4!L9,Student5!L9,Student6!L9)</f>
        <v>0</v>
      </c>
      <c r="M9" s="24">
        <f t="shared" si="0"/>
        <v>0</v>
      </c>
      <c r="N9" s="7">
        <f>IF(INDEX(Tasks,4,3)&lt;&gt;"",100*M9/INDEX(Tasks,4,3),"")</f>
        <v>0</v>
      </c>
    </row>
    <row r="10" spans="2:14" x14ac:dyDescent="0.25">
      <c r="B10" t="str">
        <f>INDEX(Tasks,5,2)</f>
        <v>Lectures/Plenary meetings</v>
      </c>
      <c r="C10" s="22">
        <f>SUM(Student3!C10,Student1!C10,Student2!C10,Student4!C10,Student5!C10,Student6!C10)</f>
        <v>0.41666666666666663</v>
      </c>
      <c r="D10" s="22">
        <f>SUM(Student3!D10,Student1!D10,Student2!D10,Student4!D10,Student5!D10,Student6!D10)</f>
        <v>0.125</v>
      </c>
      <c r="E10" s="22">
        <f>SUM(Student3!E10,Student1!E10,Student2!E10,Student4!E10,Student5!E10,Student6!E10)</f>
        <v>0</v>
      </c>
      <c r="F10" s="22">
        <f>SUM(Student3!F10,Student1!F10,Student2!F10,Student4!F10,Student5!F10,Student6!F10)</f>
        <v>0</v>
      </c>
      <c r="G10" s="22">
        <f>SUM(Student3!G10,Student1!G10,Student2!G10,Student4!G10,Student5!G10,Student6!G10)</f>
        <v>0</v>
      </c>
      <c r="H10" s="22">
        <f>SUM(Student3!H10,Student1!H10,Student2!H10,Student4!H10,Student5!H10,Student6!H10)</f>
        <v>0</v>
      </c>
      <c r="I10" s="22">
        <f>SUM(Student3!I10,Student1!I10,Student2!I10,Student4!I10,Student5!I10,Student6!I10)</f>
        <v>0</v>
      </c>
      <c r="J10" s="22">
        <f>SUM(Student3!J10,Student1!J10,Student2!J10,Student4!J10,Student5!J10,Student6!J10)</f>
        <v>0</v>
      </c>
      <c r="K10" s="22">
        <f>SUM(Student3!K10,Student1!K10,Student2!K10,Student4!K10,Student5!K10,Student6!K10)</f>
        <v>0</v>
      </c>
      <c r="L10" s="22">
        <f>SUM(Student3!L10,Student1!L10,Student2!L10,Student4!L10,Student5!L10,Student6!L10)</f>
        <v>0</v>
      </c>
      <c r="M10" s="24">
        <f t="shared" si="0"/>
        <v>0.54166666666666663</v>
      </c>
      <c r="N10" s="7">
        <f>IF(INDEX(Tasks,5,3)&lt;&gt;"",100*M10/INDEX(Tasks,5,3),"")</f>
        <v>650</v>
      </c>
    </row>
    <row r="11" spans="2:14" x14ac:dyDescent="0.25">
      <c r="B11" t="str">
        <f>INDEX(Tasks,6,2)</f>
        <v>Sprint Tasks</v>
      </c>
      <c r="C11" s="22">
        <f>SUM(Student3!C11,Student1!C11,Student2!C11,Student4!C11,Student5!C11,Student6!C11)</f>
        <v>0.125</v>
      </c>
      <c r="D11" s="22">
        <f>SUM(Student3!D11,Student1!D11,Student2!D11,Student4!D11,Student5!D11,Student6!D11)</f>
        <v>0</v>
      </c>
      <c r="E11" s="22">
        <f>SUM(Student3!E11,Student1!E11,Student2!E11,Student4!E11,Student5!E11,Student6!E11)</f>
        <v>0</v>
      </c>
      <c r="F11" s="22">
        <f>SUM(Student3!F11,Student1!F11,Student2!F11,Student4!F11,Student5!F11,Student6!F11)</f>
        <v>0</v>
      </c>
      <c r="G11" s="22">
        <f>SUM(Student3!G11,Student1!G11,Student2!G11,Student4!G11,Student5!G11,Student6!G11)</f>
        <v>0</v>
      </c>
      <c r="H11" s="22">
        <f>SUM(Student3!H11,Student1!H11,Student2!H11,Student4!H11,Student5!H11,Student6!H11)</f>
        <v>0</v>
      </c>
      <c r="I11" s="22">
        <f>SUM(Student3!I11,Student1!I11,Student2!I11,Student4!I11,Student5!I11,Student6!I11)</f>
        <v>0</v>
      </c>
      <c r="J11" s="22">
        <f>SUM(Student3!J11,Student1!J11,Student2!J11,Student4!J11,Student5!J11,Student6!J11)</f>
        <v>0</v>
      </c>
      <c r="K11" s="22">
        <f>SUM(Student3!K11,Student1!K11,Student2!K11,Student4!K11,Student5!K11,Student6!K11)</f>
        <v>0</v>
      </c>
      <c r="L11" s="22">
        <f>SUM(Student3!L11,Student1!L11,Student2!L11,Student4!L11,Student5!L11,Student6!L11)</f>
        <v>0</v>
      </c>
      <c r="M11" s="24">
        <f t="shared" si="0"/>
        <v>0.125</v>
      </c>
      <c r="N11" s="7">
        <f>IF(INDEX(Tasks,6,3)&lt;&gt;"",100*M11/INDEX(Tasks,6,3),"")</f>
        <v>0.36674816625916867</v>
      </c>
    </row>
    <row r="12" spans="2:14" x14ac:dyDescent="0.25">
      <c r="B12" t="str">
        <f>INDEX(Tasks,7,2)</f>
        <v>Sprint Task 1.1: research javascript, libraries, etc.</v>
      </c>
      <c r="C12" s="22">
        <f>SUM(Student3!C12,Student1!C12,Student2!C12,Student4!C12,Student5!C12,Student6!C12)</f>
        <v>0.4375</v>
      </c>
      <c r="D12" s="22">
        <f>SUM(Student3!D12,Student1!D12,Student2!D12,Student4!D12,Student5!D12,Student6!D12)</f>
        <v>0.61458333333333337</v>
      </c>
      <c r="E12" s="22">
        <f>SUM(Student3!E12,Student1!E12,Student2!E12,Student4!E12,Student5!E12,Student6!E12)</f>
        <v>0</v>
      </c>
      <c r="F12" s="22">
        <f>SUM(Student3!F12,Student1!F12,Student2!F12,Student4!F12,Student5!F12,Student6!F12)</f>
        <v>0</v>
      </c>
      <c r="G12" s="22">
        <f>SUM(Student3!G12,Student1!G12,Student2!G12,Student4!G12,Student5!G12,Student6!G12)</f>
        <v>0</v>
      </c>
      <c r="H12" s="22">
        <f>SUM(Student3!H12,Student1!H12,Student2!H12,Student4!H12,Student5!H12,Student6!H12)</f>
        <v>0</v>
      </c>
      <c r="I12" s="22">
        <f>SUM(Student3!I12,Student1!I12,Student2!I12,Student4!I12,Student5!I12,Student6!I12)</f>
        <v>0</v>
      </c>
      <c r="J12" s="22">
        <f>SUM(Student3!J12,Student1!J12,Student2!J12,Student4!J12,Student5!J12,Student6!J12)</f>
        <v>0</v>
      </c>
      <c r="K12" s="22">
        <f>SUM(Student3!K12,Student1!K12,Student2!K12,Student4!K12,Student5!K12,Student6!K12)</f>
        <v>0</v>
      </c>
      <c r="L12" s="22">
        <f>SUM(Student3!L12,Student1!L12,Student2!L12,Student4!L12,Student5!L12,Student6!L12)</f>
        <v>0</v>
      </c>
      <c r="M12" s="24">
        <f t="shared" si="0"/>
        <v>1.0520833333333335</v>
      </c>
      <c r="N12" s="7" t="str">
        <f>IF(INDEX(Tasks,7,3)&lt;&gt;"",100*M12/INDEX(Tasks,7,3),"")</f>
        <v/>
      </c>
    </row>
    <row r="13" spans="2:14" x14ac:dyDescent="0.25">
      <c r="B13" t="str">
        <f>INDEX(Tasks,8,2)</f>
        <v>Sprint Task 1.1: look into data retrieval</v>
      </c>
      <c r="C13" s="22">
        <f>SUM(Student3!C13,Student1!C13,Student2!C13,Student4!C13,Student5!C13,Student6!C13)</f>
        <v>8.3333333333333329E-2</v>
      </c>
      <c r="D13" s="22">
        <f>SUM(Student3!D13,Student1!D13,Student2!D13,Student4!D13,Student5!D13,Student6!D13)</f>
        <v>2.0833333333333332E-2</v>
      </c>
      <c r="E13" s="22">
        <f>SUM(Student3!E13,Student1!E13,Student2!E13,Student4!E13,Student5!E13,Student6!E13)</f>
        <v>0</v>
      </c>
      <c r="F13" s="22">
        <f>SUM(Student3!F13,Student1!F13,Student2!F13,Student4!F13,Student5!F13,Student6!F13)</f>
        <v>0</v>
      </c>
      <c r="G13" s="22">
        <f>SUM(Student3!G13,Student1!G13,Student2!G13,Student4!G13,Student5!G13,Student6!G13)</f>
        <v>0</v>
      </c>
      <c r="H13" s="22">
        <f>SUM(Student3!H13,Student1!H13,Student2!H13,Student4!H13,Student5!H13,Student6!H13)</f>
        <v>0</v>
      </c>
      <c r="I13" s="22">
        <f>SUM(Student3!I13,Student1!I13,Student2!I13,Student4!I13,Student5!I13,Student6!I13)</f>
        <v>0</v>
      </c>
      <c r="J13" s="22">
        <f>SUM(Student3!J13,Student1!J13,Student2!J13,Student4!J13,Student5!J13,Student6!J13)</f>
        <v>0</v>
      </c>
      <c r="K13" s="22">
        <f>SUM(Student3!K13,Student1!K13,Student2!K13,Student4!K13,Student5!K13,Student6!K13)</f>
        <v>0</v>
      </c>
      <c r="L13" s="22">
        <f>SUM(Student3!L13,Student1!L13,Student2!L13,Student4!L13,Student5!L13,Student6!L13)</f>
        <v>0</v>
      </c>
      <c r="M13" s="24">
        <f t="shared" si="0"/>
        <v>0.10416666666666666</v>
      </c>
      <c r="N13" s="7" t="str">
        <f>IF(INDEX(Tasks,8,3)&lt;&gt;"",100*M13/INDEX(Tasks,8,3),"")</f>
        <v/>
      </c>
    </row>
    <row r="14" spans="2:14" x14ac:dyDescent="0.25">
      <c r="B14" t="str">
        <f>INDEX(Tasks,9,2)</f>
        <v>Submit button --&gt; one file at the time</v>
      </c>
      <c r="C14" s="22">
        <f>SUM(Student3!C14,Student1!C14,Student2!C14,Student4!C14,Student5!C14,Student6!C14)</f>
        <v>0</v>
      </c>
      <c r="D14" s="22">
        <f>SUM(Student3!D14,Student1!D14,Student2!D14,Student4!D14,Student5!D14,Student6!D14)</f>
        <v>8.3333333333333329E-2</v>
      </c>
      <c r="E14" s="22">
        <f>SUM(Student3!E14,Student1!E14,Student2!E14,Student4!E14,Student5!E14,Student6!E14)</f>
        <v>0</v>
      </c>
      <c r="F14" s="22">
        <f>SUM(Student3!F14,Student1!F14,Student2!F14,Student4!F14,Student5!F14,Student6!F14)</f>
        <v>0</v>
      </c>
      <c r="G14" s="22">
        <f>SUM(Student3!G14,Student1!G14,Student2!G14,Student4!G14,Student5!G14,Student6!G14)</f>
        <v>0</v>
      </c>
      <c r="H14" s="22">
        <f>SUM(Student3!H14,Student1!H14,Student2!H14,Student4!H14,Student5!H14,Student6!H14)</f>
        <v>0</v>
      </c>
      <c r="I14" s="22">
        <f>SUM(Student3!I14,Student1!I14,Student2!I14,Student4!I14,Student5!I14,Student6!I14)</f>
        <v>0</v>
      </c>
      <c r="J14" s="22">
        <f>SUM(Student3!J14,Student1!J14,Student2!J14,Student4!J14,Student5!J14,Student6!J14)</f>
        <v>0</v>
      </c>
      <c r="K14" s="22">
        <f>SUM(Student3!K14,Student1!K14,Student2!K14,Student4!K14,Student5!K14,Student6!K14)</f>
        <v>0</v>
      </c>
      <c r="L14" s="22">
        <f>SUM(Student3!L14,Student1!L14,Student2!L14,Student4!L14,Student5!L14,Student6!L14)</f>
        <v>0</v>
      </c>
      <c r="M14" s="24">
        <f t="shared" si="0"/>
        <v>8.3333333333333329E-2</v>
      </c>
      <c r="N14" s="7" t="str">
        <f>IF(INDEX(Tasks,9,3)&lt;&gt;"",100*M14/INDEX(Tasks,9,3),"")</f>
        <v/>
      </c>
    </row>
    <row r="15" spans="2:14" x14ac:dyDescent="0.25">
      <c r="B15" t="s">
        <v>47</v>
      </c>
      <c r="C15" s="22">
        <f>SUM(Student3!C15,Student1!C15,Student2!C15,Student4!C15,Student5!C15,Student6!C15)</f>
        <v>0</v>
      </c>
      <c r="D15" s="22">
        <f>SUM(Student3!D15,Student1!D15,Student2!D15,Student4!D15,Student5!D15,Student6!D15)</f>
        <v>0.25</v>
      </c>
      <c r="E15" s="22">
        <f>SUM(Student3!E15,Student1!E15,Student2!E15,Student4!E15,Student5!E15,Student6!E15)</f>
        <v>0</v>
      </c>
      <c r="F15" s="22">
        <f>SUM(Student3!F15,Student1!F15,Student2!F15,Student4!F15,Student5!F15,Student6!F15)</f>
        <v>0</v>
      </c>
      <c r="G15" s="22">
        <f>SUM(Student3!G15,Student1!G15,Student2!G15,Student4!G15,Student5!G15,Student6!G15)</f>
        <v>0</v>
      </c>
      <c r="H15" s="22">
        <f>SUM(Student3!H15,Student1!H15,Student2!H15,Student4!H15,Student5!H15,Student6!H15)</f>
        <v>0</v>
      </c>
      <c r="I15" s="22">
        <f>SUM(Student3!I15,Student1!I15,Student2!I15,Student4!I15,Student5!I15,Student6!I15)</f>
        <v>0</v>
      </c>
      <c r="J15" s="22">
        <f>SUM(Student3!J15,Student1!J15,Student2!J15,Student4!J15,Student5!J15,Student6!J15)</f>
        <v>0</v>
      </c>
      <c r="K15" s="22">
        <f>SUM(Student3!K15,Student1!K15,Student2!K15,Student4!K15,Student5!K15,Student6!K15)</f>
        <v>0</v>
      </c>
      <c r="L15" s="22">
        <f>SUM(Student3!L15,Student1!L15,Student2!L15,Student4!L15,Student5!L15,Student6!L15)</f>
        <v>0</v>
      </c>
      <c r="M15" s="24">
        <f t="shared" si="0"/>
        <v>0.25</v>
      </c>
      <c r="N15" s="7" t="str">
        <f>IF(INDEX(Tasks,10,3)&lt;&gt;"",100*M15/INDEX(Tasks,10,3),"")</f>
        <v/>
      </c>
    </row>
    <row r="16" spans="2:14" x14ac:dyDescent="0.25">
      <c r="B16" t="str">
        <f>INDEX(Tasks,11,2)</f>
        <v>Client or server? --&gt; research tutor</v>
      </c>
      <c r="C16" s="22">
        <f>SUM(Student3!C16,Student1!C16,Student2!C16,Student4!C16,Student5!C16,Student6!C16)</f>
        <v>0</v>
      </c>
      <c r="D16" s="22">
        <f>SUM(Student3!D16,Student1!D16,Student2!D16,Student4!D16,Student5!D16,Student6!D16)</f>
        <v>0</v>
      </c>
      <c r="E16" s="22">
        <f>SUM(Student3!E16,Student1!E16,Student2!E16,Student4!E16,Student5!E16,Student6!E16)</f>
        <v>0</v>
      </c>
      <c r="F16" s="22">
        <f>SUM(Student3!F16,Student1!F16,Student2!F16,Student4!F16,Student5!F16,Student6!F16)</f>
        <v>0</v>
      </c>
      <c r="G16" s="22">
        <f>SUM(Student3!G16,Student1!G16,Student2!G16,Student4!G16,Student5!G16,Student6!G16)</f>
        <v>0</v>
      </c>
      <c r="H16" s="22">
        <f>SUM(Student3!H16,Student1!H16,Student2!H16,Student4!H16,Student5!H16,Student6!H16)</f>
        <v>0</v>
      </c>
      <c r="I16" s="22">
        <f>SUM(Student3!I16,Student1!I16,Student2!I16,Student4!I16,Student5!I16,Student6!I16)</f>
        <v>0</v>
      </c>
      <c r="J16" s="22">
        <f>SUM(Student3!J16,Student1!J16,Student2!J16,Student4!J16,Student5!J16,Student6!J16)</f>
        <v>0</v>
      </c>
      <c r="K16" s="22">
        <f>SUM(Student3!K16,Student1!K16,Student2!K16,Student4!K16,Student5!K16,Student6!K16)</f>
        <v>0</v>
      </c>
      <c r="L16" s="22">
        <f>SUM(Student3!L16,Student1!L16,Student2!L16,Student4!L16,Student5!L16,Student6!L16)</f>
        <v>0</v>
      </c>
      <c r="M16" s="24">
        <f t="shared" si="0"/>
        <v>0</v>
      </c>
      <c r="N16" s="7" t="str">
        <f>IF(INDEX(Tasks,11,3)&lt;&gt;"",100*M16/INDEX(Tasks,11,3),"")</f>
        <v/>
      </c>
    </row>
    <row r="17" spans="2:14" x14ac:dyDescent="0.25">
      <c r="B17" t="str">
        <f>INDEX(Tasks,12,2)</f>
        <v>Html file</v>
      </c>
      <c r="C17" s="22">
        <f>SUM(Student3!C17,Student1!C17,Student2!C17,Student4!C17,Student5!C17,Student6!C17)</f>
        <v>0</v>
      </c>
      <c r="D17" s="22">
        <f>SUM(Student3!D17,Student1!D17,Student2!D17,Student4!D17,Student5!D17,Student6!D17)</f>
        <v>4.1666666666666664E-2</v>
      </c>
      <c r="E17" s="22">
        <f>SUM(Student3!E17,Student1!E17,Student2!E17,Student4!E17,Student5!E17,Student6!E17)</f>
        <v>0</v>
      </c>
      <c r="F17" s="22">
        <f>SUM(Student3!F17,Student1!F17,Student2!F17,Student4!F17,Student5!F17,Student6!F17)</f>
        <v>0</v>
      </c>
      <c r="G17" s="22">
        <f>SUM(Student3!G17,Student1!G17,Student2!G17,Student4!G17,Student5!G17,Student6!G17)</f>
        <v>0</v>
      </c>
      <c r="H17" s="22">
        <f>SUM(Student3!H17,Student1!H17,Student2!H17,Student4!H17,Student5!H17,Student6!H17)</f>
        <v>0</v>
      </c>
      <c r="I17" s="22">
        <f>SUM(Student3!I17,Student1!I17,Student2!I17,Student4!I17,Student5!I17,Student6!I17)</f>
        <v>0</v>
      </c>
      <c r="J17" s="22">
        <f>SUM(Student3!J17,Student1!J17,Student2!J17,Student4!J17,Student5!J17,Student6!J17)</f>
        <v>0</v>
      </c>
      <c r="K17" s="22">
        <f>SUM(Student3!K17,Student1!K17,Student2!K17,Student4!K17,Student5!K17,Student6!K17)</f>
        <v>0</v>
      </c>
      <c r="L17" s="22">
        <f>SUM(Student3!L17,Student1!L17,Student2!L17,Student4!L17,Student5!L17,Student6!L17)</f>
        <v>0</v>
      </c>
      <c r="M17" s="24">
        <f t="shared" si="0"/>
        <v>4.1666666666666664E-2</v>
      </c>
      <c r="N17" s="7" t="str">
        <f>IF(INDEX(Tasks,12,3)&lt;&gt;"",100*M17/INDEX(Tasks,12,3),"")</f>
        <v/>
      </c>
    </row>
    <row r="18" spans="2:14" x14ac:dyDescent="0.25">
      <c r="B18" t="str">
        <f>INDEX(Tasks,13,2)</f>
        <v>Retrieve data from upload file</v>
      </c>
      <c r="C18" s="22">
        <f>SUM(Student3!C18,Student1!C18,Student2!C18,Student4!C18,Student5!C18,Student6!C18)</f>
        <v>0</v>
      </c>
      <c r="D18" s="22">
        <f>SUM(Student3!D18,Student1!D18,Student2!D18,Student4!D18,Student5!D18,Student6!D18)</f>
        <v>0</v>
      </c>
      <c r="E18" s="22">
        <f>SUM(Student3!E18,Student1!E18,Student2!E18,Student4!E18,Student5!E18,Student6!E18)</f>
        <v>0</v>
      </c>
      <c r="F18" s="22">
        <f>SUM(Student3!F18,Student1!F18,Student2!F18,Student4!F18,Student5!F18,Student6!F18)</f>
        <v>0</v>
      </c>
      <c r="G18" s="22">
        <f>SUM(Student3!G18,Student1!G18,Student2!G18,Student4!G18,Student5!G18,Student6!G18)</f>
        <v>0</v>
      </c>
      <c r="H18" s="22">
        <f>SUM(Student3!H18,Student1!H18,Student2!H18,Student4!H18,Student5!H18,Student6!H18)</f>
        <v>0</v>
      </c>
      <c r="I18" s="22">
        <f>SUM(Student3!I18,Student1!I18,Student2!I18,Student4!I18,Student5!I18,Student6!I18)</f>
        <v>0</v>
      </c>
      <c r="J18" s="22">
        <f>SUM(Student3!J18,Student1!J18,Student2!J18,Student4!J18,Student5!J18,Student6!J18)</f>
        <v>0</v>
      </c>
      <c r="K18" s="22">
        <f>SUM(Student3!K18,Student1!K18,Student2!K18,Student4!K18,Student5!K18,Student6!K18)</f>
        <v>0</v>
      </c>
      <c r="L18" s="22">
        <f>SUM(Student3!L18,Student1!L18,Student2!L18,Student4!L18,Student5!L18,Student6!L18)</f>
        <v>0</v>
      </c>
      <c r="M18" s="24">
        <f t="shared" si="0"/>
        <v>0</v>
      </c>
      <c r="N18" s="7" t="str">
        <f>IF(INDEX(Tasks,13,3)&lt;&gt;"",100*M18/INDEX(Tasks,13,3),"")</f>
        <v/>
      </c>
    </row>
    <row r="19" spans="2:14" x14ac:dyDescent="0.25">
      <c r="B19" t="str">
        <f>INDEX(Tasks,14,2)</f>
        <v>Look into libraries</v>
      </c>
      <c r="C19" s="22">
        <f>SUM(Student3!C19,Student1!C19,Student2!C19,Student4!C19,Student5!C19,Student6!C19)</f>
        <v>2.0833333333333332E-2</v>
      </c>
      <c r="D19" s="22">
        <f>SUM(Student3!D19,Student1!D19,Student2!D19,Student4!D19,Student5!D19,Student6!D19)</f>
        <v>5.5555555555555552E-2</v>
      </c>
      <c r="E19" s="22">
        <f>SUM(Student3!E19,Student1!E19,Student2!E19,Student4!E19,Student5!E19,Student6!E19)</f>
        <v>0</v>
      </c>
      <c r="F19" s="22">
        <f>SUM(Student3!F19,Student1!F19,Student2!F19,Student4!F19,Student5!F19,Student6!F19)</f>
        <v>0</v>
      </c>
      <c r="G19" s="22">
        <f>SUM(Student3!G19,Student1!G19,Student2!G19,Student4!G19,Student5!G19,Student6!G19)</f>
        <v>0</v>
      </c>
      <c r="H19" s="22">
        <f>SUM(Student3!H19,Student1!H19,Student2!H19,Student4!H19,Student5!H19,Student6!H19)</f>
        <v>0</v>
      </c>
      <c r="I19" s="22">
        <f>SUM(Student3!I19,Student1!I19,Student2!I19,Student4!I19,Student5!I19,Student6!I19)</f>
        <v>0</v>
      </c>
      <c r="J19" s="22">
        <f>SUM(Student3!J19,Student1!J19,Student2!J19,Student4!J19,Student5!J19,Student6!J19)</f>
        <v>0</v>
      </c>
      <c r="K19" s="22">
        <f>SUM(Student3!K19,Student1!K19,Student2!K19,Student4!K19,Student5!K19,Student6!K19)</f>
        <v>0</v>
      </c>
      <c r="L19" s="22">
        <f>SUM(Student3!L19,Student1!L19,Student2!L19,Student4!L19,Student5!L19,Student6!L19)</f>
        <v>0</v>
      </c>
      <c r="M19" s="24">
        <f t="shared" si="0"/>
        <v>7.6388888888888881E-2</v>
      </c>
      <c r="N19" s="7" t="str">
        <f>IF(INDEX(Tasks,14,3)&lt;&gt;"",100*M19/INDEX(Tasks,14,3),"")</f>
        <v/>
      </c>
    </row>
    <row r="20" spans="2:14" x14ac:dyDescent="0.25">
      <c r="B20" t="str">
        <f>INDEX(Tasks,15,2)</f>
        <v>Research the data files</v>
      </c>
      <c r="C20" s="22">
        <f>SUM(Student3!C20,Student1!C20,Student2!C20,Student4!C20,Student5!C20,Student6!C20)</f>
        <v>0</v>
      </c>
      <c r="D20" s="22">
        <f>SUM(Student3!D20,Student1!D20,Student2!D20,Student4!D20,Student5!D20,Student6!D20)</f>
        <v>0</v>
      </c>
      <c r="E20" s="22">
        <f>SUM(Student3!E20,Student1!E20,Student2!E20,Student4!E20,Student5!E20,Student6!E20)</f>
        <v>0</v>
      </c>
      <c r="F20" s="22">
        <f>SUM(Student3!F20,Student1!F20,Student2!F20,Student4!F20,Student5!F20,Student6!F20)</f>
        <v>0</v>
      </c>
      <c r="G20" s="22">
        <f>SUM(Student3!G20,Student1!G20,Student2!G20,Student4!G20,Student5!G20,Student6!G20)</f>
        <v>0</v>
      </c>
      <c r="H20" s="22">
        <f>SUM(Student3!H20,Student1!H20,Student2!H20,Student4!H20,Student5!H20,Student6!H20)</f>
        <v>0</v>
      </c>
      <c r="I20" s="22">
        <f>SUM(Student3!I20,Student1!I20,Student2!I20,Student4!I20,Student5!I20,Student6!I20)</f>
        <v>0</v>
      </c>
      <c r="J20" s="22">
        <f>SUM(Student3!J20,Student1!J20,Student2!J20,Student4!J20,Student5!J20,Student6!J20)</f>
        <v>0</v>
      </c>
      <c r="K20" s="22">
        <f>SUM(Student3!K20,Student1!K20,Student2!K20,Student4!K20,Student5!K20,Student6!K20)</f>
        <v>0</v>
      </c>
      <c r="L20" s="22">
        <f>SUM(Student3!L20,Student1!L20,Student2!L20,Student4!L20,Student5!L20,Student6!L20)</f>
        <v>0</v>
      </c>
      <c r="M20" s="24">
        <f t="shared" si="0"/>
        <v>0</v>
      </c>
      <c r="N20" s="7" t="str">
        <f>IF(INDEX(Tasks,15,3)&lt;&gt;"",100*M20/INDEX(Tasks,15,3),"")</f>
        <v/>
      </c>
    </row>
    <row r="21" spans="2:14" x14ac:dyDescent="0.25">
      <c r="B21" t="str">
        <f>INDEX(Tasks,16,2)</f>
        <v>Look into node links and adjacency matrix</v>
      </c>
      <c r="C21" s="22">
        <f>SUM(Student3!C21,Student1!C21,Student2!C21,Student4!C21,Student5!C21,Student6!C21)</f>
        <v>2.0833333333333332E-2</v>
      </c>
      <c r="D21" s="22">
        <f>SUM(Student3!D21,Student1!D21,Student2!D21,Student4!D21,Student5!D21,Student6!D21)</f>
        <v>0.125</v>
      </c>
      <c r="E21" s="22">
        <f>SUM(Student3!E21,Student1!E21,Student2!E21,Student4!E21,Student5!E21,Student6!E21)</f>
        <v>0</v>
      </c>
      <c r="F21" s="22">
        <f>SUM(Student3!F21,Student1!F21,Student2!F21,Student4!F21,Student5!F21,Student6!F21)</f>
        <v>0</v>
      </c>
      <c r="G21" s="22">
        <f>SUM(Student3!G21,Student1!G21,Student2!G21,Student4!G21,Student5!G21,Student6!G21)</f>
        <v>0</v>
      </c>
      <c r="H21" s="22">
        <f>SUM(Student3!H21,Student1!H21,Student2!H21,Student4!H21,Student5!H21,Student6!H21)</f>
        <v>0</v>
      </c>
      <c r="I21" s="22">
        <f>SUM(Student3!I21,Student1!I21,Student2!I21,Student4!I21,Student5!I21,Student6!I21)</f>
        <v>0</v>
      </c>
      <c r="J21" s="22">
        <f>SUM(Student3!J21,Student1!J21,Student2!J21,Student4!J21,Student5!J21,Student6!J21)</f>
        <v>0</v>
      </c>
      <c r="K21" s="22">
        <f>SUM(Student3!K21,Student1!K21,Student2!K21,Student4!K21,Student5!K21,Student6!K21)</f>
        <v>0</v>
      </c>
      <c r="L21" s="22">
        <f>SUM(Student3!L21,Student1!L21,Student2!L21,Student4!L21,Student5!L21,Student6!L21)</f>
        <v>0</v>
      </c>
      <c r="M21" s="24">
        <f t="shared" si="0"/>
        <v>0.14583333333333334</v>
      </c>
      <c r="N21" s="7" t="str">
        <f>IF(INDEX(Tasks,16,3)&lt;&gt;"",100*M21/INDEX(Tasks,16,3),"")</f>
        <v/>
      </c>
    </row>
    <row r="22" spans="2:14" x14ac:dyDescent="0.25">
      <c r="B22" t="str">
        <f>INDEX(Tasks,17,2)</f>
        <v>Research node.js</v>
      </c>
      <c r="C22" s="22">
        <f>SUM(Student3!C22,Student1!C22,Student2!C22,Student4!C22,Student5!C22,Student6!C22)</f>
        <v>1.0416666666666666E-2</v>
      </c>
      <c r="D22" s="22">
        <f>SUM(Student3!D22,Student1!D22,Student2!D22,Student4!D22,Student5!D22,Student6!D22)</f>
        <v>0</v>
      </c>
      <c r="E22" s="22">
        <f>SUM(Student3!E22,Student1!E22,Student2!E22,Student4!E22,Student5!E22,Student6!E22)</f>
        <v>0</v>
      </c>
      <c r="F22" s="22">
        <f>SUM(Student3!F22,Student1!F22,Student2!F22,Student4!F22,Student5!F22,Student6!F22)</f>
        <v>0</v>
      </c>
      <c r="G22" s="22">
        <f>SUM(Student3!G22,Student1!G22,Student2!G22,Student4!G22,Student5!G22,Student6!G22)</f>
        <v>0</v>
      </c>
      <c r="H22" s="22">
        <f>SUM(Student3!H22,Student1!H22,Student2!H22,Student4!H22,Student5!H22,Student6!H22)</f>
        <v>0</v>
      </c>
      <c r="I22" s="22">
        <f>SUM(Student3!I22,Student1!I22,Student2!I22,Student4!I22,Student5!I22,Student6!I22)</f>
        <v>0</v>
      </c>
      <c r="J22" s="22">
        <f>SUM(Student3!J22,Student1!J22,Student2!J22,Student4!J22,Student5!J22,Student6!J22)</f>
        <v>0</v>
      </c>
      <c r="K22" s="22">
        <f>SUM(Student3!K22,Student1!K22,Student2!K22,Student4!K22,Student5!K22,Student6!K22)</f>
        <v>0</v>
      </c>
      <c r="L22" s="22">
        <f>SUM(Student3!L22,Student1!L22,Student2!L22,Student4!L22,Student5!L22,Student6!L22)</f>
        <v>0</v>
      </c>
      <c r="M22" s="24">
        <f t="shared" si="0"/>
        <v>1.0416666666666666E-2</v>
      </c>
      <c r="N22" s="7" t="str">
        <f>IF(INDEX(Tasks,17,3)&lt;&gt;"",100*M22/INDEX(Tasks,17,3),"")</f>
        <v/>
      </c>
    </row>
    <row r="23" spans="2:14" x14ac:dyDescent="0.25">
      <c r="B23" t="str">
        <f>INDEX(Tasks,18,2)</f>
        <v>Make a github</v>
      </c>
      <c r="C23" s="22">
        <f>SUM(Student3!C23,Student1!C23,Student2!C23,Student4!C23,Student5!C23,Student6!C23)</f>
        <v>0</v>
      </c>
      <c r="D23" s="22">
        <f>SUM(Student3!D23,Student1!D23,Student2!D23,Student4!D23,Student5!D23,Student6!D23)</f>
        <v>2.0833333333333332E-2</v>
      </c>
      <c r="E23" s="22">
        <f>SUM(Student3!E23,Student1!E23,Student2!E23,Student4!E23,Student5!E23,Student6!E23)</f>
        <v>0</v>
      </c>
      <c r="F23" s="22">
        <f>SUM(Student3!F23,Student1!F23,Student2!F23,Student4!F23,Student5!F23,Student6!F23)</f>
        <v>0</v>
      </c>
      <c r="G23" s="22">
        <f>SUM(Student3!G23,Student1!G23,Student2!G23,Student4!G23,Student5!G23,Student6!G23)</f>
        <v>0</v>
      </c>
      <c r="H23" s="22">
        <f>SUM(Student3!H23,Student1!H23,Student2!H23,Student4!H23,Student5!H23,Student6!H23)</f>
        <v>0</v>
      </c>
      <c r="I23" s="22">
        <f>SUM(Student3!I23,Student1!I23,Student2!I23,Student4!I23,Student5!I23,Student6!I23)</f>
        <v>0</v>
      </c>
      <c r="J23" s="22">
        <f>SUM(Student3!J23,Student1!J23,Student2!J23,Student4!J23,Student5!J23,Student6!J23)</f>
        <v>0</v>
      </c>
      <c r="K23" s="22">
        <f>SUM(Student3!K23,Student1!K23,Student2!K23,Student4!K23,Student5!K23,Student6!K23)</f>
        <v>0</v>
      </c>
      <c r="L23" s="22">
        <f>SUM(Student3!L23,Student1!L23,Student2!L23,Student4!L23,Student5!L23,Student6!L23)</f>
        <v>0</v>
      </c>
      <c r="M23" s="24">
        <f t="shared" si="0"/>
        <v>2.0833333333333332E-2</v>
      </c>
      <c r="N23" s="7" t="str">
        <f>IF(INDEX(Tasks,18,3)&lt;&gt;"",100*M23/INDEX(Tasks,18,3),"")</f>
        <v/>
      </c>
    </row>
    <row r="24" spans="2:14" x14ac:dyDescent="0.25">
      <c r="B24" t="str">
        <f>INDEX(Tasks,19,2)</f>
        <v>Make the meeting digital</v>
      </c>
      <c r="C24" s="22">
        <f>SUM(Student3!C24,Student1!C24,Student2!C24,Student4!C24,Student5!C24,Student6!C24)</f>
        <v>4.1666666666666664E-2</v>
      </c>
      <c r="D24" s="22">
        <f>SUM(Student3!D24,Student1!D24,Student2!D24,Student4!D24,Student5!D24,Student6!D24)</f>
        <v>4.1666666666666664E-2</v>
      </c>
      <c r="E24" s="22">
        <f>SUM(Student3!E24,Student1!E24,Student2!E24,Student4!E24,Student5!E24,Student6!E24)</f>
        <v>0</v>
      </c>
      <c r="F24" s="22">
        <f>SUM(Student3!F24,Student1!F24,Student2!F24,Student4!F24,Student5!F24,Student6!F24)</f>
        <v>0</v>
      </c>
      <c r="G24" s="22">
        <f>SUM(Student3!G24,Student1!G24,Student2!G24,Student4!G24,Student5!G24,Student6!G24)</f>
        <v>0</v>
      </c>
      <c r="H24" s="22">
        <f>SUM(Student3!H24,Student1!H24,Student2!H24,Student4!H24,Student5!H24,Student6!H24)</f>
        <v>0</v>
      </c>
      <c r="I24" s="22">
        <f>SUM(Student3!I24,Student1!I24,Student2!I24,Student4!I24,Student5!I24,Student6!I24)</f>
        <v>0</v>
      </c>
      <c r="J24" s="22">
        <f>SUM(Student3!J24,Student1!J24,Student2!J24,Student4!J24,Student5!J24,Student6!J24)</f>
        <v>0</v>
      </c>
      <c r="K24" s="22">
        <f>SUM(Student3!K24,Student1!K24,Student2!K24,Student4!K24,Student5!K24,Student6!K24)</f>
        <v>0</v>
      </c>
      <c r="L24" s="22">
        <f>SUM(Student3!L24,Student1!L24,Student2!L24,Student4!L24,Student5!L24,Student6!L24)</f>
        <v>0</v>
      </c>
      <c r="M24" s="24">
        <f t="shared" si="0"/>
        <v>8.3333333333333329E-2</v>
      </c>
      <c r="N24" s="7" t="str">
        <f>IF(INDEX(Tasks,19,3)&lt;&gt;"",100*M24/INDEX(Tasks,19,3),"")</f>
        <v/>
      </c>
    </row>
    <row r="25" spans="2:14" x14ac:dyDescent="0.25">
      <c r="B25" t="str">
        <f>INDEX(Tasks,20,2)</f>
        <v>Submit button --&gt; fix errors</v>
      </c>
      <c r="C25" s="22">
        <f>SUM(Student3!C25,Student1!C25,Student2!C25,Student4!C25,Student5!C25,Student6!C25)</f>
        <v>0</v>
      </c>
      <c r="D25" s="22">
        <f>SUM(Student3!D25,Student1!D25,Student2!D25,Student4!D25,Student5!D25,Student6!D25)</f>
        <v>8.3333333333333329E-2</v>
      </c>
      <c r="E25" s="22">
        <f>SUM(Student3!E25,Student1!E25,Student2!E25,Student4!E25,Student5!E25,Student6!E25)</f>
        <v>0</v>
      </c>
      <c r="F25" s="22">
        <f>SUM(Student3!F25,Student1!F25,Student2!F25,Student4!F25,Student5!F25,Student6!F25)</f>
        <v>0</v>
      </c>
      <c r="G25" s="22">
        <f>SUM(Student3!G25,Student1!G25,Student2!G25,Student4!G25,Student5!G25,Student6!G25)</f>
        <v>0</v>
      </c>
      <c r="H25" s="22">
        <f>SUM(Student3!H25,Student1!H25,Student2!H25,Student4!H25,Student5!H25,Student6!H25)</f>
        <v>0</v>
      </c>
      <c r="I25" s="22">
        <f>SUM(Student3!I25,Student1!I25,Student2!I25,Student4!I25,Student5!I25,Student6!I25)</f>
        <v>0</v>
      </c>
      <c r="J25" s="22">
        <f>SUM(Student3!J25,Student1!J25,Student2!J25,Student4!J25,Student5!J25,Student6!J25)</f>
        <v>0</v>
      </c>
      <c r="K25" s="22">
        <f>SUM(Student3!K25,Student1!K25,Student2!K25,Student4!K25,Student5!K25,Student6!K25)</f>
        <v>0</v>
      </c>
      <c r="L25" s="22">
        <f>SUM(Student3!L25,Student1!L25,Student2!L25,Student4!L25,Student5!L25,Student6!L25)</f>
        <v>0</v>
      </c>
      <c r="M25" s="24">
        <f t="shared" si="0"/>
        <v>8.3333333333333329E-2</v>
      </c>
      <c r="N25" s="36" t="str">
        <f>IF(INDEX(Tasks,20,3)&lt;&gt;"",100*M25/INDEX(Tasks,20,3),"")</f>
        <v/>
      </c>
    </row>
    <row r="26" spans="2:14" x14ac:dyDescent="0.25">
      <c r="B26" t="str">
        <f>INDEX(Parameters!A5:C36,21,2)</f>
        <v>Make 2nd page for visualisations</v>
      </c>
      <c r="C26" s="22">
        <f>SUM(Student3!C26,Student1!C26,Student2!C26,Student4!C26,Student5!C26,Student6!C26)</f>
        <v>0</v>
      </c>
      <c r="D26" s="22">
        <f>SUM(Student3!D26,Student1!D26,Student2!D26,Student4!D26,Student5!D26,Student6!D26)</f>
        <v>0</v>
      </c>
      <c r="E26" s="22">
        <f>SUM(Student3!E26,Student1!E26,Student2!E26,Student4!E26,Student5!E26,Student6!E26)</f>
        <v>8.3333333333333329E-2</v>
      </c>
      <c r="F26" s="22">
        <f>SUM(Student3!F26,Student1!F26,Student2!F26,Student4!F26,Student5!F26,Student6!F26)</f>
        <v>0</v>
      </c>
      <c r="G26" s="22">
        <f>SUM(Student3!G26,Student1!G26,Student2!G26,Student4!G26,Student5!G26,Student6!G26)</f>
        <v>0</v>
      </c>
      <c r="H26" s="22">
        <f>SUM(Student3!H26,Student1!H26,Student2!H26,Student4!H26,Student5!H26,Student6!H26)</f>
        <v>0</v>
      </c>
      <c r="I26" s="22">
        <f>SUM(Student3!I26,Student1!I26,Student2!I26,Student4!I26,Student5!I26,Student6!I26)</f>
        <v>0</v>
      </c>
      <c r="J26" s="22">
        <f>SUM(Student3!J26,Student1!J26,Student2!J26,Student4!J26,Student5!J26,Student6!J26)</f>
        <v>0</v>
      </c>
      <c r="K26" s="22">
        <f>SUM(Student3!K26,Student1!K26,Student2!K26,Student4!K26,Student5!K26,Student6!K26)</f>
        <v>0</v>
      </c>
      <c r="L26" s="22">
        <f>SUM(Student3!L26,Student1!L26,Student2!L26,Student4!L26,Student5!L26,Student6!L26)</f>
        <v>0</v>
      </c>
      <c r="M26" s="35">
        <f t="shared" ref="M26:M37" si="1">SUM(C26:L26)</f>
        <v>8.3333333333333329E-2</v>
      </c>
      <c r="N26" s="7">
        <f>IF(INDEX(Tasks,1,3)&lt;&gt;"",100*M26/INDEX(Tasks,1,3),"")</f>
        <v>49.999999999999993</v>
      </c>
    </row>
    <row r="27" spans="2:14" x14ac:dyDescent="0.25">
      <c r="B27" t="str">
        <f>INDEX(Parameters!A5:C36,22,2)</f>
        <v>Website design</v>
      </c>
      <c r="C27" s="22">
        <f>SUM(Student3!C27,Student1!C27,Student2!C27,Student4!C27,Student5!C27,Student6!C27)</f>
        <v>0</v>
      </c>
      <c r="D27" s="22">
        <f>SUM(Student3!D27,Student1!D27,Student2!D27,Student4!D27,Student5!D27,Student6!D27)</f>
        <v>0</v>
      </c>
      <c r="E27" s="22">
        <f>SUM(Student3!E27,Student1!E27,Student2!E27,Student4!E27,Student5!E27,Student6!E27)</f>
        <v>4.1666666666666664E-2</v>
      </c>
      <c r="F27" s="22">
        <f>SUM(Student3!F27,Student1!F27,Student2!F27,Student4!F27,Student5!F27,Student6!F27)</f>
        <v>0</v>
      </c>
      <c r="G27" s="22">
        <f>SUM(Student3!G27,Student1!G27,Student2!G27,Student4!G27,Student5!G27,Student6!G27)</f>
        <v>0</v>
      </c>
      <c r="H27" s="22">
        <f>SUM(Student3!H27,Student1!H27,Student2!H27,Student4!H27,Student5!H27,Student6!H27)</f>
        <v>0</v>
      </c>
      <c r="I27" s="22">
        <f>SUM(Student3!I27,Student1!I27,Student2!I27,Student4!I27,Student5!I27,Student6!I27)</f>
        <v>0</v>
      </c>
      <c r="J27" s="22">
        <f>SUM(Student3!J27,Student1!J27,Student2!J27,Student4!J27,Student5!J27,Student6!J27)</f>
        <v>0</v>
      </c>
      <c r="K27" s="22">
        <f>SUM(Student3!K27,Student1!K27,Student2!K27,Student4!K27,Student5!K27,Student6!K27)</f>
        <v>0</v>
      </c>
      <c r="L27" s="22">
        <f>SUM(Student3!L27,Student1!L27,Student2!L27,Student4!L27,Student5!L27,Student6!L27)</f>
        <v>0</v>
      </c>
      <c r="M27" s="24">
        <f t="shared" si="1"/>
        <v>4.1666666666666664E-2</v>
      </c>
      <c r="N27" s="7">
        <f>IF(INDEX(Tasks,2,3)&lt;&gt;"",100*M27/INDEX(Tasks,2,3),"")</f>
        <v>12.499999999999998</v>
      </c>
    </row>
    <row r="28" spans="2:14" x14ac:dyDescent="0.25">
      <c r="B28" t="str">
        <f>INDEX(Parameters!A7:C38,21,2)</f>
        <v>Make adjacency visualisations</v>
      </c>
      <c r="C28" s="22">
        <f>SUM(Student3!C28,Student1!C28,Student2!C28,Student4!C28,Student5!C28,Student6!C28)</f>
        <v>0</v>
      </c>
      <c r="D28" s="22">
        <f>SUM(Student3!D28,Student1!D28,Student2!D28,Student4!D28,Student5!D28,Student6!D28)</f>
        <v>0</v>
      </c>
      <c r="E28" s="22">
        <f>SUM(Student3!E28,Student1!E28,Student2!E28,Student4!E28,Student5!E28,Student6!E28)</f>
        <v>0</v>
      </c>
      <c r="F28" s="22">
        <f>SUM(Student3!F28,Student1!F28,Student2!F28,Student4!F28,Student5!F28,Student6!F28)</f>
        <v>0</v>
      </c>
      <c r="G28" s="22">
        <f>SUM(Student3!G28,Student1!G28,Student2!G28,Student4!G28,Student5!G28,Student6!G28)</f>
        <v>0</v>
      </c>
      <c r="H28" s="22">
        <f>SUM(Student3!H28,Student1!H28,Student2!H28,Student4!H28,Student5!H28,Student6!H28)</f>
        <v>0</v>
      </c>
      <c r="I28" s="22">
        <f>SUM(Student3!I28,Student1!I28,Student2!I28,Student4!I28,Student5!I28,Student6!I28)</f>
        <v>0</v>
      </c>
      <c r="J28" s="22">
        <f>SUM(Student3!J28,Student1!J28,Student2!J28,Student4!J28,Student5!J28,Student6!J28)</f>
        <v>0</v>
      </c>
      <c r="K28" s="22">
        <f>SUM(Student3!K28,Student1!K28,Student2!K28,Student4!K28,Student5!K28,Student6!K28)</f>
        <v>0</v>
      </c>
      <c r="L28" s="22">
        <f>SUM(Student3!L28,Student1!L28,Student2!L28,Student4!L28,Student5!L28,Student6!L28)</f>
        <v>0</v>
      </c>
      <c r="M28" s="24">
        <f t="shared" si="1"/>
        <v>0</v>
      </c>
      <c r="N28" s="7">
        <f>IF(INDEX(Tasks,3,3)&lt;&gt;"",100*M28/INDEX(Tasks,3,3),"")</f>
        <v>0</v>
      </c>
    </row>
    <row r="29" spans="2:14" x14ac:dyDescent="0.25">
      <c r="B29" t="str">
        <f>INDEX(Parameters!A7:C38,22,2)</f>
        <v>Make nodelink visualisations</v>
      </c>
      <c r="C29" s="22">
        <f>SUM(Student3!C29,Student1!C29,Student2!C29,Student4!C29,Student5!C29,Student6!C29)</f>
        <v>0</v>
      </c>
      <c r="D29" s="22">
        <f>SUM(Student3!D29,Student1!D29,Student2!D29,Student4!D29,Student5!D29,Student6!D29)</f>
        <v>0</v>
      </c>
      <c r="E29" s="22">
        <f>SUM(Student3!E29,Student1!E29,Student2!E29,Student4!E29,Student5!E29,Student6!E29)</f>
        <v>0</v>
      </c>
      <c r="F29" s="22">
        <f>SUM(Student3!F29,Student1!F29,Student2!F29,Student4!F29,Student5!F29,Student6!F29)</f>
        <v>0</v>
      </c>
      <c r="G29" s="22">
        <f>SUM(Student3!G29,Student1!G29,Student2!G29,Student4!G29,Student5!G29,Student6!G29)</f>
        <v>0</v>
      </c>
      <c r="H29" s="22">
        <f>SUM(Student3!H29,Student1!H29,Student2!H29,Student4!H29,Student5!H29,Student6!H29)</f>
        <v>0</v>
      </c>
      <c r="I29" s="22">
        <f>SUM(Student3!I29,Student1!I29,Student2!I29,Student4!I29,Student5!I29,Student6!I29)</f>
        <v>0</v>
      </c>
      <c r="J29" s="22">
        <f>SUM(Student3!J29,Student1!J29,Student2!J29,Student4!J29,Student5!J29,Student6!J29)</f>
        <v>0</v>
      </c>
      <c r="K29" s="22">
        <f>SUM(Student3!K29,Student1!K29,Student2!K29,Student4!K29,Student5!K29,Student6!K29)</f>
        <v>0</v>
      </c>
      <c r="L29" s="22">
        <f>SUM(Student3!L29,Student1!L29,Student2!L29,Student4!L29,Student5!L29,Student6!L29)</f>
        <v>0</v>
      </c>
      <c r="M29" s="24">
        <f t="shared" si="1"/>
        <v>0</v>
      </c>
      <c r="N29" s="7">
        <f>IF(INDEX(Tasks,4,3)&lt;&gt;"",100*M29/INDEX(Tasks,4,3),"")</f>
        <v>0</v>
      </c>
    </row>
    <row r="30" spans="2:14" x14ac:dyDescent="0.25">
      <c r="B30" t="str">
        <f>INDEX(Parameters!A9:C40,21,2)</f>
        <v>Make a list of libraries</v>
      </c>
      <c r="C30" s="22">
        <f>SUM(Student3!C30,Student1!C30,Student2!C30,Student4!C30,Student5!C30,Student6!C30)</f>
        <v>0</v>
      </c>
      <c r="D30" s="22">
        <f>SUM(Student3!D30,Student1!D30,Student2!D30,Student4!D30,Student5!D30,Student6!D30)</f>
        <v>0</v>
      </c>
      <c r="E30" s="22">
        <f>SUM(Student3!E30,Student1!E30,Student2!E30,Student4!E30,Student5!E30,Student6!E30)</f>
        <v>0</v>
      </c>
      <c r="F30" s="22">
        <f>SUM(Student3!F30,Student1!F30,Student2!F30,Student4!F30,Student5!F30,Student6!F30)</f>
        <v>0</v>
      </c>
      <c r="G30" s="22">
        <f>SUM(Student3!G30,Student1!G30,Student2!G30,Student4!G30,Student5!G30,Student6!G30)</f>
        <v>0</v>
      </c>
      <c r="H30" s="22">
        <f>SUM(Student3!H30,Student1!H30,Student2!H30,Student4!H30,Student5!H30,Student6!H30)</f>
        <v>0</v>
      </c>
      <c r="I30" s="22">
        <f>SUM(Student3!I30,Student1!I30,Student2!I30,Student4!I30,Student5!I30,Student6!I30)</f>
        <v>0</v>
      </c>
      <c r="J30" s="22">
        <f>SUM(Student3!J30,Student1!J30,Student2!J30,Student4!J30,Student5!J30,Student6!J30)</f>
        <v>0</v>
      </c>
      <c r="K30" s="22">
        <f>SUM(Student3!K30,Student1!K30,Student2!K30,Student4!K30,Student5!K30,Student6!K30)</f>
        <v>0</v>
      </c>
      <c r="L30" s="22">
        <f>SUM(Student3!L30,Student1!L30,Student2!L30,Student4!L30,Student5!L30,Student6!L30)</f>
        <v>0</v>
      </c>
      <c r="M30" s="24">
        <f t="shared" si="1"/>
        <v>0</v>
      </c>
      <c r="N30" s="7">
        <f>IF(INDEX(Tasks,5,3)&lt;&gt;"",100*M30/INDEX(Tasks,5,3),"")</f>
        <v>0</v>
      </c>
    </row>
    <row r="31" spans="2:14" x14ac:dyDescent="0.25">
      <c r="B31" t="str">
        <f>INDEX(Parameters!A9:C40,22,2)</f>
        <v>Learn github</v>
      </c>
      <c r="C31" s="22">
        <f>SUM(Student3!C31,Student1!C31,Student2!C31,Student4!C31,Student5!C31,Student6!C31)</f>
        <v>0</v>
      </c>
      <c r="D31" s="22">
        <f>SUM(Student3!D31,Student1!D31,Student2!D31,Student4!D31,Student5!D31,Student6!D31)</f>
        <v>0</v>
      </c>
      <c r="E31" s="22">
        <f>SUM(Student3!E31,Student1!E31,Student2!E31,Student4!E31,Student5!E31,Student6!E31)</f>
        <v>1.3888888888888888E-2</v>
      </c>
      <c r="F31" s="22">
        <f>SUM(Student3!F31,Student1!F31,Student2!F31,Student4!F31,Student5!F31,Student6!F31)</f>
        <v>0</v>
      </c>
      <c r="G31" s="22">
        <f>SUM(Student3!G31,Student1!G31,Student2!G31,Student4!G31,Student5!G31,Student6!G31)</f>
        <v>0</v>
      </c>
      <c r="H31" s="22">
        <f>SUM(Student3!H31,Student1!H31,Student2!H31,Student4!H31,Student5!H31,Student6!H31)</f>
        <v>0</v>
      </c>
      <c r="I31" s="22">
        <f>SUM(Student3!I31,Student1!I31,Student2!I31,Student4!I31,Student5!I31,Student6!I31)</f>
        <v>0</v>
      </c>
      <c r="J31" s="22">
        <f>SUM(Student3!J31,Student1!J31,Student2!J31,Student4!J31,Student5!J31,Student6!J31)</f>
        <v>0</v>
      </c>
      <c r="K31" s="22">
        <f>SUM(Student3!K31,Student1!K31,Student2!K31,Student4!K31,Student5!K31,Student6!K31)</f>
        <v>0</v>
      </c>
      <c r="L31" s="22">
        <f>SUM(Student3!L31,Student1!L31,Student2!L31,Student4!L31,Student5!L31,Student6!L31)</f>
        <v>0</v>
      </c>
      <c r="M31" s="24">
        <f t="shared" si="1"/>
        <v>1.3888888888888888E-2</v>
      </c>
      <c r="N31" s="7">
        <f>IF(INDEX(Tasks,6,3)&lt;&gt;"",100*M31/INDEX(Tasks,6,3),"")</f>
        <v>4.0749796251018738E-2</v>
      </c>
    </row>
    <row r="32" spans="2:14" x14ac:dyDescent="0.25">
      <c r="B32" t="str">
        <f>INDEX(Parameters!A11:C42,21,2)</f>
        <v>Update working hours</v>
      </c>
      <c r="C32" s="22">
        <f>SUM(Student3!C32,Student1!C32,Student2!C32,Student4!C32,Student5!C32,Student6!C32)</f>
        <v>0</v>
      </c>
      <c r="D32" s="22">
        <f>SUM(Student3!D32,Student1!D32,Student2!D32,Student4!D32,Student5!D32,Student6!D32)</f>
        <v>0</v>
      </c>
      <c r="E32" s="22">
        <f>SUM(Student3!E32,Student1!E32,Student2!E32,Student4!E32,Student5!E32,Student6!E32)</f>
        <v>3.472222222222222E-3</v>
      </c>
      <c r="F32" s="22">
        <f>SUM(Student3!F32,Student1!F32,Student2!F32,Student4!F32,Student5!F32,Student6!F32)</f>
        <v>0</v>
      </c>
      <c r="G32" s="22">
        <f>SUM(Student3!G32,Student1!G32,Student2!G32,Student4!G32,Student5!G32,Student6!G32)</f>
        <v>0</v>
      </c>
      <c r="H32" s="22">
        <f>SUM(Student3!H32,Student1!H32,Student2!H32,Student4!H32,Student5!H32,Student6!H32)</f>
        <v>0</v>
      </c>
      <c r="I32" s="22">
        <f>SUM(Student3!I32,Student1!I32,Student2!I32,Student4!I32,Student5!I32,Student6!I32)</f>
        <v>0</v>
      </c>
      <c r="J32" s="22">
        <f>SUM(Student3!J32,Student1!J32,Student2!J32,Student4!J32,Student5!J32,Student6!J32)</f>
        <v>0</v>
      </c>
      <c r="K32" s="22">
        <f>SUM(Student3!K32,Student1!K32,Student2!K32,Student4!K32,Student5!K32,Student6!K32)</f>
        <v>0</v>
      </c>
      <c r="L32" s="22">
        <f>SUM(Student3!L32,Student1!L32,Student2!L32,Student4!L32,Student5!L32,Student6!L32)</f>
        <v>0</v>
      </c>
      <c r="M32" s="24">
        <f t="shared" si="1"/>
        <v>3.472222222222222E-3</v>
      </c>
      <c r="N32" s="7" t="str">
        <f>IF(INDEX(Tasks,7,3)&lt;&gt;"",100*M32/INDEX(Tasks,7,3),"")</f>
        <v/>
      </c>
    </row>
    <row r="33" spans="2:14" x14ac:dyDescent="0.25">
      <c r="B33" t="str">
        <f>INDEX(Parameters!A11:C42,22,2)</f>
        <v>Update excel</v>
      </c>
      <c r="C33" s="22">
        <f>SUM(Student3!C33,Student1!C33,Student2!C33,Student4!C33,Student5!C33,Student6!C33)</f>
        <v>0</v>
      </c>
      <c r="D33" s="22">
        <f>SUM(Student3!D33,Student1!D33,Student2!D33,Student4!D33,Student5!D33,Student6!D33)</f>
        <v>0</v>
      </c>
      <c r="E33" s="22">
        <f>SUM(Student3!E33,Student1!E33,Student2!E33,Student4!E33,Student5!E33,Student6!E33)</f>
        <v>4.1666666666666664E-2</v>
      </c>
      <c r="F33" s="22">
        <f>SUM(Student3!F33,Student1!F33,Student2!F33,Student4!F33,Student5!F33,Student6!F33)</f>
        <v>0</v>
      </c>
      <c r="G33" s="22">
        <f>SUM(Student3!G33,Student1!G33,Student2!G33,Student4!G33,Student5!G33,Student6!G33)</f>
        <v>0</v>
      </c>
      <c r="H33" s="22">
        <f>SUM(Student3!H33,Student1!H33,Student2!H33,Student4!H33,Student5!H33,Student6!H33)</f>
        <v>0</v>
      </c>
      <c r="I33" s="22">
        <f>SUM(Student3!I33,Student1!I33,Student2!I33,Student4!I33,Student5!I33,Student6!I33)</f>
        <v>0</v>
      </c>
      <c r="J33" s="22">
        <f>SUM(Student3!J33,Student1!J33,Student2!J33,Student4!J33,Student5!J33,Student6!J33)</f>
        <v>0</v>
      </c>
      <c r="K33" s="22">
        <f>SUM(Student3!K33,Student1!K33,Student2!K33,Student4!K33,Student5!K33,Student6!K33)</f>
        <v>0</v>
      </c>
      <c r="L33" s="22">
        <f>SUM(Student3!L33,Student1!L33,Student2!L33,Student4!L33,Student5!L33,Student6!L33)</f>
        <v>0</v>
      </c>
      <c r="M33" s="24">
        <f t="shared" si="1"/>
        <v>4.1666666666666664E-2</v>
      </c>
      <c r="N33" s="7" t="str">
        <f>IF(INDEX(Tasks,8,3)&lt;&gt;"",100*M33/INDEX(Tasks,8,3),"")</f>
        <v/>
      </c>
    </row>
    <row r="34" spans="2:14" x14ac:dyDescent="0.25">
      <c r="B34" t="str">
        <f>INDEX(Parameters!A13:C44,21,2)</f>
        <v>Learn JavaScript</v>
      </c>
      <c r="C34" s="22">
        <f>SUM(Student3!C34,Student1!C34,Student2!C34,Student4!C34,Student5!C34,Student6!C34)</f>
        <v>0</v>
      </c>
      <c r="D34" s="22">
        <f>SUM(Student3!D34,Student1!D34,Student2!D34,Student4!D34,Student5!D34,Student6!D34)</f>
        <v>0</v>
      </c>
      <c r="E34" s="22">
        <f>SUM(Student3!E34,Student1!E34,Student2!E34,Student4!E34,Student5!E34,Student6!E34)</f>
        <v>2.0833333333333332E-2</v>
      </c>
      <c r="F34" s="22">
        <f>SUM(Student3!F34,Student1!F34,Student2!F34,Student4!F34,Student5!F34,Student6!F34)</f>
        <v>0</v>
      </c>
      <c r="G34" s="22">
        <f>SUM(Student3!G34,Student1!G34,Student2!G34,Student4!G34,Student5!G34,Student6!G34)</f>
        <v>0</v>
      </c>
      <c r="H34" s="22">
        <f>SUM(Student3!H34,Student1!H34,Student2!H34,Student4!H34,Student5!H34,Student6!H34)</f>
        <v>0</v>
      </c>
      <c r="I34" s="22">
        <f>SUM(Student3!I34,Student1!I34,Student2!I34,Student4!I34,Student5!I34,Student6!I34)</f>
        <v>0</v>
      </c>
      <c r="J34" s="22">
        <f>SUM(Student3!J34,Student1!J34,Student2!J34,Student4!J34,Student5!J34,Student6!J34)</f>
        <v>0</v>
      </c>
      <c r="K34" s="22">
        <f>SUM(Student3!K34,Student1!K34,Student2!K34,Student4!K34,Student5!K34,Student6!K34)</f>
        <v>0</v>
      </c>
      <c r="L34" s="22">
        <f>SUM(Student3!L34,Student1!L34,Student2!L34,Student4!L34,Student5!L34,Student6!L34)</f>
        <v>0</v>
      </c>
      <c r="M34" s="24">
        <f t="shared" si="1"/>
        <v>2.0833333333333332E-2</v>
      </c>
      <c r="N34" s="7" t="str">
        <f>IF(INDEX(Tasks,9,3)&lt;&gt;"",100*M34/INDEX(Tasks,9,3),"")</f>
        <v/>
      </c>
    </row>
    <row r="35" spans="2:14" x14ac:dyDescent="0.25">
      <c r="B35" t="str">
        <f>INDEX(Parameters!A13:C44,22,2)</f>
        <v>Uploaded page</v>
      </c>
      <c r="C35" s="22">
        <f>SUM(Student3!C35,Student1!C35,Student2!C35,Student4!C35,Student5!C35,Student6!C35)</f>
        <v>0</v>
      </c>
      <c r="D35" s="22">
        <f>SUM(Student3!D35,Student1!D35,Student2!D35,Student4!D35,Student5!D35,Student6!D35)</f>
        <v>0</v>
      </c>
      <c r="E35" s="22">
        <f>SUM(Student3!E35,Student1!E35,Student2!E35,Student4!E35,Student5!E35,Student6!E35)</f>
        <v>2.0833333333333332E-2</v>
      </c>
      <c r="F35" s="22">
        <f>SUM(Student3!F35,Student1!F35,Student2!F35,Student4!F35,Student5!F35,Student6!F35)</f>
        <v>0</v>
      </c>
      <c r="G35" s="22">
        <f>SUM(Student3!G35,Student1!G35,Student2!G35,Student4!G35,Student5!G35,Student6!G35)</f>
        <v>0</v>
      </c>
      <c r="H35" s="22">
        <f>SUM(Student3!H35,Student1!H35,Student2!H35,Student4!H35,Student5!H35,Student6!H35)</f>
        <v>0</v>
      </c>
      <c r="I35" s="22">
        <f>SUM(Student3!I35,Student1!I35,Student2!I35,Student4!I35,Student5!I35,Student6!I35)</f>
        <v>0</v>
      </c>
      <c r="J35" s="22">
        <f>SUM(Student3!J35,Student1!J35,Student2!J35,Student4!J35,Student5!J35,Student6!J35)</f>
        <v>0</v>
      </c>
      <c r="K35" s="22">
        <f>SUM(Student3!K35,Student1!K35,Student2!K35,Student4!K35,Student5!K35,Student6!K35)</f>
        <v>0</v>
      </c>
      <c r="L35" s="22">
        <f>SUM(Student3!L35,Student1!L35,Student2!L35,Student4!L35,Student5!L35,Student6!L35)</f>
        <v>0</v>
      </c>
      <c r="M35" s="24">
        <f t="shared" si="1"/>
        <v>2.0833333333333332E-2</v>
      </c>
      <c r="N35" s="7" t="str">
        <f>IF(INDEX(Tasks,10,3)&lt;&gt;"",100*M35/INDEX(Tasks,10,3),"")</f>
        <v/>
      </c>
    </row>
    <row r="36" spans="2:14" x14ac:dyDescent="0.25">
      <c r="B36" t="str">
        <f>INDEX(Parameters!A15:C46,21,2)</f>
        <v>Parsing</v>
      </c>
      <c r="C36" s="22">
        <f>SUM(Student3!C36,Student1!C36,Student2!C36,Student4!C36,Student5!C36,Student6!C36)</f>
        <v>0</v>
      </c>
      <c r="D36" s="22">
        <f>SUM(Student3!D36,Student1!D36,Student2!D36,Student4!D36,Student5!D36,Student6!D36)</f>
        <v>0</v>
      </c>
      <c r="E36" s="22">
        <f>SUM(Student3!E36,Student1!E36,Student2!E36,Student4!E36,Student5!E36,Student6!E36)</f>
        <v>0</v>
      </c>
      <c r="F36" s="22">
        <f>SUM(Student3!F36,Student1!F36,Student2!F36,Student4!F36,Student5!F36,Student6!F36)</f>
        <v>0</v>
      </c>
      <c r="G36" s="22">
        <f>SUM(Student3!G36,Student1!G36,Student2!G36,Student4!G36,Student5!G36,Student6!G36)</f>
        <v>0</v>
      </c>
      <c r="H36" s="22">
        <f>SUM(Student3!H36,Student1!H36,Student2!H36,Student4!H36,Student5!H36,Student6!H36)</f>
        <v>0</v>
      </c>
      <c r="I36" s="22">
        <f>SUM(Student3!I36,Student1!I36,Student2!I36,Student4!I36,Student5!I36,Student6!I36)</f>
        <v>0</v>
      </c>
      <c r="J36" s="22">
        <f>SUM(Student3!J36,Student1!J36,Student2!J36,Student4!J36,Student5!J36,Student6!J36)</f>
        <v>0</v>
      </c>
      <c r="K36" s="22">
        <f>SUM(Student3!K36,Student1!K36,Student2!K36,Student4!K36,Student5!K36,Student6!K36)</f>
        <v>0</v>
      </c>
      <c r="L36" s="22">
        <f>SUM(Student3!L36,Student1!L36,Student2!L36,Student4!L36,Student5!L36,Student6!L36)</f>
        <v>0</v>
      </c>
      <c r="M36" s="24">
        <f t="shared" si="1"/>
        <v>0</v>
      </c>
      <c r="N36" s="7" t="str">
        <f>IF(INDEX(Tasks,11,3)&lt;&gt;"",100*M36/INDEX(Tasks,11,3),"")</f>
        <v/>
      </c>
    </row>
    <row r="37" spans="2:14" ht="15.75" thickBot="1" x14ac:dyDescent="0.3">
      <c r="B37" t="str">
        <f>INDEX(Parameters!A15:C46,22,2)</f>
        <v>Backlog into excel</v>
      </c>
      <c r="C37" s="22">
        <f>SUM(Student3!C37,Student1!C37,Student2!C37,Student4!C37,Student5!C37,Student6!C37)</f>
        <v>0</v>
      </c>
      <c r="D37" s="22">
        <f>SUM(Student3!D37,Student1!D37,Student2!D37,Student4!D37,Student5!D37,Student6!D37)</f>
        <v>0</v>
      </c>
      <c r="E37" s="22">
        <f>SUM(Student3!E37,Student1!E37,Student2!E37,Student4!E37,Student5!E37,Student6!E37)</f>
        <v>0</v>
      </c>
      <c r="F37" s="22">
        <f>SUM(Student3!F37,Student1!F37,Student2!F37,Student4!F37,Student5!F37,Student6!F37)</f>
        <v>0</v>
      </c>
      <c r="G37" s="22">
        <f>SUM(Student3!G37,Student1!G37,Student2!G37,Student4!G37,Student5!G37,Student6!G37)</f>
        <v>0</v>
      </c>
      <c r="H37" s="22">
        <f>SUM(Student3!H37,Student1!H37,Student2!H37,Student4!H37,Student5!H37,Student6!H37)</f>
        <v>0</v>
      </c>
      <c r="I37" s="22">
        <f>SUM(Student3!I37,Student1!I37,Student2!I37,Student4!I37,Student5!I37,Student6!I37)</f>
        <v>0</v>
      </c>
      <c r="J37" s="22">
        <f>SUM(Student3!J37,Student1!J37,Student2!J37,Student4!J37,Student5!J37,Student6!J37)</f>
        <v>0</v>
      </c>
      <c r="K37" s="22">
        <f>SUM(Student3!K37,Student1!K37,Student2!K37,Student4!K37,Student5!K37,Student6!K37)</f>
        <v>0</v>
      </c>
      <c r="L37" s="22">
        <f>SUM(Student3!L37,Student1!L37,Student2!L37,Student4!L37,Student5!L37,Student6!L37)</f>
        <v>0</v>
      </c>
      <c r="M37" s="25">
        <f t="shared" si="1"/>
        <v>0</v>
      </c>
      <c r="N37" s="8" t="str">
        <f>IF(INDEX(Tasks,12,3)&lt;&gt;"",100*M37/INDEX(Tasks,12,3),"")</f>
        <v/>
      </c>
    </row>
    <row r="41" spans="2:14" ht="15.75" thickBot="1" x14ac:dyDescent="0.3"/>
    <row r="42" spans="2:14" ht="15.75" thickBot="1" x14ac:dyDescent="0.3">
      <c r="C42" s="5" t="s">
        <v>34</v>
      </c>
      <c r="D42" s="5" t="s">
        <v>35</v>
      </c>
      <c r="E42" s="5" t="s">
        <v>36</v>
      </c>
      <c r="F42" s="5" t="s">
        <v>37</v>
      </c>
      <c r="G42" s="5" t="s">
        <v>38</v>
      </c>
      <c r="H42" s="5" t="s">
        <v>39</v>
      </c>
      <c r="I42" s="5" t="s">
        <v>40</v>
      </c>
      <c r="J42" s="5" t="s">
        <v>41</v>
      </c>
      <c r="K42" s="5" t="s">
        <v>42</v>
      </c>
      <c r="L42" s="5" t="s">
        <v>43</v>
      </c>
      <c r="M42" s="6" t="s">
        <v>33</v>
      </c>
    </row>
    <row r="43" spans="2:14" ht="15.75" thickBot="1" x14ac:dyDescent="0.3">
      <c r="B43" t="str">
        <f>INDEX(Participants,1,2)</f>
        <v>Frederik Ondrikov</v>
      </c>
      <c r="C43" s="17">
        <f>Student1!C38</f>
        <v>0.20833333333333331</v>
      </c>
      <c r="D43" s="17">
        <f>Student1!D38</f>
        <v>0.43958333333333333</v>
      </c>
      <c r="E43" s="17">
        <f>Student1!E38</f>
        <v>3.125E-2</v>
      </c>
      <c r="F43" s="17">
        <f>Student1!F38</f>
        <v>0</v>
      </c>
      <c r="G43" s="17">
        <f>Student1!G38</f>
        <v>0</v>
      </c>
      <c r="H43" s="17">
        <f>Student1!H38</f>
        <v>0</v>
      </c>
      <c r="I43" s="17">
        <f>Student1!I38</f>
        <v>0</v>
      </c>
      <c r="J43" s="17">
        <f>Student1!J38</f>
        <v>0</v>
      </c>
      <c r="K43" s="17">
        <f>Student1!K38</f>
        <v>0</v>
      </c>
      <c r="L43" s="17">
        <f>Student1!L38</f>
        <v>0</v>
      </c>
      <c r="M43" s="26">
        <f t="shared" ref="M43:M48" si="2">SUM(C43:L43)</f>
        <v>0.6791666666666667</v>
      </c>
    </row>
    <row r="44" spans="2:14" ht="15.75" thickBot="1" x14ac:dyDescent="0.3">
      <c r="B44" t="str">
        <f>INDEX(Participants,2,2)</f>
        <v>Tessa van Beers</v>
      </c>
      <c r="C44" s="17">
        <f>Student2!C38</f>
        <v>0.38541666666666663</v>
      </c>
      <c r="D44" s="17">
        <f>Student2!D38</f>
        <v>0.35625000000000007</v>
      </c>
      <c r="E44" s="17">
        <f>Student2!E38</f>
        <v>0.25694444444444442</v>
      </c>
      <c r="F44" s="17">
        <f>Student2!F38</f>
        <v>0</v>
      </c>
      <c r="G44" s="17">
        <f>Student2!G38</f>
        <v>0</v>
      </c>
      <c r="H44" s="17">
        <f>Student2!H38</f>
        <v>0</v>
      </c>
      <c r="I44" s="17">
        <f>Student2!I38</f>
        <v>0</v>
      </c>
      <c r="J44" s="17">
        <f>Student2!J38</f>
        <v>0</v>
      </c>
      <c r="K44" s="17">
        <f>Student2!K38</f>
        <v>0</v>
      </c>
      <c r="L44" s="17">
        <f>Student2!L38</f>
        <v>0</v>
      </c>
      <c r="M44" s="26">
        <f t="shared" si="2"/>
        <v>0.99861111111111112</v>
      </c>
    </row>
    <row r="45" spans="2:14" ht="15.75" thickBot="1" x14ac:dyDescent="0.3">
      <c r="B45" t="str">
        <f>INDEX(Participants,3,2)</f>
        <v>Bas Gerritsen</v>
      </c>
      <c r="C45" s="17">
        <f>Student3!C38</f>
        <v>8.3333333333333329E-2</v>
      </c>
      <c r="D45" s="17">
        <f>Student3!D38</f>
        <v>0.2729166666666667</v>
      </c>
      <c r="E45" s="17">
        <f>Student3!E38</f>
        <v>3.125E-2</v>
      </c>
      <c r="F45" s="17">
        <f>Student3!F38</f>
        <v>0</v>
      </c>
      <c r="G45" s="17">
        <f>Student3!G38</f>
        <v>0</v>
      </c>
      <c r="H45" s="17">
        <f>Student3!H38</f>
        <v>0</v>
      </c>
      <c r="I45" s="17">
        <f>Student3!I38</f>
        <v>0</v>
      </c>
      <c r="J45" s="17">
        <f>Student3!J38</f>
        <v>0</v>
      </c>
      <c r="K45" s="17">
        <f>Student3!K38</f>
        <v>0</v>
      </c>
      <c r="L45" s="17">
        <f>Student3!L38</f>
        <v>0</v>
      </c>
      <c r="M45" s="26">
        <f t="shared" si="2"/>
        <v>0.38750000000000001</v>
      </c>
    </row>
    <row r="46" spans="2:14" ht="15.75" thickBot="1" x14ac:dyDescent="0.3">
      <c r="B46" t="str">
        <f>INDEX(Participants,4,2)</f>
        <v>Jay Benedicto</v>
      </c>
      <c r="C46" s="17">
        <f>Student4!C38</f>
        <v>0.33333333333333331</v>
      </c>
      <c r="D46" s="17">
        <f>Student4!D38</f>
        <v>0.14791666666666667</v>
      </c>
      <c r="E46" s="17">
        <f>Student4!E38</f>
        <v>0</v>
      </c>
      <c r="F46" s="17">
        <f>Student4!F38</f>
        <v>0</v>
      </c>
      <c r="G46" s="17">
        <f>Student4!G38</f>
        <v>0</v>
      </c>
      <c r="H46" s="17">
        <f>Student4!H38</f>
        <v>0</v>
      </c>
      <c r="I46" s="17">
        <f>Student4!I38</f>
        <v>0</v>
      </c>
      <c r="J46" s="17">
        <f>Student4!J38</f>
        <v>0</v>
      </c>
      <c r="K46" s="17">
        <f>Student4!K38</f>
        <v>0</v>
      </c>
      <c r="L46" s="17">
        <f>Student4!L38</f>
        <v>0</v>
      </c>
      <c r="M46" s="26">
        <f t="shared" si="2"/>
        <v>0.48124999999999996</v>
      </c>
    </row>
    <row r="47" spans="2:14" ht="15.75" thickBot="1" x14ac:dyDescent="0.3">
      <c r="B47" t="str">
        <f>INDEX(Participants,5,2)</f>
        <v>Lyuben Petrov</v>
      </c>
      <c r="C47" s="17">
        <f>Student5!C38</f>
        <v>0</v>
      </c>
      <c r="D47" s="17">
        <f>Student5!D38</f>
        <v>0.23125000000000001</v>
      </c>
      <c r="E47" s="17">
        <f>Student5!E38</f>
        <v>3.125E-2</v>
      </c>
      <c r="F47" s="17">
        <f>Student5!F38</f>
        <v>0</v>
      </c>
      <c r="G47" s="17">
        <f>Student5!G38</f>
        <v>0</v>
      </c>
      <c r="H47" s="17">
        <f>Student5!H38</f>
        <v>0</v>
      </c>
      <c r="I47" s="17">
        <f>Student5!I38</f>
        <v>0</v>
      </c>
      <c r="J47" s="17">
        <f>Student5!J38</f>
        <v>0</v>
      </c>
      <c r="K47" s="17">
        <f>Student5!K38</f>
        <v>0</v>
      </c>
      <c r="L47" s="17">
        <f>Student5!L38</f>
        <v>0</v>
      </c>
      <c r="M47" s="26">
        <f t="shared" si="2"/>
        <v>0.26250000000000001</v>
      </c>
    </row>
    <row r="48" spans="2:14" ht="15.75" thickBot="1" x14ac:dyDescent="0.3">
      <c r="B48" t="str">
        <f>INDEX(Participants,6,2)</f>
        <v>Nours Naama</v>
      </c>
      <c r="C48" s="17">
        <f>Student6!C38</f>
        <v>0.14583333333333331</v>
      </c>
      <c r="D48" s="17">
        <f>Student6!D38</f>
        <v>0.15138888888888888</v>
      </c>
      <c r="E48" s="17">
        <f>Student6!E38</f>
        <v>3.125E-2</v>
      </c>
      <c r="F48" s="17">
        <f>Student6!F38</f>
        <v>0</v>
      </c>
      <c r="G48" s="17">
        <f>Student6!G38</f>
        <v>0</v>
      </c>
      <c r="H48" s="17">
        <f>Student6!H38</f>
        <v>0</v>
      </c>
      <c r="I48" s="17">
        <f>Student6!I38</f>
        <v>0</v>
      </c>
      <c r="J48" s="17">
        <f>Student6!J38</f>
        <v>0</v>
      </c>
      <c r="K48" s="17">
        <f>Student6!K38</f>
        <v>0</v>
      </c>
      <c r="L48" s="17">
        <f>Student6!L38</f>
        <v>0</v>
      </c>
      <c r="M48" s="26">
        <f t="shared" si="2"/>
        <v>0.32847222222222217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Gerritsen, S.E.</cp:lastModifiedBy>
  <cp:lastPrinted>2018-04-16T10:08:10Z</cp:lastPrinted>
  <dcterms:created xsi:type="dcterms:W3CDTF">2009-09-09T15:38:31Z</dcterms:created>
  <dcterms:modified xsi:type="dcterms:W3CDTF">2019-05-06T09:42:56Z</dcterms:modified>
</cp:coreProperties>
</file>