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183477\Documents\GitHub\DBLVis\"/>
    </mc:Choice>
  </mc:AlternateContent>
  <xr:revisionPtr revIDLastSave="0" documentId="13_ncr:1_{75D827B4-7075-4250-9076-B886361C4DF7}" xr6:coauthVersionLast="36" xr6:coauthVersionMax="36" xr10:uidLastSave="{00000000-0000-0000-0000-000000000000}"/>
  <bookViews>
    <workbookView xWindow="0" yWindow="0" windowWidth="20904" windowHeight="6072" tabRatio="761" activeTab="4" xr2:uid="{00000000-000D-0000-FFFF-FFFF00000000}"/>
  </bookViews>
  <sheets>
    <sheet name="Parameters" sheetId="1" r:id="rId1"/>
    <sheet name="Student1" sheetId="3" r:id="rId2"/>
    <sheet name="Student2" sheetId="4" r:id="rId3"/>
    <sheet name="Student3" sheetId="2" r:id="rId4"/>
    <sheet name="Student4" sheetId="5" r:id="rId5"/>
    <sheet name="Student5" sheetId="6" r:id="rId6"/>
    <sheet name="Student6" sheetId="7" r:id="rId7"/>
    <sheet name="Student7" sheetId="8" r:id="rId8"/>
    <sheet name="Student8" sheetId="9" r:id="rId9"/>
    <sheet name="Totals" sheetId="17" r:id="rId10"/>
  </sheets>
  <definedNames>
    <definedName name="Participants">Parameters!$E$5:$F$12</definedName>
    <definedName name="Tasks">Parameters!$A$5:$C$24</definedName>
    <definedName name="test">Parameters!#REF!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2" l="1"/>
  <c r="B2" i="4"/>
  <c r="B2" i="3"/>
  <c r="C6" i="17" l="1"/>
  <c r="L25" i="17" l="1"/>
  <c r="K25" i="17"/>
  <c r="J25" i="17"/>
  <c r="I25" i="17"/>
  <c r="H25" i="17"/>
  <c r="G25" i="17"/>
  <c r="F25" i="17"/>
  <c r="E25" i="17"/>
  <c r="D25" i="17"/>
  <c r="C25" i="17"/>
  <c r="L24" i="17"/>
  <c r="K24" i="17"/>
  <c r="J24" i="17"/>
  <c r="I24" i="17"/>
  <c r="H24" i="17"/>
  <c r="G24" i="17"/>
  <c r="F24" i="17"/>
  <c r="E24" i="17"/>
  <c r="D24" i="17"/>
  <c r="C24" i="17"/>
  <c r="L23" i="17"/>
  <c r="K23" i="17"/>
  <c r="J23" i="17"/>
  <c r="I23" i="17"/>
  <c r="H23" i="17"/>
  <c r="G23" i="17"/>
  <c r="F23" i="17"/>
  <c r="E23" i="17"/>
  <c r="D23" i="17"/>
  <c r="C23" i="17"/>
  <c r="L22" i="17"/>
  <c r="K22" i="17"/>
  <c r="J22" i="17"/>
  <c r="I22" i="17"/>
  <c r="H22" i="17"/>
  <c r="G22" i="17"/>
  <c r="F22" i="17"/>
  <c r="E22" i="17"/>
  <c r="D22" i="17"/>
  <c r="C22" i="17"/>
  <c r="L21" i="17"/>
  <c r="K21" i="17"/>
  <c r="J21" i="17"/>
  <c r="I21" i="17"/>
  <c r="H21" i="17"/>
  <c r="G21" i="17"/>
  <c r="F21" i="17"/>
  <c r="E21" i="17"/>
  <c r="D21" i="17"/>
  <c r="C21" i="17"/>
  <c r="L20" i="17"/>
  <c r="K20" i="17"/>
  <c r="J20" i="17"/>
  <c r="I20" i="17"/>
  <c r="H20" i="17"/>
  <c r="G20" i="17"/>
  <c r="F20" i="17"/>
  <c r="E20" i="17"/>
  <c r="D20" i="17"/>
  <c r="C20" i="17"/>
  <c r="L19" i="17"/>
  <c r="K19" i="17"/>
  <c r="J19" i="17"/>
  <c r="I19" i="17"/>
  <c r="H19" i="17"/>
  <c r="G19" i="17"/>
  <c r="F19" i="17"/>
  <c r="E19" i="17"/>
  <c r="D19" i="17"/>
  <c r="C19" i="17"/>
  <c r="L18" i="17"/>
  <c r="K18" i="17"/>
  <c r="J18" i="17"/>
  <c r="I18" i="17"/>
  <c r="H18" i="17"/>
  <c r="G18" i="17"/>
  <c r="F18" i="17"/>
  <c r="E18" i="17"/>
  <c r="D18" i="17"/>
  <c r="C18" i="17"/>
  <c r="L17" i="17"/>
  <c r="K17" i="17"/>
  <c r="J17" i="17"/>
  <c r="I17" i="17"/>
  <c r="H17" i="17"/>
  <c r="G17" i="17"/>
  <c r="F17" i="17"/>
  <c r="E17" i="17"/>
  <c r="D17" i="17"/>
  <c r="C17" i="17"/>
  <c r="L16" i="17"/>
  <c r="K16" i="17"/>
  <c r="J16" i="17"/>
  <c r="I16" i="17"/>
  <c r="H16" i="17"/>
  <c r="G16" i="17"/>
  <c r="F16" i="17"/>
  <c r="E16" i="17"/>
  <c r="D16" i="17"/>
  <c r="C16" i="17"/>
  <c r="L15" i="17"/>
  <c r="K15" i="17"/>
  <c r="J15" i="17"/>
  <c r="I15" i="17"/>
  <c r="H15" i="17"/>
  <c r="G15" i="17"/>
  <c r="F15" i="17"/>
  <c r="E15" i="17"/>
  <c r="D15" i="17"/>
  <c r="C15" i="17"/>
  <c r="L14" i="17"/>
  <c r="K14" i="17"/>
  <c r="J14" i="17"/>
  <c r="I14" i="17"/>
  <c r="H14" i="17"/>
  <c r="G14" i="17"/>
  <c r="F14" i="17"/>
  <c r="E14" i="17"/>
  <c r="D14" i="17"/>
  <c r="C14" i="17"/>
  <c r="L13" i="17"/>
  <c r="K13" i="17"/>
  <c r="J13" i="17"/>
  <c r="I13" i="17"/>
  <c r="H13" i="17"/>
  <c r="G13" i="17"/>
  <c r="F13" i="17"/>
  <c r="E13" i="17"/>
  <c r="D13" i="17"/>
  <c r="C13" i="17"/>
  <c r="L12" i="17"/>
  <c r="K12" i="17"/>
  <c r="J12" i="17"/>
  <c r="I12" i="17"/>
  <c r="H12" i="17"/>
  <c r="G12" i="17"/>
  <c r="F12" i="17"/>
  <c r="E12" i="17"/>
  <c r="D12" i="17"/>
  <c r="C12" i="17"/>
  <c r="L11" i="17"/>
  <c r="K11" i="17"/>
  <c r="J11" i="17"/>
  <c r="I11" i="17"/>
  <c r="H11" i="17"/>
  <c r="G11" i="17"/>
  <c r="F11" i="17"/>
  <c r="E11" i="17"/>
  <c r="D11" i="17"/>
  <c r="C11" i="17"/>
  <c r="L10" i="17"/>
  <c r="K10" i="17"/>
  <c r="J10" i="17"/>
  <c r="I10" i="17"/>
  <c r="H10" i="17"/>
  <c r="G10" i="17"/>
  <c r="F10" i="17"/>
  <c r="E10" i="17"/>
  <c r="D10" i="17"/>
  <c r="C10" i="17"/>
  <c r="L9" i="17"/>
  <c r="K9" i="17"/>
  <c r="J9" i="17"/>
  <c r="I9" i="17"/>
  <c r="H9" i="17"/>
  <c r="G9" i="17"/>
  <c r="F9" i="17"/>
  <c r="E9" i="17"/>
  <c r="D9" i="17"/>
  <c r="C9" i="17"/>
  <c r="L8" i="17"/>
  <c r="K8" i="17"/>
  <c r="J8" i="17"/>
  <c r="I8" i="17"/>
  <c r="H8" i="17"/>
  <c r="G8" i="17"/>
  <c r="F8" i="17"/>
  <c r="E8" i="17"/>
  <c r="D8" i="17"/>
  <c r="C8" i="17"/>
  <c r="L7" i="17"/>
  <c r="K7" i="17"/>
  <c r="J7" i="17"/>
  <c r="I7" i="17"/>
  <c r="H7" i="17"/>
  <c r="G7" i="17"/>
  <c r="F7" i="17"/>
  <c r="E7" i="17"/>
  <c r="D7" i="17"/>
  <c r="C7" i="17"/>
  <c r="L6" i="17"/>
  <c r="K6" i="17"/>
  <c r="J6" i="17"/>
  <c r="I6" i="17"/>
  <c r="H6" i="17"/>
  <c r="G6" i="17"/>
  <c r="F6" i="17"/>
  <c r="E6" i="17"/>
  <c r="D6" i="17"/>
  <c r="C25" i="1"/>
  <c r="G13" i="1"/>
  <c r="B32" i="17"/>
  <c r="B31" i="17"/>
  <c r="B2" i="6"/>
  <c r="B2" i="5"/>
  <c r="B2" i="7"/>
  <c r="N24" i="17"/>
  <c r="N23" i="17"/>
  <c r="N22" i="17"/>
  <c r="N21" i="17"/>
  <c r="N25" i="17"/>
  <c r="B38" i="17"/>
  <c r="B37" i="17"/>
  <c r="B36" i="17"/>
  <c r="B35" i="17"/>
  <c r="B34" i="17"/>
  <c r="B33" i="17"/>
  <c r="B25" i="17"/>
  <c r="B24" i="17"/>
  <c r="B23" i="17"/>
  <c r="B22" i="17"/>
  <c r="B21" i="17"/>
  <c r="B20" i="17"/>
  <c r="B19" i="17"/>
  <c r="B18" i="17"/>
  <c r="B17" i="17"/>
  <c r="B16" i="17"/>
  <c r="B14" i="17"/>
  <c r="B13" i="17"/>
  <c r="B12" i="17"/>
  <c r="B11" i="17"/>
  <c r="B10" i="17"/>
  <c r="B9" i="17"/>
  <c r="B8" i="17"/>
  <c r="B7" i="17"/>
  <c r="B6" i="17"/>
  <c r="B2" i="9"/>
  <c r="B2" i="8"/>
  <c r="L26" i="9"/>
  <c r="L38" i="17" s="1"/>
  <c r="K26" i="9"/>
  <c r="K38" i="17"/>
  <c r="J26" i="9"/>
  <c r="J38" i="17" s="1"/>
  <c r="I26" i="9"/>
  <c r="I38" i="17" s="1"/>
  <c r="H26" i="9"/>
  <c r="H38" i="17"/>
  <c r="G26" i="9"/>
  <c r="G38" i="17" s="1"/>
  <c r="F26" i="9"/>
  <c r="F38" i="17" s="1"/>
  <c r="E26" i="9"/>
  <c r="E38" i="17" s="1"/>
  <c r="D26" i="9"/>
  <c r="D38" i="17"/>
  <c r="C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L26" i="8"/>
  <c r="L37" i="17" s="1"/>
  <c r="K26" i="8"/>
  <c r="K37" i="17"/>
  <c r="J26" i="8"/>
  <c r="J37" i="17" s="1"/>
  <c r="I26" i="8"/>
  <c r="I37" i="17"/>
  <c r="H26" i="8"/>
  <c r="G26" i="8"/>
  <c r="G37" i="17" s="1"/>
  <c r="F26" i="8"/>
  <c r="F37" i="17" s="1"/>
  <c r="E26" i="8"/>
  <c r="E37" i="17" s="1"/>
  <c r="D26" i="8"/>
  <c r="D37" i="17" s="1"/>
  <c r="C26" i="8"/>
  <c r="C37" i="17" s="1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L26" i="7"/>
  <c r="L36" i="17" s="1"/>
  <c r="K26" i="7"/>
  <c r="K36" i="17" s="1"/>
  <c r="J26" i="7"/>
  <c r="J36" i="17" s="1"/>
  <c r="I26" i="7"/>
  <c r="I36" i="17" s="1"/>
  <c r="H26" i="7"/>
  <c r="H36" i="17"/>
  <c r="G26" i="7"/>
  <c r="G36" i="17" s="1"/>
  <c r="F26" i="7"/>
  <c r="F36" i="17" s="1"/>
  <c r="E26" i="7"/>
  <c r="D26" i="7"/>
  <c r="D36" i="17" s="1"/>
  <c r="C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L26" i="6"/>
  <c r="L35" i="17" s="1"/>
  <c r="K26" i="6"/>
  <c r="K35" i="17" s="1"/>
  <c r="J26" i="6"/>
  <c r="J35" i="17" s="1"/>
  <c r="I26" i="6"/>
  <c r="I35" i="17"/>
  <c r="H26" i="6"/>
  <c r="G26" i="6"/>
  <c r="G35" i="17" s="1"/>
  <c r="F26" i="6"/>
  <c r="F35" i="17" s="1"/>
  <c r="E26" i="6"/>
  <c r="E35" i="17" s="1"/>
  <c r="D26" i="6"/>
  <c r="D35" i="17"/>
  <c r="C26" i="6"/>
  <c r="E28" i="6" s="1"/>
  <c r="E29" i="6" s="1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L26" i="5"/>
  <c r="L34" i="17"/>
  <c r="K26" i="5"/>
  <c r="K34" i="17" s="1"/>
  <c r="J26" i="5"/>
  <c r="J34" i="17" s="1"/>
  <c r="I26" i="5"/>
  <c r="I34" i="17" s="1"/>
  <c r="H26" i="5"/>
  <c r="H34" i="17" s="1"/>
  <c r="G26" i="5"/>
  <c r="G34" i="17" s="1"/>
  <c r="F26" i="5"/>
  <c r="E26" i="5"/>
  <c r="E34" i="17" s="1"/>
  <c r="D26" i="5"/>
  <c r="D34" i="17" s="1"/>
  <c r="C26" i="5"/>
  <c r="C34" i="17" s="1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L26" i="4"/>
  <c r="L32" i="17" s="1"/>
  <c r="K26" i="4"/>
  <c r="K32" i="17" s="1"/>
  <c r="J26" i="4"/>
  <c r="J32" i="17" s="1"/>
  <c r="I26" i="4"/>
  <c r="I32" i="17" s="1"/>
  <c r="H26" i="4"/>
  <c r="H32" i="17" s="1"/>
  <c r="G26" i="4"/>
  <c r="G32" i="17" s="1"/>
  <c r="F26" i="4"/>
  <c r="F32" i="17" s="1"/>
  <c r="E26" i="4"/>
  <c r="D26" i="4"/>
  <c r="C26" i="4"/>
  <c r="C32" i="17" s="1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L26" i="3"/>
  <c r="L31" i="17" s="1"/>
  <c r="K26" i="3"/>
  <c r="K31" i="17" s="1"/>
  <c r="J26" i="3"/>
  <c r="J31" i="17" s="1"/>
  <c r="I26" i="3"/>
  <c r="I31" i="17" s="1"/>
  <c r="H26" i="3"/>
  <c r="H31" i="17" s="1"/>
  <c r="G26" i="3"/>
  <c r="G31" i="17" s="1"/>
  <c r="F26" i="3"/>
  <c r="F31" i="17" s="1"/>
  <c r="E26" i="3"/>
  <c r="E31" i="17" s="1"/>
  <c r="D26" i="3"/>
  <c r="D31" i="17" s="1"/>
  <c r="C26" i="3"/>
  <c r="C28" i="3" s="1"/>
  <c r="C29" i="3" s="1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D26" i="2"/>
  <c r="D33" i="17" s="1"/>
  <c r="L26" i="2"/>
  <c r="L33" i="17" s="1"/>
  <c r="K26" i="2"/>
  <c r="K33" i="17" s="1"/>
  <c r="J26" i="2"/>
  <c r="J33" i="17" s="1"/>
  <c r="I26" i="2"/>
  <c r="I33" i="17" s="1"/>
  <c r="H26" i="2"/>
  <c r="H33" i="17" s="1"/>
  <c r="G26" i="2"/>
  <c r="G33" i="17" s="1"/>
  <c r="F26" i="2"/>
  <c r="F33" i="17" s="1"/>
  <c r="E26" i="2"/>
  <c r="E33" i="17" s="1"/>
  <c r="C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C28" i="5"/>
  <c r="C29" i="5" s="1"/>
  <c r="N20" i="17"/>
  <c r="N12" i="17"/>
  <c r="C35" i="17"/>
  <c r="N17" i="17"/>
  <c r="N19" i="17"/>
  <c r="N18" i="17"/>
  <c r="N16" i="17"/>
  <c r="N15" i="17"/>
  <c r="N13" i="17"/>
  <c r="N14" i="17"/>
  <c r="C28" i="7"/>
  <c r="C29" i="7" s="1"/>
  <c r="C36" i="17"/>
  <c r="D28" i="5" l="1"/>
  <c r="D29" i="5" s="1"/>
  <c r="E28" i="5"/>
  <c r="E29" i="5" s="1"/>
  <c r="J28" i="4"/>
  <c r="J29" i="4" s="1"/>
  <c r="E28" i="9"/>
  <c r="E29" i="9" s="1"/>
  <c r="G28" i="7"/>
  <c r="G29" i="7" s="1"/>
  <c r="J28" i="7"/>
  <c r="J29" i="7" s="1"/>
  <c r="H28" i="5"/>
  <c r="H29" i="5" s="1"/>
  <c r="K28" i="6"/>
  <c r="K29" i="6" s="1"/>
  <c r="K28" i="2"/>
  <c r="K29" i="2" s="1"/>
  <c r="E32" i="17"/>
  <c r="C28" i="8"/>
  <c r="C29" i="8" s="1"/>
  <c r="E28" i="7"/>
  <c r="E29" i="7" s="1"/>
  <c r="L28" i="5"/>
  <c r="L29" i="5" s="1"/>
  <c r="I28" i="5"/>
  <c r="I29" i="5" s="1"/>
  <c r="F28" i="5"/>
  <c r="F29" i="5" s="1"/>
  <c r="D28" i="8"/>
  <c r="D29" i="8" s="1"/>
  <c r="H28" i="8"/>
  <c r="H29" i="8" s="1"/>
  <c r="C28" i="9"/>
  <c r="C29" i="9" s="1"/>
  <c r="C38" i="17"/>
  <c r="M38" i="17" s="1"/>
  <c r="H28" i="9"/>
  <c r="H29" i="9" s="1"/>
  <c r="J28" i="9"/>
  <c r="J29" i="9" s="1"/>
  <c r="L28" i="9"/>
  <c r="L29" i="9" s="1"/>
  <c r="D28" i="9"/>
  <c r="D29" i="9" s="1"/>
  <c r="H37" i="17"/>
  <c r="L28" i="7"/>
  <c r="L29" i="7" s="1"/>
  <c r="H28" i="6"/>
  <c r="H29" i="6" s="1"/>
  <c r="D28" i="2"/>
  <c r="D29" i="2" s="1"/>
  <c r="H28" i="2"/>
  <c r="H29" i="2" s="1"/>
  <c r="C28" i="2"/>
  <c r="C29" i="2" s="1"/>
  <c r="E28" i="2"/>
  <c r="E29" i="2" s="1"/>
  <c r="C28" i="4"/>
  <c r="C29" i="4" s="1"/>
  <c r="L28" i="4"/>
  <c r="L29" i="4" s="1"/>
  <c r="C26" i="1"/>
  <c r="L28" i="3"/>
  <c r="L29" i="3" s="1"/>
  <c r="L28" i="8"/>
  <c r="L29" i="8" s="1"/>
  <c r="I28" i="9"/>
  <c r="I29" i="9" s="1"/>
  <c r="F28" i="9"/>
  <c r="F29" i="9" s="1"/>
  <c r="G28" i="9"/>
  <c r="G29" i="9" s="1"/>
  <c r="K28" i="9"/>
  <c r="K29" i="9" s="1"/>
  <c r="M37" i="17"/>
  <c r="I28" i="8"/>
  <c r="I29" i="8" s="1"/>
  <c r="K28" i="8"/>
  <c r="K29" i="8" s="1"/>
  <c r="F28" i="8"/>
  <c r="F29" i="8" s="1"/>
  <c r="J28" i="8"/>
  <c r="J29" i="8" s="1"/>
  <c r="E28" i="8"/>
  <c r="E29" i="8" s="1"/>
  <c r="G28" i="8"/>
  <c r="G29" i="8" s="1"/>
  <c r="K28" i="7"/>
  <c r="K29" i="7" s="1"/>
  <c r="E36" i="17"/>
  <c r="M36" i="17" s="1"/>
  <c r="F28" i="7"/>
  <c r="F29" i="7" s="1"/>
  <c r="H28" i="7"/>
  <c r="H29" i="7" s="1"/>
  <c r="I28" i="7"/>
  <c r="I29" i="7" s="1"/>
  <c r="D28" i="7"/>
  <c r="D29" i="7" s="1"/>
  <c r="L28" i="6"/>
  <c r="L29" i="6" s="1"/>
  <c r="G28" i="6"/>
  <c r="G29" i="6" s="1"/>
  <c r="I28" i="6"/>
  <c r="I29" i="6" s="1"/>
  <c r="C28" i="6"/>
  <c r="C29" i="6" s="1"/>
  <c r="D28" i="6"/>
  <c r="D29" i="6" s="1"/>
  <c r="F28" i="6"/>
  <c r="F29" i="6" s="1"/>
  <c r="H35" i="17"/>
  <c r="M35" i="17" s="1"/>
  <c r="J28" i="6"/>
  <c r="J29" i="6" s="1"/>
  <c r="J28" i="5"/>
  <c r="J29" i="5" s="1"/>
  <c r="K28" i="5"/>
  <c r="K29" i="5" s="1"/>
  <c r="F34" i="17"/>
  <c r="M34" i="17" s="1"/>
  <c r="G28" i="5"/>
  <c r="G29" i="5" s="1"/>
  <c r="L28" i="2"/>
  <c r="L29" i="2" s="1"/>
  <c r="G28" i="2"/>
  <c r="G29" i="2" s="1"/>
  <c r="F28" i="2"/>
  <c r="F29" i="2" s="1"/>
  <c r="J28" i="2"/>
  <c r="J29" i="2" s="1"/>
  <c r="C33" i="17"/>
  <c r="I28" i="2"/>
  <c r="I29" i="2" s="1"/>
  <c r="D32" i="17"/>
  <c r="D39" i="17" s="1"/>
  <c r="D28" i="4"/>
  <c r="D29" i="4" s="1"/>
  <c r="F28" i="4"/>
  <c r="F29" i="4" s="1"/>
  <c r="H28" i="4"/>
  <c r="H29" i="4" s="1"/>
  <c r="G28" i="4"/>
  <c r="G29" i="4" s="1"/>
  <c r="K28" i="4"/>
  <c r="K29" i="4" s="1"/>
  <c r="I28" i="4"/>
  <c r="I29" i="4" s="1"/>
  <c r="E28" i="4"/>
  <c r="E29" i="4" s="1"/>
  <c r="C31" i="17"/>
  <c r="M31" i="17" s="1"/>
  <c r="F28" i="3"/>
  <c r="F29" i="3" s="1"/>
  <c r="G39" i="17"/>
  <c r="J28" i="3"/>
  <c r="J29" i="3" s="1"/>
  <c r="E28" i="3"/>
  <c r="E29" i="3" s="1"/>
  <c r="K28" i="3"/>
  <c r="K29" i="3" s="1"/>
  <c r="H28" i="3"/>
  <c r="H29" i="3" s="1"/>
  <c r="G28" i="3"/>
  <c r="G29" i="3" s="1"/>
  <c r="D28" i="3"/>
  <c r="D29" i="3" s="1"/>
  <c r="I28" i="3"/>
  <c r="I29" i="3" s="1"/>
  <c r="M24" i="17"/>
  <c r="M20" i="17"/>
  <c r="M9" i="17"/>
  <c r="N9" i="17" s="1"/>
  <c r="M19" i="17"/>
  <c r="M25" i="17"/>
  <c r="M15" i="17"/>
  <c r="M6" i="17"/>
  <c r="N6" i="17" s="1"/>
  <c r="M10" i="17"/>
  <c r="N10" i="17" s="1"/>
  <c r="M23" i="17"/>
  <c r="M8" i="17"/>
  <c r="N8" i="17" s="1"/>
  <c r="M11" i="17"/>
  <c r="N11" i="17" s="1"/>
  <c r="K39" i="17"/>
  <c r="M13" i="17"/>
  <c r="M17" i="17"/>
  <c r="M14" i="17"/>
  <c r="M22" i="17"/>
  <c r="M18" i="17"/>
  <c r="M21" i="17"/>
  <c r="M12" i="17"/>
  <c r="M7" i="17"/>
  <c r="N7" i="17" s="1"/>
  <c r="M16" i="17"/>
  <c r="E39" i="17"/>
  <c r="J39" i="17"/>
  <c r="L39" i="17"/>
  <c r="I39" i="17"/>
  <c r="H39" i="17" l="1"/>
  <c r="M32" i="17"/>
  <c r="C39" i="17"/>
  <c r="F39" i="17"/>
  <c r="M33" i="17"/>
  <c r="M39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eluit</author>
  </authors>
  <commentList>
    <comment ref="B1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Enter project name here
</t>
        </r>
      </text>
    </comment>
    <comment ref="B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Enter name of task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 xml:space="preserve">Enter name of particpant here
</t>
        </r>
      </text>
    </comment>
  </commentList>
</comments>
</file>

<file path=xl/sharedStrings.xml><?xml version="1.0" encoding="utf-8"?>
<sst xmlns="http://schemas.openxmlformats.org/spreadsheetml/2006/main" count="130" uniqueCount="74">
  <si>
    <t>Tasks</t>
  </si>
  <si>
    <t>Task1</t>
  </si>
  <si>
    <t>Task2</t>
  </si>
  <si>
    <t>Task3</t>
  </si>
  <si>
    <t>Task4</t>
  </si>
  <si>
    <t>Task5</t>
  </si>
  <si>
    <t>Task6</t>
  </si>
  <si>
    <t>Task7</t>
  </si>
  <si>
    <t>Task8</t>
  </si>
  <si>
    <t>Task9</t>
  </si>
  <si>
    <t>Task10</t>
  </si>
  <si>
    <t>Task11</t>
  </si>
  <si>
    <t>Task12</t>
  </si>
  <si>
    <t>Task13</t>
  </si>
  <si>
    <t>Task14</t>
  </si>
  <si>
    <t>Task15</t>
  </si>
  <si>
    <t>Task16</t>
  </si>
  <si>
    <t>Task17</t>
  </si>
  <si>
    <t>Task18</t>
  </si>
  <si>
    <t>Task19</t>
  </si>
  <si>
    <t>Task20</t>
  </si>
  <si>
    <t>Participants</t>
  </si>
  <si>
    <t>Student1</t>
  </si>
  <si>
    <t>Student2</t>
  </si>
  <si>
    <t>Student3</t>
  </si>
  <si>
    <t>Student4</t>
  </si>
  <si>
    <t>Student5</t>
  </si>
  <si>
    <t>Student6</t>
  </si>
  <si>
    <t>Student7</t>
  </si>
  <si>
    <t>Student8</t>
  </si>
  <si>
    <t>Tijdsregistratie</t>
  </si>
  <si>
    <t>Task</t>
  </si>
  <si>
    <t>Week</t>
  </si>
  <si>
    <t>hours spent</t>
  </si>
  <si>
    <t>remaining hours</t>
  </si>
  <si>
    <t>Totals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</si>
  <si>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</si>
  <si>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</si>
  <si>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</si>
  <si>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</si>
  <si>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</si>
  <si>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</si>
  <si>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</si>
  <si>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</si>
  <si>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</si>
  <si>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</si>
  <si>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estimated effort(hours)</t>
  </si>
  <si>
    <t>% Finished</t>
  </si>
  <si>
    <t>Project:</t>
  </si>
  <si>
    <t>Study</t>
  </si>
  <si>
    <t>Totals and charts</t>
  </si>
  <si>
    <t>Budget</t>
  </si>
  <si>
    <t>Total budget</t>
  </si>
  <si>
    <t>remaining budget:</t>
  </si>
  <si>
    <t>total estimated effort</t>
  </si>
  <si>
    <t>Lectures/Plenary meetings</t>
  </si>
  <si>
    <t>Sprint Planning</t>
  </si>
  <si>
    <t>Daily Scrum</t>
  </si>
  <si>
    <t>Sprint Review</t>
  </si>
  <si>
    <t>Sprint Retrospective</t>
  </si>
  <si>
    <t>Sprint Tasks</t>
  </si>
  <si>
    <t>Sprint Task 1.x: Develop Code part</t>
  </si>
  <si>
    <t>Sprint Task 2.x: Develop Report part</t>
  </si>
  <si>
    <t>Sprint Task 4.x</t>
  </si>
  <si>
    <t>Sprint Task 5.x</t>
  </si>
  <si>
    <t>Sprint Task x.x</t>
  </si>
  <si>
    <t xml:space="preserve">Sprint Task 3.x: </t>
  </si>
  <si>
    <t>DBL HTI + webtech</t>
  </si>
  <si>
    <t>Frederik Ondrikov</t>
  </si>
  <si>
    <t>Tessa van Beers</t>
  </si>
  <si>
    <t>Bas Gerritsen</t>
  </si>
  <si>
    <t>Lyuben Petrov</t>
  </si>
  <si>
    <t>Nours Naama</t>
  </si>
  <si>
    <t>Jay Benedicto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</si>
</sst>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h]:mm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0" xfId="0" applyFon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4" xfId="0" applyFont="1" applyBorder="1"/>
    <xf numFmtId="1" fontId="0" fillId="0" borderId="5" xfId="0" applyNumberFormat="1" applyBorder="1"/>
    <xf numFmtId="1" fontId="0" fillId="0" borderId="6" xfId="0" applyNumberFormat="1" applyBorder="1"/>
    <xf numFmtId="164" fontId="0" fillId="0" borderId="0" xfId="0" applyNumberFormat="1"/>
    <xf numFmtId="2" fontId="0" fillId="0" borderId="11" xfId="0" applyNumberFormat="1" applyBorder="1"/>
    <xf numFmtId="2" fontId="0" fillId="0" borderId="0" xfId="0" applyNumberFormat="1"/>
    <xf numFmtId="0" fontId="3" fillId="0" borderId="0" xfId="0" applyFont="1" applyAlignment="1">
      <alignment horizontal="right"/>
    </xf>
    <xf numFmtId="0" fontId="0" fillId="0" borderId="0" xfId="0" applyFill="1"/>
    <xf numFmtId="0" fontId="3" fillId="0" borderId="0" xfId="0" applyFont="1" applyFill="1"/>
    <xf numFmtId="0" fontId="0" fillId="3" borderId="0" xfId="0" applyFill="1"/>
    <xf numFmtId="0" fontId="4" fillId="3" borderId="0" xfId="0" applyFont="1" applyFill="1"/>
    <xf numFmtId="165" fontId="0" fillId="0" borderId="7" xfId="0" applyNumberFormat="1" applyBorder="1"/>
    <xf numFmtId="165" fontId="0" fillId="0" borderId="0" xfId="0" applyNumberFormat="1"/>
    <xf numFmtId="165" fontId="0" fillId="0" borderId="12" xfId="0" applyNumberFormat="1" applyBorder="1"/>
    <xf numFmtId="165" fontId="0" fillId="0" borderId="14" xfId="0" applyNumberFormat="1" applyBorder="1"/>
    <xf numFmtId="165" fontId="0" fillId="0" borderId="15" xfId="0" applyNumberFormat="1" applyBorder="1"/>
    <xf numFmtId="165" fontId="0" fillId="0" borderId="13" xfId="0" applyNumberFormat="1" applyBorder="1"/>
    <xf numFmtId="165" fontId="0" fillId="0" borderId="8" xfId="0" applyNumberFormat="1" applyBorder="1"/>
    <xf numFmtId="165" fontId="0" fillId="0" borderId="9" xfId="0" applyNumberFormat="1" applyBorder="1"/>
    <xf numFmtId="165" fontId="0" fillId="0" borderId="10" xfId="0" applyNumberFormat="1" applyBorder="1"/>
    <xf numFmtId="165" fontId="0" fillId="0" borderId="6" xfId="0" applyNumberFormat="1" applyBorder="1"/>
    <xf numFmtId="165" fontId="0" fillId="0" borderId="4" xfId="0" applyNumberFormat="1" applyBorder="1"/>
    <xf numFmtId="165" fontId="0" fillId="2" borderId="0" xfId="0" applyNumberFormat="1" applyFill="1"/>
    <xf numFmtId="165" fontId="0" fillId="3" borderId="0" xfId="0" applyNumberFormat="1" applyFill="1"/>
    <xf numFmtId="165" fontId="0" fillId="0" borderId="1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5789588801399826"/>
          <c:y val="1.1396011396011397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number of hours spent per person</c:v>
          </c:tx>
          <c:invertIfNegative val="0"/>
          <c:cat>
            <c:strRef>
              <c:f>Totals!$B$31:$B$38</c:f>
              <c:strCache>
                <c:ptCount val="8"/>
                <c:pt idx="0">
                  <c:v>Frederik Ondrikov</c:v>
                </c:pt>
                <c:pt idx="1">
                  <c:v>Tessa van Beers</c:v>
                </c:pt>
                <c:pt idx="2">
                  <c:v>Bas Gerritsen</c:v>
                </c:pt>
                <c:pt idx="3">
                  <c:v>Jay Benedicto</c:v>
                </c:pt>
                <c:pt idx="4">
                  <c:v>Lyuben Petrov</c:v>
                </c:pt>
                <c:pt idx="5">
                  <c:v>Nours Naama</c:v>
                </c:pt>
                <c:pt idx="6">
                  <c:v>Student7</c:v>
                </c:pt>
                <c:pt idx="7">
                  <c:v>Student8</c:v>
                </c:pt>
              </c:strCache>
            </c:strRef>
          </c:cat>
          <c:val>
            <c:numRef>
              <c:f>Totals!$M$31:$M$38</c:f>
              <c:numCache>
                <c:formatCode>[h]:mm</c:formatCode>
                <c:ptCount val="8"/>
                <c:pt idx="0">
                  <c:v>0</c:v>
                </c:pt>
                <c:pt idx="1">
                  <c:v>2.2916666666666669E-2</c:v>
                </c:pt>
                <c:pt idx="2">
                  <c:v>0</c:v>
                </c:pt>
                <c:pt idx="3">
                  <c:v>2.2916666666666669E-2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FA-4D3D-B1E0-9E348B22A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0336584"/>
        <c:axId val="400337368"/>
      </c:barChart>
      <c:catAx>
        <c:axId val="400336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NL"/>
          </a:p>
        </c:txPr>
        <c:crossAx val="400337368"/>
        <c:crosses val="autoZero"/>
        <c:auto val="1"/>
        <c:lblAlgn val="ctr"/>
        <c:lblOffset val="100"/>
        <c:noMultiLvlLbl val="0"/>
      </c:catAx>
      <c:valAx>
        <c:axId val="400337368"/>
        <c:scaling>
          <c:orientation val="minMax"/>
        </c:scaling>
        <c:delete val="0"/>
        <c:axPos val="l"/>
        <c:majorGridlines/>
        <c:numFmt formatCode="[h]:mm" sourceLinked="1"/>
        <c:majorTickMark val="out"/>
        <c:minorTickMark val="none"/>
        <c:tickLblPos val="nextTo"/>
        <c:crossAx val="400336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number of hours spent per week</c:v>
          </c:tx>
          <c:invertIfNegative val="0"/>
          <c:val>
            <c:numRef>
              <c:f>Totals!$C$39:$L$39</c:f>
              <c:numCache>
                <c:formatCode>[h]:mm</c:formatCode>
                <c:ptCount val="10"/>
                <c:pt idx="0">
                  <c:v>0</c:v>
                </c:pt>
                <c:pt idx="1">
                  <c:v>4.5833333333333337E-2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EE-4963-9706-5F1343C9A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0333056"/>
        <c:axId val="400333840"/>
      </c:barChart>
      <c:catAx>
        <c:axId val="40033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0333840"/>
        <c:crosses val="autoZero"/>
        <c:auto val="1"/>
        <c:lblAlgn val="ctr"/>
        <c:lblOffset val="100"/>
        <c:noMultiLvlLbl val="0"/>
      </c:catAx>
      <c:valAx>
        <c:axId val="400333840"/>
        <c:scaling>
          <c:orientation val="minMax"/>
        </c:scaling>
        <c:delete val="0"/>
        <c:axPos val="l"/>
        <c:majorGridlines/>
        <c:numFmt formatCode="[h]:mm" sourceLinked="1"/>
        <c:majorTickMark val="out"/>
        <c:minorTickMark val="none"/>
        <c:tickLblPos val="nextTo"/>
        <c:crossAx val="400333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C6D-4EED-A6E7-3AA8E7ACB0F8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8C6D-4EED-A6E7-3AA8E7ACB0F8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8C6D-4EED-A6E7-3AA8E7ACB0F8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8C6D-4EED-A6E7-3AA8E7ACB0F8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8C6D-4EED-A6E7-3AA8E7ACB0F8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8C6D-4EED-A6E7-3AA8E7ACB0F8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8C6D-4EED-A6E7-3AA8E7ACB0F8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8C6D-4EED-A6E7-3AA8E7ACB0F8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8C6D-4EED-A6E7-3AA8E7ACB0F8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8C6D-4EED-A6E7-3AA8E7ACB0F8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8C6D-4EED-A6E7-3AA8E7ACB0F8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8C6D-4EED-A6E7-3AA8E7ACB0F8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8C6D-4EED-A6E7-3AA8E7ACB0F8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8C6D-4EED-A6E7-3AA8E7ACB0F8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8C6D-4EED-A6E7-3AA8E7ACB0F8}"/>
              </c:ext>
            </c:extLst>
          </c:dPt>
          <c:dPt>
            <c:idx val="15"/>
            <c:bubble3D val="0"/>
            <c:extLst>
              <c:ext xmlns:c16="http://schemas.microsoft.com/office/drawing/2014/chart" uri="{C3380CC4-5D6E-409C-BE32-E72D297353CC}">
                <c16:uniqueId val="{0000000F-8C6D-4EED-A6E7-3AA8E7ACB0F8}"/>
              </c:ext>
            </c:extLst>
          </c:dPt>
          <c:dPt>
            <c:idx val="16"/>
            <c:bubble3D val="0"/>
            <c:extLst>
              <c:ext xmlns:c16="http://schemas.microsoft.com/office/drawing/2014/chart" uri="{C3380CC4-5D6E-409C-BE32-E72D297353CC}">
                <c16:uniqueId val="{00000010-8C6D-4EED-A6E7-3AA8E7ACB0F8}"/>
              </c:ext>
            </c:extLst>
          </c:dPt>
          <c:dPt>
            <c:idx val="17"/>
            <c:bubble3D val="0"/>
            <c:extLst>
              <c:ext xmlns:c16="http://schemas.microsoft.com/office/drawing/2014/chart" uri="{C3380CC4-5D6E-409C-BE32-E72D297353CC}">
                <c16:uniqueId val="{00000011-8C6D-4EED-A6E7-3AA8E7ACB0F8}"/>
              </c:ext>
            </c:extLst>
          </c:dPt>
          <c:dPt>
            <c:idx val="18"/>
            <c:bubble3D val="0"/>
            <c:extLst>
              <c:ext xmlns:c16="http://schemas.microsoft.com/office/drawing/2014/chart" uri="{C3380CC4-5D6E-409C-BE32-E72D297353CC}">
                <c16:uniqueId val="{00000012-8C6D-4EED-A6E7-3AA8E7ACB0F8}"/>
              </c:ext>
            </c:extLst>
          </c:dPt>
          <c:dPt>
            <c:idx val="19"/>
            <c:bubble3D val="0"/>
            <c:extLst>
              <c:ext xmlns:c16="http://schemas.microsoft.com/office/drawing/2014/chart" uri="{C3380CC4-5D6E-409C-BE32-E72D297353CC}">
                <c16:uniqueId val="{00000013-8C6D-4EED-A6E7-3AA8E7ACB0F8}"/>
              </c:ext>
            </c:extLst>
          </c:dPt>
          <c:cat>
            <c:strRef>
              <c:f>Totals!$B$6:$B$25</c:f>
              <c:strCache>
                <c:ptCount val="20"/>
                <c:pt idx="0">
                  <c:v>Sprint Planning</c:v>
                </c:pt>
                <c:pt idx="1">
                  <c:v>Daily Scrum</c:v>
                </c:pt>
                <c:pt idx="2">
                  <c:v>Sprint Review</c:v>
                </c:pt>
                <c:pt idx="3">
                  <c:v>Sprint Retrospective</c:v>
                </c:pt>
                <c:pt idx="4">
                  <c:v>Lectures/Plenary meetings</c:v>
                </c:pt>
                <c:pt idx="5">
                  <c:v>Sprint Tasks</c:v>
                </c:pt>
                <c:pt idx="6">
                  <c:v>Sprint Task 1.x: Develop Code part</c:v>
                </c:pt>
                <c:pt idx="7">
                  <c:v>Sprint Task 2.x: Develop Report part</c:v>
                </c:pt>
                <c:pt idx="8">
                  <c:v>Sprint Task 3.x: </c:v>
                </c:pt>
                <c:pt idx="9">
                  <c:v>Study</c:v>
                </c:pt>
                <c:pt idx="10">
                  <c:v>Sprint Task 5.x</c:v>
                </c:pt>
                <c:pt idx="11">
                  <c:v>Sprint Task x.x</c:v>
                </c:pt>
                <c:pt idx="12">
                  <c:v>Sprint Task x.x</c:v>
                </c:pt>
                <c:pt idx="13">
                  <c:v>Sprint Task x.x</c:v>
                </c:pt>
                <c:pt idx="14">
                  <c:v>Sprint Task x.x</c:v>
                </c:pt>
                <c:pt idx="15">
                  <c:v>Sprint Task x.x</c:v>
                </c:pt>
                <c:pt idx="16">
                  <c:v>Sprint Task x.x</c:v>
                </c:pt>
                <c:pt idx="17">
                  <c:v>Sprint Task x.x</c:v>
                </c:pt>
                <c:pt idx="18">
                  <c:v>Sprint Task x.x</c:v>
                </c:pt>
                <c:pt idx="19">
                  <c:v>Sprint Task x.x</c:v>
                </c:pt>
              </c:strCache>
            </c:strRef>
          </c:cat>
          <c:val>
            <c:numRef>
              <c:f>Totals!$M$6:$M$25</c:f>
              <c:numCache>
                <c:formatCode>[h]:mm</c:formatCode>
                <c:ptCount val="20"/>
                <c:pt idx="0">
                  <c:v>3.888888888888889E-2</c:v>
                </c:pt>
                <c:pt idx="1">
                  <c:v>6.9444444444444441E-3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C6D-4EED-A6E7-3AA8E7ACB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1748753280839894"/>
          <c:y val="3.8278215223097115E-2"/>
          <c:w val="0.26584580052493445"/>
          <c:h val="0.86848106092001665"/>
        </c:manualLayout>
      </c:layout>
      <c:overlay val="0"/>
      <c:spPr>
        <a:noFill/>
      </c:spPr>
      <c:txPr>
        <a:bodyPr/>
        <a:lstStyle/>
        <a:p>
          <a:pPr rtl="0">
            <a:defRPr sz="700"/>
          </a:pPr>
          <a:endParaRPr lang="en-NL"/>
        </a:p>
      </c:txPr>
    </c:legend>
    <c:plotVisOnly val="1"/>
    <c:dispBlanksAs val="zero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45</xdr:row>
      <xdr:rowOff>57150</xdr:rowOff>
    </xdr:from>
    <xdr:to>
      <xdr:col>5</xdr:col>
      <xdr:colOff>561975</xdr:colOff>
      <xdr:row>62</xdr:row>
      <xdr:rowOff>161925</xdr:rowOff>
    </xdr:to>
    <xdr:graphicFrame macro="">
      <xdr:nvGraphicFramePr>
        <xdr:cNvPr id="6160" name="Chart 1">
          <a:extLst>
            <a:ext uri="{FF2B5EF4-FFF2-40B4-BE49-F238E27FC236}">
              <a16:creationId xmlns:a16="http://schemas.microsoft.com/office/drawing/2014/main" id="{00000000-0008-0000-0900-000010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438150</xdr:colOff>
      <xdr:row>45</xdr:row>
      <xdr:rowOff>19050</xdr:rowOff>
    </xdr:from>
    <xdr:to>
      <xdr:col>14</xdr:col>
      <xdr:colOff>133350</xdr:colOff>
      <xdr:row>59</xdr:row>
      <xdr:rowOff>95250</xdr:rowOff>
    </xdr:to>
    <xdr:graphicFrame macro="">
      <xdr:nvGraphicFramePr>
        <xdr:cNvPr id="6161" name="Chart 2">
          <a:extLst>
            <a:ext uri="{FF2B5EF4-FFF2-40B4-BE49-F238E27FC236}">
              <a16:creationId xmlns:a16="http://schemas.microsoft.com/office/drawing/2014/main" id="{00000000-0008-0000-0900-000011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314325</xdr:colOff>
      <xdr:row>45</xdr:row>
      <xdr:rowOff>19050</xdr:rowOff>
    </xdr:from>
    <xdr:to>
      <xdr:col>21</xdr:col>
      <xdr:colOff>523875</xdr:colOff>
      <xdr:row>68</xdr:row>
      <xdr:rowOff>161925</xdr:rowOff>
    </xdr:to>
    <xdr:graphicFrame macro="">
      <xdr:nvGraphicFramePr>
        <xdr:cNvPr id="6162" name="Chart 3">
          <a:extLst>
            <a:ext uri="{FF2B5EF4-FFF2-40B4-BE49-F238E27FC236}">
              <a16:creationId xmlns:a16="http://schemas.microsoft.com/office/drawing/2014/main" id="{00000000-0008-0000-0900-000012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27"/>
  <sheetViews>
    <sheetView workbookViewId="0">
      <selection activeCell="G17" sqref="G17"/>
    </sheetView>
  </sheetViews>
  <sheetFormatPr defaultRowHeight="14.4" x14ac:dyDescent="0.3"/>
  <cols>
    <col min="1" max="1" width="13.44140625" customWidth="1"/>
    <col min="2" max="2" width="31.6640625" customWidth="1"/>
    <col min="3" max="3" width="23.109375" customWidth="1"/>
    <col min="5" max="5" width="18.6640625" customWidth="1"/>
    <col min="6" max="6" width="23.33203125" customWidth="1"/>
    <col min="7" max="7" width="22.88671875" customWidth="1"/>
    <col min="8" max="8" width="20" customWidth="1"/>
  </cols>
  <sheetData>
    <row r="1" spans="1:7" x14ac:dyDescent="0.3">
      <c r="A1" t="s">
        <v>48</v>
      </c>
      <c r="B1" t="s">
        <v>67</v>
      </c>
    </row>
    <row r="4" spans="1:7" x14ac:dyDescent="0.3">
      <c r="A4" s="1" t="s">
        <v>0</v>
      </c>
      <c r="C4" s="1" t="s">
        <v>46</v>
      </c>
      <c r="E4" s="1" t="s">
        <v>21</v>
      </c>
      <c r="G4" s="1" t="s">
        <v>51</v>
      </c>
    </row>
    <row r="5" spans="1:7" x14ac:dyDescent="0.3">
      <c r="A5" s="2" t="s">
        <v>1</v>
      </c>
      <c r="B5" s="2" t="s">
        <v>56</v>
      </c>
      <c r="C5" s="28">
        <v>0.16666666666666666</v>
      </c>
      <c r="E5" s="15" t="s">
        <v>22</v>
      </c>
      <c r="F5" s="16" t="s">
        <v>68</v>
      </c>
      <c r="G5" s="29">
        <v>5.833333333333333</v>
      </c>
    </row>
    <row r="6" spans="1:7" x14ac:dyDescent="0.3">
      <c r="A6" s="2" t="s">
        <v>2</v>
      </c>
      <c r="B6" s="2" t="s">
        <v>57</v>
      </c>
      <c r="C6" s="28">
        <v>0.33333333333333331</v>
      </c>
      <c r="E6" s="15" t="s">
        <v>23</v>
      </c>
      <c r="F6" s="16" t="s">
        <v>69</v>
      </c>
      <c r="G6" s="29">
        <v>5.833333333333333</v>
      </c>
    </row>
    <row r="7" spans="1:7" x14ac:dyDescent="0.3">
      <c r="A7" s="2" t="s">
        <v>3</v>
      </c>
      <c r="B7" s="2" t="s">
        <v>58</v>
      </c>
      <c r="C7" s="28">
        <v>0.16666666666666666</v>
      </c>
      <c r="E7" s="15" t="s">
        <v>24</v>
      </c>
      <c r="F7" s="16" t="s">
        <v>70</v>
      </c>
      <c r="G7" s="29">
        <v>5.833333333333333</v>
      </c>
    </row>
    <row r="8" spans="1:7" x14ac:dyDescent="0.3">
      <c r="A8" s="2" t="s">
        <v>4</v>
      </c>
      <c r="B8" s="2" t="s">
        <v>59</v>
      </c>
      <c r="C8" s="28">
        <v>0.16666666666666666</v>
      </c>
      <c r="E8" s="15" t="s">
        <v>25</v>
      </c>
      <c r="F8" s="16" t="s">
        <v>73</v>
      </c>
      <c r="G8" s="29">
        <v>5.833333333333333</v>
      </c>
    </row>
    <row r="9" spans="1:7" x14ac:dyDescent="0.3">
      <c r="A9" s="2" t="s">
        <v>5</v>
      </c>
      <c r="B9" s="2" t="s">
        <v>55</v>
      </c>
      <c r="C9" s="28">
        <v>8.3333333333333329E-2</v>
      </c>
      <c r="E9" s="15" t="s">
        <v>26</v>
      </c>
      <c r="F9" s="16" t="s">
        <v>71</v>
      </c>
      <c r="G9" s="29">
        <v>5.833333333333333</v>
      </c>
    </row>
    <row r="10" spans="1:7" x14ac:dyDescent="0.3">
      <c r="A10" s="2" t="s">
        <v>6</v>
      </c>
      <c r="B10" s="2" t="s">
        <v>60</v>
      </c>
      <c r="C10" s="28">
        <v>34.083333333333336</v>
      </c>
      <c r="E10" s="15" t="s">
        <v>27</v>
      </c>
      <c r="F10" s="16" t="s">
        <v>72</v>
      </c>
      <c r="G10" s="29">
        <v>5.833333333333333</v>
      </c>
    </row>
    <row r="11" spans="1:7" x14ac:dyDescent="0.3">
      <c r="A11" s="2" t="s">
        <v>7</v>
      </c>
      <c r="B11" s="2" t="s">
        <v>61</v>
      </c>
      <c r="C11" s="28"/>
      <c r="E11" s="15" t="s">
        <v>28</v>
      </c>
      <c r="F11" s="16" t="s">
        <v>28</v>
      </c>
      <c r="G11" s="29"/>
    </row>
    <row r="12" spans="1:7" x14ac:dyDescent="0.3">
      <c r="A12" s="2" t="s">
        <v>8</v>
      </c>
      <c r="B12" s="2" t="s">
        <v>62</v>
      </c>
      <c r="C12" s="28"/>
      <c r="E12" s="15" t="s">
        <v>29</v>
      </c>
      <c r="F12" s="16" t="s">
        <v>29</v>
      </c>
      <c r="G12" s="29"/>
    </row>
    <row r="13" spans="1:7" x14ac:dyDescent="0.3">
      <c r="A13" s="2" t="s">
        <v>9</v>
      </c>
      <c r="B13" s="2" t="s">
        <v>66</v>
      </c>
      <c r="C13" s="28"/>
      <c r="F13" s="12" t="s">
        <v>52</v>
      </c>
      <c r="G13" s="18">
        <f xml:space="preserve"> SUM(G5:G12)</f>
        <v>35</v>
      </c>
    </row>
    <row r="14" spans="1:7" x14ac:dyDescent="0.3">
      <c r="A14" s="2" t="s">
        <v>10</v>
      </c>
      <c r="B14" s="2" t="s">
        <v>63</v>
      </c>
      <c r="C14" s="28"/>
    </row>
    <row r="15" spans="1:7" x14ac:dyDescent="0.3">
      <c r="A15" s="2" t="s">
        <v>11</v>
      </c>
      <c r="B15" s="2" t="s">
        <v>64</v>
      </c>
      <c r="C15" s="28"/>
    </row>
    <row r="16" spans="1:7" x14ac:dyDescent="0.3">
      <c r="A16" s="2" t="s">
        <v>12</v>
      </c>
      <c r="B16" s="2" t="s">
        <v>65</v>
      </c>
      <c r="C16" s="28"/>
    </row>
    <row r="17" spans="1:3" x14ac:dyDescent="0.3">
      <c r="A17" s="2" t="s">
        <v>13</v>
      </c>
      <c r="B17" s="2" t="s">
        <v>65</v>
      </c>
      <c r="C17" s="28"/>
    </row>
    <row r="18" spans="1:3" x14ac:dyDescent="0.3">
      <c r="A18" s="2" t="s">
        <v>14</v>
      </c>
      <c r="B18" s="2" t="s">
        <v>65</v>
      </c>
      <c r="C18" s="28"/>
    </row>
    <row r="19" spans="1:3" x14ac:dyDescent="0.3">
      <c r="A19" s="2" t="s">
        <v>15</v>
      </c>
      <c r="B19" s="2" t="s">
        <v>65</v>
      </c>
      <c r="C19" s="28"/>
    </row>
    <row r="20" spans="1:3" x14ac:dyDescent="0.3">
      <c r="A20" s="2" t="s">
        <v>16</v>
      </c>
      <c r="B20" s="2" t="s">
        <v>65</v>
      </c>
      <c r="C20" s="28"/>
    </row>
    <row r="21" spans="1:3" x14ac:dyDescent="0.3">
      <c r="A21" s="2" t="s">
        <v>17</v>
      </c>
      <c r="B21" s="2" t="s">
        <v>65</v>
      </c>
      <c r="C21" s="28"/>
    </row>
    <row r="22" spans="1:3" x14ac:dyDescent="0.3">
      <c r="A22" s="2" t="s">
        <v>18</v>
      </c>
      <c r="B22" s="2" t="s">
        <v>65</v>
      </c>
      <c r="C22" s="28"/>
    </row>
    <row r="23" spans="1:3" x14ac:dyDescent="0.3">
      <c r="A23" s="2" t="s">
        <v>19</v>
      </c>
      <c r="B23" s="2" t="s">
        <v>65</v>
      </c>
      <c r="C23" s="28"/>
    </row>
    <row r="24" spans="1:3" x14ac:dyDescent="0.3">
      <c r="A24" s="2" t="s">
        <v>20</v>
      </c>
      <c r="B24" s="2" t="s">
        <v>65</v>
      </c>
      <c r="C24" s="28"/>
    </row>
    <row r="25" spans="1:3" x14ac:dyDescent="0.3">
      <c r="B25" s="14" t="s">
        <v>54</v>
      </c>
      <c r="C25" s="18">
        <f>SUM(C5:C24)</f>
        <v>35</v>
      </c>
    </row>
    <row r="26" spans="1:3" x14ac:dyDescent="0.3">
      <c r="B26" s="14" t="s">
        <v>53</v>
      </c>
      <c r="C26" s="18">
        <f>G13-C25</f>
        <v>0</v>
      </c>
    </row>
    <row r="27" spans="1:3" x14ac:dyDescent="0.3">
      <c r="A27" s="13"/>
    </row>
  </sheetData>
  <pageMargins left="0.7" right="0.7" top="0.75" bottom="0.75" header="0.3" footer="0.3"/>
  <pageSetup paperSize="9" scale="94" orientation="landscape" horizontalDpi="525" verticalDpi="525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B2:N39"/>
  <sheetViews>
    <sheetView topLeftCell="A28" zoomScaleNormal="100" workbookViewId="0">
      <selection activeCell="B42" sqref="B42"/>
    </sheetView>
  </sheetViews>
  <sheetFormatPr defaultRowHeight="14.4" x14ac:dyDescent="0.3"/>
  <cols>
    <col min="2" max="2" width="31.33203125" customWidth="1"/>
    <col min="14" max="14" width="10.33203125" customWidth="1"/>
    <col min="20" max="20" width="10.5546875" customWidth="1"/>
  </cols>
  <sheetData>
    <row r="2" spans="2:14" x14ac:dyDescent="0.3">
      <c r="B2" s="1" t="s">
        <v>50</v>
      </c>
    </row>
    <row r="4" spans="2:14" ht="15" thickBot="1" x14ac:dyDescent="0.35"/>
    <row r="5" spans="2:14" ht="15" thickBot="1" x14ac:dyDescent="0.35">
      <c r="C5" s="4" t="s">
        <v>36</v>
      </c>
      <c r="D5" s="4" t="s">
        <v>37</v>
      </c>
      <c r="E5" s="4" t="s">
        <v>38</v>
      </c>
      <c r="F5" s="4" t="s">
        <v>39</v>
      </c>
      <c r="G5" s="4" t="s">
        <v>40</v>
      </c>
      <c r="H5" s="4" t="s">
        <v>41</v>
      </c>
      <c r="I5" s="4" t="s">
        <v>42</v>
      </c>
      <c r="J5" s="4" t="s">
        <v>43</v>
      </c>
      <c r="K5" s="4" t="s">
        <v>44</v>
      </c>
      <c r="L5" s="4" t="s">
        <v>45</v>
      </c>
      <c r="M5" s="6" t="s">
        <v>35</v>
      </c>
      <c r="N5" s="6" t="s">
        <v>47</v>
      </c>
    </row>
    <row r="6" spans="2:14" x14ac:dyDescent="0.3">
      <c r="B6" t="str">
        <f>INDEX(Tasks,1,2)</f>
        <v>Sprint Planning</v>
      </c>
      <c r="C6" s="23">
        <f>SUM(Student3!C6,Student1!C6,Student2!C6,Student4!C6,Student5!C6,Student6!C6,Student7!C6,Student8!C6)</f>
        <v>0</v>
      </c>
      <c r="D6" s="23">
        <f>SUM(Student3!D6,Student1!D6,Student2!D6,Student4!D6,Student5!D6,Student6!D6,Student7!D6,Student8!D6)</f>
        <v>3.888888888888889E-2</v>
      </c>
      <c r="E6" s="23">
        <f>SUM(Student3!E6,Student1!E6,Student2!E6,Student4!E6,Student5!E6,Student6!E6,Student7!E6,Student8!E6)</f>
        <v>0</v>
      </c>
      <c r="F6" s="23">
        <f>SUM(Student3!F6,Student1!F6,Student2!F6,Student4!F6,Student5!F6,Student6!F6,Student7!F6,Student8!F6)</f>
        <v>0</v>
      </c>
      <c r="G6" s="23">
        <f>SUM(Student3!G6,Student1!G6,Student2!G6,Student4!G6,Student5!G6,Student6!G6,Student7!G6,Student8!G6)</f>
        <v>0</v>
      </c>
      <c r="H6" s="23">
        <f>SUM(Student3!H6,Student1!H6,Student2!H6,Student4!H6,Student5!H6,Student6!H6,Student7!H6,Student8!H6)</f>
        <v>0</v>
      </c>
      <c r="I6" s="23">
        <f>SUM(Student3!I6,Student1!I6,Student2!I6,Student4!I6,Student5!I6,Student6!I6,Student7!I6,Student8!I6)</f>
        <v>0</v>
      </c>
      <c r="J6" s="23">
        <f>SUM(Student3!J6,Student1!J6,Student2!J6,Student4!J6,Student5!J6,Student6!J6,Student7!J6,Student8!J6)</f>
        <v>0</v>
      </c>
      <c r="K6" s="23">
        <f>SUM(Student3!K6,Student1!K6,Student2!K6,Student4!K6,Student5!K6,Student6!K6,Student7!K6,Student8!K6)</f>
        <v>0</v>
      </c>
      <c r="L6" s="23">
        <f>SUM(Student3!L6,Student1!L6,Student2!L6,Student4!L6,Student5!L6,Student6!L6,Student7!L6,Student8!L6)</f>
        <v>0</v>
      </c>
      <c r="M6" s="24">
        <f t="shared" ref="M6:M25" si="0">SUM(C6:L6)</f>
        <v>3.888888888888889E-2</v>
      </c>
      <c r="N6" s="7">
        <f>IF(INDEX(Tasks,1,3)&lt;&gt;"",100*M6/INDEX(Tasks,1,3),"")</f>
        <v>23.333333333333336</v>
      </c>
    </row>
    <row r="7" spans="2:14" x14ac:dyDescent="0.3">
      <c r="B7" t="str">
        <f>INDEX(Tasks,2,2)</f>
        <v>Daily Scrum</v>
      </c>
      <c r="C7" s="17">
        <f>SUM(Student3!C7,Student1!C7,Student2!C7,Student4!C7,Student5!C7,Student6!C7,Student7!C7,Student8!C7)</f>
        <v>0</v>
      </c>
      <c r="D7" s="17">
        <f>SUM(Student3!D7,Student1!D7,Student2!D7,Student4!D7,Student5!D7,Student6!D7,Student7!D7,Student8!D7)</f>
        <v>6.9444444444444441E-3</v>
      </c>
      <c r="E7" s="17">
        <f>SUM(Student3!E7,Student1!E7,Student2!E7,Student4!E7,Student5!E7,Student6!E7,Student7!E7,Student8!E7)</f>
        <v>0</v>
      </c>
      <c r="F7" s="17">
        <f>SUM(Student3!F7,Student1!F7,Student2!F7,Student4!F7,Student5!F7,Student6!F7,Student7!F7,Student8!F7)</f>
        <v>0</v>
      </c>
      <c r="G7" s="17">
        <f>SUM(Student3!G7,Student1!G7,Student2!G7,Student4!G7,Student5!G7,Student6!G7,Student7!G7,Student8!G7)</f>
        <v>0</v>
      </c>
      <c r="H7" s="17">
        <f>SUM(Student3!H7,Student1!H7,Student2!H7,Student4!H7,Student5!H7,Student6!H7,Student7!H7,Student8!H7)</f>
        <v>0</v>
      </c>
      <c r="I7" s="17">
        <f>SUM(Student3!I7,Student1!I7,Student2!I7,Student4!I7,Student5!I7,Student6!I7,Student7!I7,Student8!I7)</f>
        <v>0</v>
      </c>
      <c r="J7" s="17">
        <f>SUM(Student3!J7,Student1!J7,Student2!J7,Student4!J7,Student5!J7,Student6!J7,Student7!J7,Student8!J7)</f>
        <v>0</v>
      </c>
      <c r="K7" s="17">
        <f>SUM(Student3!K7,Student1!K7,Student2!K7,Student4!K7,Student5!K7,Student6!K7,Student7!K7,Student8!K7)</f>
        <v>0</v>
      </c>
      <c r="L7" s="17">
        <f>SUM(Student3!L7,Student1!L7,Student2!L7,Student4!L7,Student5!L7,Student6!L7,Student7!L7,Student8!L7)</f>
        <v>0</v>
      </c>
      <c r="M7" s="25">
        <f t="shared" si="0"/>
        <v>6.9444444444444441E-3</v>
      </c>
      <c r="N7" s="7">
        <f>IF(INDEX(Tasks,2,3)&lt;&gt;"",100*M7/INDEX(Tasks,2,3),"")</f>
        <v>2.0833333333333335</v>
      </c>
    </row>
    <row r="8" spans="2:14" x14ac:dyDescent="0.3">
      <c r="B8" t="str">
        <f>INDEX(Tasks,3,2)</f>
        <v>Sprint Review</v>
      </c>
      <c r="C8" s="17">
        <f>SUM(Student3!C8,Student1!C8,Student2!C8,Student4!C8,Student5!C8,Student6!C8,Student7!C8,Student8!C8)</f>
        <v>0</v>
      </c>
      <c r="D8" s="17">
        <f>SUM(Student3!D8,Student1!D8,Student2!D8,Student4!D8,Student5!D8,Student6!D8,Student7!D8,Student8!D8)</f>
        <v>0</v>
      </c>
      <c r="E8" s="17">
        <f>SUM(Student3!E8,Student1!E8,Student2!E8,Student4!E8,Student5!E8,Student6!E8,Student7!E8,Student8!E8)</f>
        <v>0</v>
      </c>
      <c r="F8" s="17">
        <f>SUM(Student3!F8,Student1!F8,Student2!F8,Student4!F8,Student5!F8,Student6!F8,Student7!F8,Student8!F8)</f>
        <v>0</v>
      </c>
      <c r="G8" s="17">
        <f>SUM(Student3!G8,Student1!G8,Student2!G8,Student4!G8,Student5!G8,Student6!G8,Student7!G8,Student8!G8)</f>
        <v>0</v>
      </c>
      <c r="H8" s="17">
        <f>SUM(Student3!H8,Student1!H8,Student2!H8,Student4!H8,Student5!H8,Student6!H8,Student7!H8,Student8!H8)</f>
        <v>0</v>
      </c>
      <c r="I8" s="17">
        <f>SUM(Student3!I8,Student1!I8,Student2!I8,Student4!I8,Student5!I8,Student6!I8,Student7!I8,Student8!I8)</f>
        <v>0</v>
      </c>
      <c r="J8" s="17">
        <f>SUM(Student3!J8,Student1!J8,Student2!J8,Student4!J8,Student5!J8,Student6!J8,Student7!J8,Student8!J8)</f>
        <v>0</v>
      </c>
      <c r="K8" s="17">
        <f>SUM(Student3!K8,Student1!K8,Student2!K8,Student4!K8,Student5!K8,Student6!K8,Student7!K8,Student8!K8)</f>
        <v>0</v>
      </c>
      <c r="L8" s="17">
        <f>SUM(Student3!L8,Student1!L8,Student2!L8,Student4!L8,Student5!L8,Student6!L8,Student7!L8,Student8!L8)</f>
        <v>0</v>
      </c>
      <c r="M8" s="25">
        <f t="shared" si="0"/>
        <v>0</v>
      </c>
      <c r="N8" s="7">
        <f>IF(INDEX(Tasks,3,3)&lt;&gt;"",100*M8/INDEX(Tasks,3,3),"")</f>
        <v>0</v>
      </c>
    </row>
    <row r="9" spans="2:14" x14ac:dyDescent="0.3">
      <c r="B9" t="str">
        <f>INDEX(Tasks,4,2)</f>
        <v>Sprint Retrospective</v>
      </c>
      <c r="C9" s="17">
        <f>SUM(Student3!C9,Student1!C9,Student2!C9,Student4!C9,Student5!C9,Student6!C9,Student7!C9,Student8!C9)</f>
        <v>0</v>
      </c>
      <c r="D9" s="17">
        <f>SUM(Student3!D9,Student1!D9,Student2!D9,Student4!D9,Student5!D9,Student6!D9,Student7!D9,Student8!D9)</f>
        <v>0</v>
      </c>
      <c r="E9" s="17">
        <f>SUM(Student3!E9,Student1!E9,Student2!E9,Student4!E9,Student5!E9,Student6!E9,Student7!E9,Student8!E9)</f>
        <v>0</v>
      </c>
      <c r="F9" s="17">
        <f>SUM(Student3!F9,Student1!F9,Student2!F9,Student4!F9,Student5!F9,Student6!F9,Student7!F9,Student8!F9)</f>
        <v>0</v>
      </c>
      <c r="G9" s="17">
        <f>SUM(Student3!G9,Student1!G9,Student2!G9,Student4!G9,Student5!G9,Student6!G9,Student7!G9,Student8!G9)</f>
        <v>0</v>
      </c>
      <c r="H9" s="17">
        <f>SUM(Student3!H9,Student1!H9,Student2!H9,Student4!H9,Student5!H9,Student6!H9,Student7!H9,Student8!H9)</f>
        <v>0</v>
      </c>
      <c r="I9" s="17">
        <f>SUM(Student3!I9,Student1!I9,Student2!I9,Student4!I9,Student5!I9,Student6!I9,Student7!I9,Student8!I9)</f>
        <v>0</v>
      </c>
      <c r="J9" s="17">
        <f>SUM(Student3!J9,Student1!J9,Student2!J9,Student4!J9,Student5!J9,Student6!J9,Student7!J9,Student8!J9)</f>
        <v>0</v>
      </c>
      <c r="K9" s="17">
        <f>SUM(Student3!K9,Student1!K9,Student2!K9,Student4!K9,Student5!K9,Student6!K9,Student7!K9,Student8!K9)</f>
        <v>0</v>
      </c>
      <c r="L9" s="17">
        <f>SUM(Student3!L9,Student1!L9,Student2!L9,Student4!L9,Student5!L9,Student6!L9,Student7!L9,Student8!L9)</f>
        <v>0</v>
      </c>
      <c r="M9" s="25">
        <f t="shared" si="0"/>
        <v>0</v>
      </c>
      <c r="N9" s="7">
        <f>IF(INDEX(Tasks,4,3)&lt;&gt;"",100*M9/INDEX(Tasks,4,3),"")</f>
        <v>0</v>
      </c>
    </row>
    <row r="10" spans="2:14" x14ac:dyDescent="0.3">
      <c r="B10" t="str">
        <f>INDEX(Tasks,5,2)</f>
        <v>Lectures/Plenary meetings</v>
      </c>
      <c r="C10" s="17">
        <f>SUM(Student3!C10,Student1!C10,Student2!C10,Student4!C10,Student5!C10,Student6!C10,Student7!C10,Student8!C10)</f>
        <v>0</v>
      </c>
      <c r="D10" s="17">
        <f>SUM(Student3!D10,Student1!D10,Student2!D10,Student4!D10,Student5!D10,Student6!D10,Student7!D10,Student8!D10)</f>
        <v>0</v>
      </c>
      <c r="E10" s="17">
        <f>SUM(Student3!E10,Student1!E10,Student2!E10,Student4!E10,Student5!E10,Student6!E10,Student7!E10,Student8!E10)</f>
        <v>0</v>
      </c>
      <c r="F10" s="17">
        <f>SUM(Student3!F10,Student1!F10,Student2!F10,Student4!F10,Student5!F10,Student6!F10,Student7!F10,Student8!F10)</f>
        <v>0</v>
      </c>
      <c r="G10" s="17">
        <f>SUM(Student3!G10,Student1!G10,Student2!G10,Student4!G10,Student5!G10,Student6!G10,Student7!G10,Student8!G10)</f>
        <v>0</v>
      </c>
      <c r="H10" s="17">
        <f>SUM(Student3!H10,Student1!H10,Student2!H10,Student4!H10,Student5!H10,Student6!H10,Student7!H10,Student8!H10)</f>
        <v>0</v>
      </c>
      <c r="I10" s="17">
        <f>SUM(Student3!I10,Student1!I10,Student2!I10,Student4!I10,Student5!I10,Student6!I10,Student7!I10,Student8!I10)</f>
        <v>0</v>
      </c>
      <c r="J10" s="17">
        <f>SUM(Student3!J10,Student1!J10,Student2!J10,Student4!J10,Student5!J10,Student6!J10,Student7!J10,Student8!J10)</f>
        <v>0</v>
      </c>
      <c r="K10" s="17">
        <f>SUM(Student3!K10,Student1!K10,Student2!K10,Student4!K10,Student5!K10,Student6!K10,Student7!K10,Student8!K10)</f>
        <v>0</v>
      </c>
      <c r="L10" s="17">
        <f>SUM(Student3!L10,Student1!L10,Student2!L10,Student4!L10,Student5!L10,Student6!L10,Student7!L10,Student8!L10)</f>
        <v>0</v>
      </c>
      <c r="M10" s="25">
        <f t="shared" si="0"/>
        <v>0</v>
      </c>
      <c r="N10" s="7">
        <f>IF(INDEX(Tasks,5,3)&lt;&gt;"",100*M10/INDEX(Tasks,5,3),"")</f>
        <v>0</v>
      </c>
    </row>
    <row r="11" spans="2:14" x14ac:dyDescent="0.3">
      <c r="B11" t="str">
        <f>INDEX(Tasks,6,2)</f>
        <v>Sprint Tasks</v>
      </c>
      <c r="C11" s="17">
        <f>SUM(Student3!C11,Student1!C11,Student2!C11,Student4!C11,Student5!C11,Student6!C11,Student7!C11,Student8!C11)</f>
        <v>0</v>
      </c>
      <c r="D11" s="17">
        <f>SUM(Student3!D11,Student1!D11,Student2!D11,Student4!D11,Student5!D11,Student6!D11,Student7!D11,Student8!D11)</f>
        <v>0</v>
      </c>
      <c r="E11" s="17">
        <f>SUM(Student3!E11,Student1!E11,Student2!E11,Student4!E11,Student5!E11,Student6!E11,Student7!E11,Student8!E11)</f>
        <v>0</v>
      </c>
      <c r="F11" s="17">
        <f>SUM(Student3!F11,Student1!F11,Student2!F11,Student4!F11,Student5!F11,Student6!F11,Student7!F11,Student8!F11)</f>
        <v>0</v>
      </c>
      <c r="G11" s="17">
        <f>SUM(Student3!G11,Student1!G11,Student2!G11,Student4!G11,Student5!G11,Student6!G11,Student7!G11,Student8!G11)</f>
        <v>0</v>
      </c>
      <c r="H11" s="17">
        <f>SUM(Student3!H11,Student1!H11,Student2!H11,Student4!H11,Student5!H11,Student6!H11,Student7!H11,Student8!H11)</f>
        <v>0</v>
      </c>
      <c r="I11" s="17">
        <f>SUM(Student3!I11,Student1!I11,Student2!I11,Student4!I11,Student5!I11,Student6!I11,Student7!I11,Student8!I11)</f>
        <v>0</v>
      </c>
      <c r="J11" s="17">
        <f>SUM(Student3!J11,Student1!J11,Student2!J11,Student4!J11,Student5!J11,Student6!J11,Student7!J11,Student8!J11)</f>
        <v>0</v>
      </c>
      <c r="K11" s="17">
        <f>SUM(Student3!K11,Student1!K11,Student2!K11,Student4!K11,Student5!K11,Student6!K11,Student7!K11,Student8!K11)</f>
        <v>0</v>
      </c>
      <c r="L11" s="17">
        <f>SUM(Student3!L11,Student1!L11,Student2!L11,Student4!L11,Student5!L11,Student6!L11,Student7!L11,Student8!L11)</f>
        <v>0</v>
      </c>
      <c r="M11" s="25">
        <f t="shared" si="0"/>
        <v>0</v>
      </c>
      <c r="N11" s="7">
        <f>IF(INDEX(Tasks,6,3)&lt;&gt;"",100*M11/INDEX(Tasks,6,3),"")</f>
        <v>0</v>
      </c>
    </row>
    <row r="12" spans="2:14" x14ac:dyDescent="0.3">
      <c r="B12" t="str">
        <f>INDEX(Tasks,7,2)</f>
        <v>Sprint Task 1.x: Develop Code part</v>
      </c>
      <c r="C12" s="17">
        <f>SUM(Student3!C12,Student1!C12,Student2!C12,Student4!C12,Student5!C12,Student6!C12,Student7!C12,Student8!C12)</f>
        <v>0</v>
      </c>
      <c r="D12" s="17">
        <f>SUM(Student3!D12,Student1!D12,Student2!D12,Student4!D12,Student5!D12,Student6!D12,Student7!D12,Student8!D12)</f>
        <v>0</v>
      </c>
      <c r="E12" s="17">
        <f>SUM(Student3!E12,Student1!E12,Student2!E12,Student4!E12,Student5!E12,Student6!E12,Student7!E12,Student8!E12)</f>
        <v>0</v>
      </c>
      <c r="F12" s="17">
        <f>SUM(Student3!F12,Student1!F12,Student2!F12,Student4!F12,Student5!F12,Student6!F12,Student7!F12,Student8!F12)</f>
        <v>0</v>
      </c>
      <c r="G12" s="17">
        <f>SUM(Student3!G12,Student1!G12,Student2!G12,Student4!G12,Student5!G12,Student6!G12,Student7!G12,Student8!G12)</f>
        <v>0</v>
      </c>
      <c r="H12" s="17">
        <f>SUM(Student3!H12,Student1!H12,Student2!H12,Student4!H12,Student5!H12,Student6!H12,Student7!H12,Student8!H12)</f>
        <v>0</v>
      </c>
      <c r="I12" s="17">
        <f>SUM(Student3!I12,Student1!I12,Student2!I12,Student4!I12,Student5!I12,Student6!I12,Student7!I12,Student8!I12)</f>
        <v>0</v>
      </c>
      <c r="J12" s="17">
        <f>SUM(Student3!J12,Student1!J12,Student2!J12,Student4!J12,Student5!J12,Student6!J12,Student7!J12,Student8!J12)</f>
        <v>0</v>
      </c>
      <c r="K12" s="17">
        <f>SUM(Student3!K12,Student1!K12,Student2!K12,Student4!K12,Student5!K12,Student6!K12,Student7!K12,Student8!K12)</f>
        <v>0</v>
      </c>
      <c r="L12" s="17">
        <f>SUM(Student3!L12,Student1!L12,Student2!L12,Student4!L12,Student5!L12,Student6!L12,Student7!L12,Student8!L12)</f>
        <v>0</v>
      </c>
      <c r="M12" s="25">
        <f t="shared" si="0"/>
        <v>0</v>
      </c>
      <c r="N12" s="7" t="str">
        <f>IF(INDEX(Tasks,7,3)&lt;&gt;"",100*M12/INDEX(Tasks,7,3),"")</f>
        <v/>
      </c>
    </row>
    <row r="13" spans="2:14" x14ac:dyDescent="0.3">
      <c r="B13" t="str">
        <f>INDEX(Tasks,8,2)</f>
        <v>Sprint Task 2.x: Develop Report part</v>
      </c>
      <c r="C13" s="17">
        <f>SUM(Student3!C13,Student1!C13,Student2!C13,Student4!C13,Student5!C13,Student6!C13,Student7!C13,Student8!C13)</f>
        <v>0</v>
      </c>
      <c r="D13" s="17">
        <f>SUM(Student3!D13,Student1!D13,Student2!D13,Student4!D13,Student5!D13,Student6!D13,Student7!D13,Student8!D13)</f>
        <v>0</v>
      </c>
      <c r="E13" s="17">
        <f>SUM(Student3!E13,Student1!E13,Student2!E13,Student4!E13,Student5!E13,Student6!E13,Student7!E13,Student8!E13)</f>
        <v>0</v>
      </c>
      <c r="F13" s="17">
        <f>SUM(Student3!F13,Student1!F13,Student2!F13,Student4!F13,Student5!F13,Student6!F13,Student7!F13,Student8!F13)</f>
        <v>0</v>
      </c>
      <c r="G13" s="17">
        <f>SUM(Student3!G13,Student1!G13,Student2!G13,Student4!G13,Student5!G13,Student6!G13,Student7!G13,Student8!G13)</f>
        <v>0</v>
      </c>
      <c r="H13" s="17">
        <f>SUM(Student3!H13,Student1!H13,Student2!H13,Student4!H13,Student5!H13,Student6!H13,Student7!H13,Student8!H13)</f>
        <v>0</v>
      </c>
      <c r="I13" s="17">
        <f>SUM(Student3!I13,Student1!I13,Student2!I13,Student4!I13,Student5!I13,Student6!I13,Student7!I13,Student8!I13)</f>
        <v>0</v>
      </c>
      <c r="J13" s="17">
        <f>SUM(Student3!J13,Student1!J13,Student2!J13,Student4!J13,Student5!J13,Student6!J13,Student7!J13,Student8!J13)</f>
        <v>0</v>
      </c>
      <c r="K13" s="17">
        <f>SUM(Student3!K13,Student1!K13,Student2!K13,Student4!K13,Student5!K13,Student6!K13,Student7!K13,Student8!K13)</f>
        <v>0</v>
      </c>
      <c r="L13" s="17">
        <f>SUM(Student3!L13,Student1!L13,Student2!L13,Student4!L13,Student5!L13,Student6!L13,Student7!L13,Student8!L13)</f>
        <v>0</v>
      </c>
      <c r="M13" s="25">
        <f t="shared" si="0"/>
        <v>0</v>
      </c>
      <c r="N13" s="7" t="str">
        <f>IF(INDEX(Tasks,8,3)&lt;&gt;"",100*M13/INDEX(Tasks,8,3),"")</f>
        <v/>
      </c>
    </row>
    <row r="14" spans="2:14" x14ac:dyDescent="0.3">
      <c r="B14" t="str">
        <f>INDEX(Tasks,9,2)</f>
        <v xml:space="preserve">Sprint Task 3.x: </v>
      </c>
      <c r="C14" s="17">
        <f>SUM(Student3!C14,Student1!C14,Student2!C14,Student4!C14,Student5!C14,Student6!C14,Student7!C14,Student8!C14)</f>
        <v>0</v>
      </c>
      <c r="D14" s="17">
        <f>SUM(Student3!D14,Student1!D14,Student2!D14,Student4!D14,Student5!D14,Student6!D14,Student7!D14,Student8!D14)</f>
        <v>0</v>
      </c>
      <c r="E14" s="17">
        <f>SUM(Student3!E14,Student1!E14,Student2!E14,Student4!E14,Student5!E14,Student6!E14,Student7!E14,Student8!E14)</f>
        <v>0</v>
      </c>
      <c r="F14" s="17">
        <f>SUM(Student3!F14,Student1!F14,Student2!F14,Student4!F14,Student5!F14,Student6!F14,Student7!F14,Student8!F14)</f>
        <v>0</v>
      </c>
      <c r="G14" s="17">
        <f>SUM(Student3!G14,Student1!G14,Student2!G14,Student4!G14,Student5!G14,Student6!G14,Student7!G14,Student8!G14)</f>
        <v>0</v>
      </c>
      <c r="H14" s="17">
        <f>SUM(Student3!H14,Student1!H14,Student2!H14,Student4!H14,Student5!H14,Student6!H14,Student7!H14,Student8!H14)</f>
        <v>0</v>
      </c>
      <c r="I14" s="17">
        <f>SUM(Student3!I14,Student1!I14,Student2!I14,Student4!I14,Student5!I14,Student6!I14,Student7!I14,Student8!I14)</f>
        <v>0</v>
      </c>
      <c r="J14" s="17">
        <f>SUM(Student3!J14,Student1!J14,Student2!J14,Student4!J14,Student5!J14,Student6!J14,Student7!J14,Student8!J14)</f>
        <v>0</v>
      </c>
      <c r="K14" s="17">
        <f>SUM(Student3!K14,Student1!K14,Student2!K14,Student4!K14,Student5!K14,Student6!K14,Student7!K14,Student8!K14)</f>
        <v>0</v>
      </c>
      <c r="L14" s="17">
        <f>SUM(Student3!L14,Student1!L14,Student2!L14,Student4!L14,Student5!L14,Student6!L14,Student7!L14,Student8!L14)</f>
        <v>0</v>
      </c>
      <c r="M14" s="25">
        <f t="shared" si="0"/>
        <v>0</v>
      </c>
      <c r="N14" s="7" t="str">
        <f>IF(INDEX(Tasks,9,3)&lt;&gt;"",100*M14/INDEX(Tasks,9,3),"")</f>
        <v/>
      </c>
    </row>
    <row r="15" spans="2:14" x14ac:dyDescent="0.3">
      <c r="B15" t="s">
        <v>49</v>
      </c>
      <c r="C15" s="17">
        <f>SUM(Student3!C15,Student1!C15,Student2!C15,Student4!C15,Student5!C15,Student6!C15,Student7!C15,Student8!C15)</f>
        <v>0</v>
      </c>
      <c r="D15" s="17">
        <f>SUM(Student3!D15,Student1!D15,Student2!D15,Student4!D15,Student5!D15,Student6!D15,Student7!D15,Student8!D15)</f>
        <v>0</v>
      </c>
      <c r="E15" s="17">
        <f>SUM(Student3!E15,Student1!E15,Student2!E15,Student4!E15,Student5!E15,Student6!E15,Student7!E15,Student8!E15)</f>
        <v>0</v>
      </c>
      <c r="F15" s="17">
        <f>SUM(Student3!F15,Student1!F15,Student2!F15,Student4!F15,Student5!F15,Student6!F15,Student7!F15,Student8!F15)</f>
        <v>0</v>
      </c>
      <c r="G15" s="17">
        <f>SUM(Student3!G15,Student1!G15,Student2!G15,Student4!G15,Student5!G15,Student6!G15,Student7!G15,Student8!G15)</f>
        <v>0</v>
      </c>
      <c r="H15" s="17">
        <f>SUM(Student3!H15,Student1!H15,Student2!H15,Student4!H15,Student5!H15,Student6!H15,Student7!H15,Student8!H15)</f>
        <v>0</v>
      </c>
      <c r="I15" s="17">
        <f>SUM(Student3!I15,Student1!I15,Student2!I15,Student4!I15,Student5!I15,Student6!I15,Student7!I15,Student8!I15)</f>
        <v>0</v>
      </c>
      <c r="J15" s="17">
        <f>SUM(Student3!J15,Student1!J15,Student2!J15,Student4!J15,Student5!J15,Student6!J15,Student7!J15,Student8!J15)</f>
        <v>0</v>
      </c>
      <c r="K15" s="17">
        <f>SUM(Student3!K15,Student1!K15,Student2!K15,Student4!K15,Student5!K15,Student6!K15,Student7!K15,Student8!K15)</f>
        <v>0</v>
      </c>
      <c r="L15" s="17">
        <f>SUM(Student3!L15,Student1!L15,Student2!L15,Student4!L15,Student5!L15,Student6!L15,Student7!L15,Student8!L15)</f>
        <v>0</v>
      </c>
      <c r="M15" s="25">
        <f t="shared" si="0"/>
        <v>0</v>
      </c>
      <c r="N15" s="7" t="str">
        <f>IF(INDEX(Tasks,10,3)&lt;&gt;"",100*M15/INDEX(Tasks,10,3),"")</f>
        <v/>
      </c>
    </row>
    <row r="16" spans="2:14" x14ac:dyDescent="0.3">
      <c r="B16" t="str">
        <f>INDEX(Tasks,11,2)</f>
        <v>Sprint Task 5.x</v>
      </c>
      <c r="C16" s="17">
        <f>SUM(Student3!C16,Student1!C16,Student2!C16,Student4!C16,Student5!C16,Student6!C16,Student7!C16,Student8!C16)</f>
        <v>0</v>
      </c>
      <c r="D16" s="17">
        <f>SUM(Student3!D16,Student1!D16,Student2!D16,Student4!D16,Student5!D16,Student6!D16,Student7!D16,Student8!D16)</f>
        <v>0</v>
      </c>
      <c r="E16" s="17">
        <f>SUM(Student3!E16,Student1!E16,Student2!E16,Student4!E16,Student5!E16,Student6!E16,Student7!E16,Student8!E16)</f>
        <v>0</v>
      </c>
      <c r="F16" s="17">
        <f>SUM(Student3!F16,Student1!F16,Student2!F16,Student4!F16,Student5!F16,Student6!F16,Student7!F16,Student8!F16)</f>
        <v>0</v>
      </c>
      <c r="G16" s="17">
        <f>SUM(Student3!G16,Student1!G16,Student2!G16,Student4!G16,Student5!G16,Student6!G16,Student7!G16,Student8!G16)</f>
        <v>0</v>
      </c>
      <c r="H16" s="17">
        <f>SUM(Student3!H16,Student1!H16,Student2!H16,Student4!H16,Student5!H16,Student6!H16,Student7!H16,Student8!H16)</f>
        <v>0</v>
      </c>
      <c r="I16" s="17">
        <f>SUM(Student3!I16,Student1!I16,Student2!I16,Student4!I16,Student5!I16,Student6!I16,Student7!I16,Student8!I16)</f>
        <v>0</v>
      </c>
      <c r="J16" s="17">
        <f>SUM(Student3!J16,Student1!J16,Student2!J16,Student4!J16,Student5!J16,Student6!J16,Student7!J16,Student8!J16)</f>
        <v>0</v>
      </c>
      <c r="K16" s="17">
        <f>SUM(Student3!K16,Student1!K16,Student2!K16,Student4!K16,Student5!K16,Student6!K16,Student7!K16,Student8!K16)</f>
        <v>0</v>
      </c>
      <c r="L16" s="17">
        <f>SUM(Student3!L16,Student1!L16,Student2!L16,Student4!L16,Student5!L16,Student6!L16,Student7!L16,Student8!L16)</f>
        <v>0</v>
      </c>
      <c r="M16" s="25">
        <f t="shared" si="0"/>
        <v>0</v>
      </c>
      <c r="N16" s="7" t="str">
        <f>IF(INDEX(Tasks,11,3)&lt;&gt;"",100*M16/INDEX(Tasks,11,3),"")</f>
        <v/>
      </c>
    </row>
    <row r="17" spans="2:14" x14ac:dyDescent="0.3">
      <c r="B17" t="str">
        <f>INDEX(Tasks,12,2)</f>
        <v>Sprint Task x.x</v>
      </c>
      <c r="C17" s="17">
        <f>SUM(Student3!C17,Student1!C17,Student2!C17,Student4!C17,Student5!C17,Student6!C17,Student7!C17,Student8!C17)</f>
        <v>0</v>
      </c>
      <c r="D17" s="17">
        <f>SUM(Student3!D17,Student1!D17,Student2!D17,Student4!D17,Student5!D17,Student6!D17,Student7!D17,Student8!D17)</f>
        <v>0</v>
      </c>
      <c r="E17" s="17">
        <f>SUM(Student3!E17,Student1!E17,Student2!E17,Student4!E17,Student5!E17,Student6!E17,Student7!E17,Student8!E17)</f>
        <v>0</v>
      </c>
      <c r="F17" s="17">
        <f>SUM(Student3!F17,Student1!F17,Student2!F17,Student4!F17,Student5!F17,Student6!F17,Student7!F17,Student8!F17)</f>
        <v>0</v>
      </c>
      <c r="G17" s="17">
        <f>SUM(Student3!G17,Student1!G17,Student2!G17,Student4!G17,Student5!G17,Student6!G17,Student7!G17,Student8!G17)</f>
        <v>0</v>
      </c>
      <c r="H17" s="17">
        <f>SUM(Student3!H17,Student1!H17,Student2!H17,Student4!H17,Student5!H17,Student6!H17,Student7!H17,Student8!H17)</f>
        <v>0</v>
      </c>
      <c r="I17" s="17">
        <f>SUM(Student3!I17,Student1!I17,Student2!I17,Student4!I17,Student5!I17,Student6!I17,Student7!I17,Student8!I17)</f>
        <v>0</v>
      </c>
      <c r="J17" s="17">
        <f>SUM(Student3!J17,Student1!J17,Student2!J17,Student4!J17,Student5!J17,Student6!J17,Student7!J17,Student8!J17)</f>
        <v>0</v>
      </c>
      <c r="K17" s="17">
        <f>SUM(Student3!K17,Student1!K17,Student2!K17,Student4!K17,Student5!K17,Student6!K17,Student7!K17,Student8!K17)</f>
        <v>0</v>
      </c>
      <c r="L17" s="17">
        <f>SUM(Student3!L17,Student1!L17,Student2!L17,Student4!L17,Student5!L17,Student6!L17,Student7!L17,Student8!L17)</f>
        <v>0</v>
      </c>
      <c r="M17" s="25">
        <f t="shared" si="0"/>
        <v>0</v>
      </c>
      <c r="N17" s="7" t="str">
        <f>IF(INDEX(Tasks,12,3)&lt;&gt;"",100*M17/INDEX(Tasks,12,3),"")</f>
        <v/>
      </c>
    </row>
    <row r="18" spans="2:14" x14ac:dyDescent="0.3">
      <c r="B18" t="str">
        <f>INDEX(Tasks,13,2)</f>
        <v>Sprint Task x.x</v>
      </c>
      <c r="C18" s="17">
        <f>SUM(Student3!C18,Student1!C18,Student2!C18,Student4!C18,Student5!C18,Student6!C18,Student7!C18,Student8!C18)</f>
        <v>0</v>
      </c>
      <c r="D18" s="17">
        <f>SUM(Student3!D18,Student1!D18,Student2!D18,Student4!D18,Student5!D18,Student6!D18,Student7!D18,Student8!D18)</f>
        <v>0</v>
      </c>
      <c r="E18" s="17">
        <f>SUM(Student3!E18,Student1!E18,Student2!E18,Student4!E18,Student5!E18,Student6!E18,Student7!E18,Student8!E18)</f>
        <v>0</v>
      </c>
      <c r="F18" s="17">
        <f>SUM(Student3!F18,Student1!F18,Student2!F18,Student4!F18,Student5!F18,Student6!F18,Student7!F18,Student8!F18)</f>
        <v>0</v>
      </c>
      <c r="G18" s="17">
        <f>SUM(Student3!G18,Student1!G18,Student2!G18,Student4!G18,Student5!G18,Student6!G18,Student7!G18,Student8!G18)</f>
        <v>0</v>
      </c>
      <c r="H18" s="17">
        <f>SUM(Student3!H18,Student1!H18,Student2!H18,Student4!H18,Student5!H18,Student6!H18,Student7!H18,Student8!H18)</f>
        <v>0</v>
      </c>
      <c r="I18" s="17">
        <f>SUM(Student3!I18,Student1!I18,Student2!I18,Student4!I18,Student5!I18,Student6!I18,Student7!I18,Student8!I18)</f>
        <v>0</v>
      </c>
      <c r="J18" s="17">
        <f>SUM(Student3!J18,Student1!J18,Student2!J18,Student4!J18,Student5!J18,Student6!J18,Student7!J18,Student8!J18)</f>
        <v>0</v>
      </c>
      <c r="K18" s="17">
        <f>SUM(Student3!K18,Student1!K18,Student2!K18,Student4!K18,Student5!K18,Student6!K18,Student7!K18,Student8!K18)</f>
        <v>0</v>
      </c>
      <c r="L18" s="17">
        <f>SUM(Student3!L18,Student1!L18,Student2!L18,Student4!L18,Student5!L18,Student6!L18,Student7!L18,Student8!L18)</f>
        <v>0</v>
      </c>
      <c r="M18" s="25">
        <f t="shared" si="0"/>
        <v>0</v>
      </c>
      <c r="N18" s="7" t="str">
        <f>IF(INDEX(Tasks,13,3)&lt;&gt;"",100*M18/INDEX(Tasks,13,3),"")</f>
        <v/>
      </c>
    </row>
    <row r="19" spans="2:14" x14ac:dyDescent="0.3">
      <c r="B19" t="str">
        <f>INDEX(Tasks,14,2)</f>
        <v>Sprint Task x.x</v>
      </c>
      <c r="C19" s="17">
        <f>SUM(Student3!C19,Student1!C19,Student2!C19,Student4!C19,Student5!C19,Student6!C19,Student7!C19,Student8!C19)</f>
        <v>0</v>
      </c>
      <c r="D19" s="17">
        <f>SUM(Student3!D19,Student1!D19,Student2!D19,Student4!D19,Student5!D19,Student6!D19,Student7!D19,Student8!D19)</f>
        <v>0</v>
      </c>
      <c r="E19" s="17">
        <f>SUM(Student3!E19,Student1!E19,Student2!E19,Student4!E19,Student5!E19,Student6!E19,Student7!E19,Student8!E19)</f>
        <v>0</v>
      </c>
      <c r="F19" s="17">
        <f>SUM(Student3!F19,Student1!F19,Student2!F19,Student4!F19,Student5!F19,Student6!F19,Student7!F19,Student8!F19)</f>
        <v>0</v>
      </c>
      <c r="G19" s="17">
        <f>SUM(Student3!G19,Student1!G19,Student2!G19,Student4!G19,Student5!G19,Student6!G19,Student7!G19,Student8!G19)</f>
        <v>0</v>
      </c>
      <c r="H19" s="17">
        <f>SUM(Student3!H19,Student1!H19,Student2!H19,Student4!H19,Student5!H19,Student6!H19,Student7!H19,Student8!H19)</f>
        <v>0</v>
      </c>
      <c r="I19" s="17">
        <f>SUM(Student3!I19,Student1!I19,Student2!I19,Student4!I19,Student5!I19,Student6!I19,Student7!I19,Student8!I19)</f>
        <v>0</v>
      </c>
      <c r="J19" s="17">
        <f>SUM(Student3!J19,Student1!J19,Student2!J19,Student4!J19,Student5!J19,Student6!J19,Student7!J19,Student8!J19)</f>
        <v>0</v>
      </c>
      <c r="K19" s="17">
        <f>SUM(Student3!K19,Student1!K19,Student2!K19,Student4!K19,Student5!K19,Student6!K19,Student7!K19,Student8!K19)</f>
        <v>0</v>
      </c>
      <c r="L19" s="17">
        <f>SUM(Student3!L19,Student1!L19,Student2!L19,Student4!L19,Student5!L19,Student6!L19,Student7!L19,Student8!L19)</f>
        <v>0</v>
      </c>
      <c r="M19" s="25">
        <f t="shared" si="0"/>
        <v>0</v>
      </c>
      <c r="N19" s="7" t="str">
        <f>IF(INDEX(Tasks,14,3)&lt;&gt;"",100*M19/INDEX(Tasks,14,3),"")</f>
        <v/>
      </c>
    </row>
    <row r="20" spans="2:14" x14ac:dyDescent="0.3">
      <c r="B20" t="str">
        <f>INDEX(Tasks,15,2)</f>
        <v>Sprint Task x.x</v>
      </c>
      <c r="C20" s="17">
        <f>SUM(Student3!C20,Student1!C20,Student2!C20,Student4!C20,Student5!C20,Student6!C20,Student7!C20,Student8!C20)</f>
        <v>0</v>
      </c>
      <c r="D20" s="17">
        <f>SUM(Student3!D20,Student1!D20,Student2!D20,Student4!D20,Student5!D20,Student6!D20,Student7!D20,Student8!D20)</f>
        <v>0</v>
      </c>
      <c r="E20" s="17">
        <f>SUM(Student3!E20,Student1!E20,Student2!E20,Student4!E20,Student5!E20,Student6!E20,Student7!E20,Student8!E20)</f>
        <v>0</v>
      </c>
      <c r="F20" s="17">
        <f>SUM(Student3!F20,Student1!F20,Student2!F20,Student4!F20,Student5!F20,Student6!F20,Student7!F20,Student8!F20)</f>
        <v>0</v>
      </c>
      <c r="G20" s="17">
        <f>SUM(Student3!G20,Student1!G20,Student2!G20,Student4!G20,Student5!G20,Student6!G20,Student7!G20,Student8!G20)</f>
        <v>0</v>
      </c>
      <c r="H20" s="17">
        <f>SUM(Student3!H20,Student1!H20,Student2!H20,Student4!H20,Student5!H20,Student6!H20,Student7!H20,Student8!H20)</f>
        <v>0</v>
      </c>
      <c r="I20" s="17">
        <f>SUM(Student3!I20,Student1!I20,Student2!I20,Student4!I20,Student5!I20,Student6!I20,Student7!I20,Student8!I20)</f>
        <v>0</v>
      </c>
      <c r="J20" s="17">
        <f>SUM(Student3!J20,Student1!J20,Student2!J20,Student4!J20,Student5!J20,Student6!J20,Student7!J20,Student8!J20)</f>
        <v>0</v>
      </c>
      <c r="K20" s="17">
        <f>SUM(Student3!K20,Student1!K20,Student2!K20,Student4!K20,Student5!K20,Student6!K20,Student7!K20,Student8!K20)</f>
        <v>0</v>
      </c>
      <c r="L20" s="17">
        <f>SUM(Student3!L20,Student1!L20,Student2!L20,Student4!L20,Student5!L20,Student6!L20,Student7!L20,Student8!L20)</f>
        <v>0</v>
      </c>
      <c r="M20" s="25">
        <f t="shared" si="0"/>
        <v>0</v>
      </c>
      <c r="N20" s="7" t="str">
        <f>IF(INDEX(Tasks,15,3)&lt;&gt;"",100*M20/INDEX(Tasks,15,3),"")</f>
        <v/>
      </c>
    </row>
    <row r="21" spans="2:14" x14ac:dyDescent="0.3">
      <c r="B21" t="str">
        <f>INDEX(Tasks,16,2)</f>
        <v>Sprint Task x.x</v>
      </c>
      <c r="C21" s="17">
        <f>SUM(Student3!C21,Student1!C21,Student2!C21,Student4!C21,Student5!C21,Student6!C21,Student7!C21,Student8!C21)</f>
        <v>0</v>
      </c>
      <c r="D21" s="17">
        <f>SUM(Student3!D21,Student1!D21,Student2!D21,Student4!D21,Student5!D21,Student6!D21,Student7!D21,Student8!D21)</f>
        <v>0</v>
      </c>
      <c r="E21" s="17">
        <f>SUM(Student3!E21,Student1!E21,Student2!E21,Student4!E21,Student5!E21,Student6!E21,Student7!E21,Student8!E21)</f>
        <v>0</v>
      </c>
      <c r="F21" s="17">
        <f>SUM(Student3!F21,Student1!F21,Student2!F21,Student4!F21,Student5!F21,Student6!F21,Student7!F21,Student8!F21)</f>
        <v>0</v>
      </c>
      <c r="G21" s="17">
        <f>SUM(Student3!G21,Student1!G21,Student2!G21,Student4!G21,Student5!G21,Student6!G21,Student7!G21,Student8!G21)</f>
        <v>0</v>
      </c>
      <c r="H21" s="17">
        <f>SUM(Student3!H21,Student1!H21,Student2!H21,Student4!H21,Student5!H21,Student6!H21,Student7!H21,Student8!H21)</f>
        <v>0</v>
      </c>
      <c r="I21" s="17">
        <f>SUM(Student3!I21,Student1!I21,Student2!I21,Student4!I21,Student5!I21,Student6!I21,Student7!I21,Student8!I21)</f>
        <v>0</v>
      </c>
      <c r="J21" s="17">
        <f>SUM(Student3!J21,Student1!J21,Student2!J21,Student4!J21,Student5!J21,Student6!J21,Student7!J21,Student8!J21)</f>
        <v>0</v>
      </c>
      <c r="K21" s="17">
        <f>SUM(Student3!K21,Student1!K21,Student2!K21,Student4!K21,Student5!K21,Student6!K21,Student7!K21,Student8!K21)</f>
        <v>0</v>
      </c>
      <c r="L21" s="17">
        <f>SUM(Student3!L21,Student1!L21,Student2!L21,Student4!L21,Student5!L21,Student6!L21,Student7!L21,Student8!L21)</f>
        <v>0</v>
      </c>
      <c r="M21" s="25">
        <f t="shared" si="0"/>
        <v>0</v>
      </c>
      <c r="N21" s="7" t="str">
        <f>IF(INDEX(Tasks,16,3)&lt;&gt;"",100*M21/INDEX(Tasks,16,3),"")</f>
        <v/>
      </c>
    </row>
    <row r="22" spans="2:14" x14ac:dyDescent="0.3">
      <c r="B22" t="str">
        <f>INDEX(Tasks,17,2)</f>
        <v>Sprint Task x.x</v>
      </c>
      <c r="C22" s="17">
        <f>SUM(Student3!C22,Student1!C22,Student2!C22,Student4!C22,Student5!C22,Student6!C22,Student7!C22,Student8!C22)</f>
        <v>0</v>
      </c>
      <c r="D22" s="17">
        <f>SUM(Student3!D22,Student1!D22,Student2!D22,Student4!D22,Student5!D22,Student6!D22,Student7!D22,Student8!D22)</f>
        <v>0</v>
      </c>
      <c r="E22" s="17">
        <f>SUM(Student3!E22,Student1!E22,Student2!E22,Student4!E22,Student5!E22,Student6!E22,Student7!E22,Student8!E22)</f>
        <v>0</v>
      </c>
      <c r="F22" s="17">
        <f>SUM(Student3!F22,Student1!F22,Student2!F22,Student4!F22,Student5!F22,Student6!F22,Student7!F22,Student8!F22)</f>
        <v>0</v>
      </c>
      <c r="G22" s="17">
        <f>SUM(Student3!G22,Student1!G22,Student2!G22,Student4!G22,Student5!G22,Student6!G22,Student7!G22,Student8!G22)</f>
        <v>0</v>
      </c>
      <c r="H22" s="17">
        <f>SUM(Student3!H22,Student1!H22,Student2!H22,Student4!H22,Student5!H22,Student6!H22,Student7!H22,Student8!H22)</f>
        <v>0</v>
      </c>
      <c r="I22" s="17">
        <f>SUM(Student3!I22,Student1!I22,Student2!I22,Student4!I22,Student5!I22,Student6!I22,Student7!I22,Student8!I22)</f>
        <v>0</v>
      </c>
      <c r="J22" s="17">
        <f>SUM(Student3!J22,Student1!J22,Student2!J22,Student4!J22,Student5!J22,Student6!J22,Student7!J22,Student8!J22)</f>
        <v>0</v>
      </c>
      <c r="K22" s="17">
        <f>SUM(Student3!K22,Student1!K22,Student2!K22,Student4!K22,Student5!K22,Student6!K22,Student7!K22,Student8!K22)</f>
        <v>0</v>
      </c>
      <c r="L22" s="17">
        <f>SUM(Student3!L22,Student1!L22,Student2!L22,Student4!L22,Student5!L22,Student6!L22,Student7!L22,Student8!L22)</f>
        <v>0</v>
      </c>
      <c r="M22" s="25">
        <f t="shared" si="0"/>
        <v>0</v>
      </c>
      <c r="N22" s="7" t="str">
        <f>IF(INDEX(Tasks,17,3)&lt;&gt;"",100*M22/INDEX(Tasks,17,3),"")</f>
        <v/>
      </c>
    </row>
    <row r="23" spans="2:14" x14ac:dyDescent="0.3">
      <c r="B23" t="str">
        <f>INDEX(Tasks,18,2)</f>
        <v>Sprint Task x.x</v>
      </c>
      <c r="C23" s="17">
        <f>SUM(Student3!C23,Student1!C23,Student2!C23,Student4!C23,Student5!C23,Student6!C23,Student7!C23,Student8!C23)</f>
        <v>0</v>
      </c>
      <c r="D23" s="17">
        <f>SUM(Student3!D23,Student1!D23,Student2!D23,Student4!D23,Student5!D23,Student6!D23,Student7!D23,Student8!D23)</f>
        <v>0</v>
      </c>
      <c r="E23" s="17">
        <f>SUM(Student3!E23,Student1!E23,Student2!E23,Student4!E23,Student5!E23,Student6!E23,Student7!E23,Student8!E23)</f>
        <v>0</v>
      </c>
      <c r="F23" s="17">
        <f>SUM(Student3!F23,Student1!F23,Student2!F23,Student4!F23,Student5!F23,Student6!F23,Student7!F23,Student8!F23)</f>
        <v>0</v>
      </c>
      <c r="G23" s="17">
        <f>SUM(Student3!G23,Student1!G23,Student2!G23,Student4!G23,Student5!G23,Student6!G23,Student7!G23,Student8!G23)</f>
        <v>0</v>
      </c>
      <c r="H23" s="17">
        <f>SUM(Student3!H23,Student1!H23,Student2!H23,Student4!H23,Student5!H23,Student6!H23,Student7!H23,Student8!H23)</f>
        <v>0</v>
      </c>
      <c r="I23" s="17">
        <f>SUM(Student3!I23,Student1!I23,Student2!I23,Student4!I23,Student5!I23,Student6!I23,Student7!I23,Student8!I23)</f>
        <v>0</v>
      </c>
      <c r="J23" s="17">
        <f>SUM(Student3!J23,Student1!J23,Student2!J23,Student4!J23,Student5!J23,Student6!J23,Student7!J23,Student8!J23)</f>
        <v>0</v>
      </c>
      <c r="K23" s="17">
        <f>SUM(Student3!K23,Student1!K23,Student2!K23,Student4!K23,Student5!K23,Student6!K23,Student7!K23,Student8!K23)</f>
        <v>0</v>
      </c>
      <c r="L23" s="17">
        <f>SUM(Student3!L23,Student1!L23,Student2!L23,Student4!L23,Student5!L23,Student6!L23,Student7!L23,Student8!L23)</f>
        <v>0</v>
      </c>
      <c r="M23" s="25">
        <f t="shared" si="0"/>
        <v>0</v>
      </c>
      <c r="N23" s="7" t="str">
        <f>IF(INDEX(Tasks,18,3)&lt;&gt;"",100*M23/INDEX(Tasks,18,3),"")</f>
        <v/>
      </c>
    </row>
    <row r="24" spans="2:14" x14ac:dyDescent="0.3">
      <c r="B24" t="str">
        <f>INDEX(Tasks,19,2)</f>
        <v>Sprint Task x.x</v>
      </c>
      <c r="C24" s="17">
        <f>SUM(Student3!C24,Student1!C24,Student2!C24,Student4!C24,Student5!C24,Student6!C24,Student7!C24,Student8!C24)</f>
        <v>0</v>
      </c>
      <c r="D24" s="17">
        <f>SUM(Student3!D24,Student1!D24,Student2!D24,Student4!D24,Student5!D24,Student6!D24,Student7!D24,Student8!D24)</f>
        <v>0</v>
      </c>
      <c r="E24" s="17">
        <f>SUM(Student3!E24,Student1!E24,Student2!E24,Student4!E24,Student5!E24,Student6!E24,Student7!E24,Student8!E24)</f>
        <v>0</v>
      </c>
      <c r="F24" s="17">
        <f>SUM(Student3!F24,Student1!F24,Student2!F24,Student4!F24,Student5!F24,Student6!F24,Student7!F24,Student8!F24)</f>
        <v>0</v>
      </c>
      <c r="G24" s="17">
        <f>SUM(Student3!G24,Student1!G24,Student2!G24,Student4!G24,Student5!G24,Student6!G24,Student7!G24,Student8!G24)</f>
        <v>0</v>
      </c>
      <c r="H24" s="17">
        <f>SUM(Student3!H24,Student1!H24,Student2!H24,Student4!H24,Student5!H24,Student6!H24,Student7!H24,Student8!H24)</f>
        <v>0</v>
      </c>
      <c r="I24" s="17">
        <f>SUM(Student3!I24,Student1!I24,Student2!I24,Student4!I24,Student5!I24,Student6!I24,Student7!I24,Student8!I24)</f>
        <v>0</v>
      </c>
      <c r="J24" s="17">
        <f>SUM(Student3!J24,Student1!J24,Student2!J24,Student4!J24,Student5!J24,Student6!J24,Student7!J24,Student8!J24)</f>
        <v>0</v>
      </c>
      <c r="K24" s="17">
        <f>SUM(Student3!K24,Student1!K24,Student2!K24,Student4!K24,Student5!K24,Student6!K24,Student7!K24,Student8!K24)</f>
        <v>0</v>
      </c>
      <c r="L24" s="17">
        <f>SUM(Student3!L24,Student1!L24,Student2!L24,Student4!L24,Student5!L24,Student6!L24,Student7!L24,Student8!L24)</f>
        <v>0</v>
      </c>
      <c r="M24" s="25">
        <f t="shared" si="0"/>
        <v>0</v>
      </c>
      <c r="N24" s="7" t="str">
        <f>IF(INDEX(Tasks,19,3)&lt;&gt;"",100*M24/INDEX(Tasks,19,3),"")</f>
        <v/>
      </c>
    </row>
    <row r="25" spans="2:14" ht="15" thickBot="1" x14ac:dyDescent="0.35">
      <c r="B25" t="str">
        <f>INDEX(Tasks,20,2)</f>
        <v>Sprint Task x.x</v>
      </c>
      <c r="C25" s="17">
        <f>SUM(Student3!C25,Student1!C25,Student2!C25,Student4!C25,Student5!C25,Student6!C25,Student7!C25,Student8!C25)</f>
        <v>0</v>
      </c>
      <c r="D25" s="17">
        <f>SUM(Student3!D25,Student1!D25,Student2!D25,Student4!D25,Student5!D25,Student6!D25,Student7!D25,Student8!D25)</f>
        <v>0</v>
      </c>
      <c r="E25" s="17">
        <f>SUM(Student3!E25,Student1!E25,Student2!E25,Student4!E25,Student5!E25,Student6!E25,Student7!E25,Student8!E25)</f>
        <v>0</v>
      </c>
      <c r="F25" s="17">
        <f>SUM(Student3!F25,Student1!F25,Student2!F25,Student4!F25,Student5!F25,Student6!F25,Student7!F25,Student8!F25)</f>
        <v>0</v>
      </c>
      <c r="G25" s="17">
        <f>SUM(Student3!G25,Student1!G25,Student2!G25,Student4!G25,Student5!G25,Student6!G25,Student7!G25,Student8!G25)</f>
        <v>0</v>
      </c>
      <c r="H25" s="17">
        <f>SUM(Student3!H25,Student1!H25,Student2!H25,Student4!H25,Student5!H25,Student6!H25,Student7!H25,Student8!H25)</f>
        <v>0</v>
      </c>
      <c r="I25" s="17">
        <f>SUM(Student3!I25,Student1!I25,Student2!I25,Student4!I25,Student5!I25,Student6!I25,Student7!I25,Student8!I25)</f>
        <v>0</v>
      </c>
      <c r="J25" s="17">
        <f>SUM(Student3!J25,Student1!J25,Student2!J25,Student4!J25,Student5!J25,Student6!J25,Student7!J25,Student8!J25)</f>
        <v>0</v>
      </c>
      <c r="K25" s="17">
        <f>SUM(Student3!K25,Student1!K25,Student2!K25,Student4!K25,Student5!K25,Student6!K25,Student7!K25,Student8!K25)</f>
        <v>0</v>
      </c>
      <c r="L25" s="17">
        <f>SUM(Student3!L25,Student1!L25,Student2!L25,Student4!L25,Student5!L25,Student6!L25,Student7!L25,Student8!L25)</f>
        <v>0</v>
      </c>
      <c r="M25" s="26">
        <f t="shared" si="0"/>
        <v>0</v>
      </c>
      <c r="N25" s="8" t="str">
        <f>IF(INDEX(Tasks,20,3)&lt;&gt;"",100*M25/INDEX(Tasks,20,3),"")</f>
        <v/>
      </c>
    </row>
    <row r="29" spans="2:14" ht="15" thickBot="1" x14ac:dyDescent="0.35"/>
    <row r="30" spans="2:14" ht="15" thickBot="1" x14ac:dyDescent="0.35">
      <c r="C30" s="5" t="s">
        <v>36</v>
      </c>
      <c r="D30" s="5" t="s">
        <v>37</v>
      </c>
      <c r="E30" s="5" t="s">
        <v>38</v>
      </c>
      <c r="F30" s="5" t="s">
        <v>39</v>
      </c>
      <c r="G30" s="5" t="s">
        <v>40</v>
      </c>
      <c r="H30" s="5" t="s">
        <v>41</v>
      </c>
      <c r="I30" s="5" t="s">
        <v>42</v>
      </c>
      <c r="J30" s="5" t="s">
        <v>43</v>
      </c>
      <c r="K30" s="5" t="s">
        <v>44</v>
      </c>
      <c r="L30" s="5" t="s">
        <v>45</v>
      </c>
      <c r="M30" s="6" t="s">
        <v>35</v>
      </c>
    </row>
    <row r="31" spans="2:14" ht="15" thickBot="1" x14ac:dyDescent="0.35">
      <c r="B31" t="str">
        <f>INDEX(Participants,1,2)</f>
        <v>Frederik Ondrikov</v>
      </c>
      <c r="C31" s="17">
        <f>Student1!C26</f>
        <v>0</v>
      </c>
      <c r="D31" s="17">
        <f>Student1!D26</f>
        <v>0</v>
      </c>
      <c r="E31" s="17">
        <f>Student1!E26</f>
        <v>0</v>
      </c>
      <c r="F31" s="17">
        <f>Student1!F26</f>
        <v>0</v>
      </c>
      <c r="G31" s="17">
        <f>Student1!G26</f>
        <v>0</v>
      </c>
      <c r="H31" s="17">
        <f>Student1!H26</f>
        <v>0</v>
      </c>
      <c r="I31" s="17">
        <f>Student1!I26</f>
        <v>0</v>
      </c>
      <c r="J31" s="17">
        <f>Student1!J26</f>
        <v>0</v>
      </c>
      <c r="K31" s="17">
        <f>Student1!K26</f>
        <v>0</v>
      </c>
      <c r="L31" s="17">
        <f>Student1!L26</f>
        <v>0</v>
      </c>
      <c r="M31" s="27">
        <f t="shared" ref="M31:M39" si="1">SUM(C31:L31)</f>
        <v>0</v>
      </c>
    </row>
    <row r="32" spans="2:14" ht="15" thickBot="1" x14ac:dyDescent="0.35">
      <c r="B32" t="str">
        <f>INDEX(Participants,2,2)</f>
        <v>Tessa van Beers</v>
      </c>
      <c r="C32" s="17">
        <f>Student2!C26</f>
        <v>0</v>
      </c>
      <c r="D32" s="17">
        <f>Student2!D26</f>
        <v>2.2916666666666669E-2</v>
      </c>
      <c r="E32" s="17">
        <f>Student2!E26</f>
        <v>0</v>
      </c>
      <c r="F32" s="17">
        <f>Student2!F26</f>
        <v>0</v>
      </c>
      <c r="G32" s="17">
        <f>Student2!G26</f>
        <v>0</v>
      </c>
      <c r="H32" s="17">
        <f>Student2!H26</f>
        <v>0</v>
      </c>
      <c r="I32" s="17">
        <f>Student2!I26</f>
        <v>0</v>
      </c>
      <c r="J32" s="17">
        <f>Student2!J26</f>
        <v>0</v>
      </c>
      <c r="K32" s="17">
        <f>Student2!K26</f>
        <v>0</v>
      </c>
      <c r="L32" s="17">
        <f>Student2!L26</f>
        <v>0</v>
      </c>
      <c r="M32" s="27">
        <f t="shared" si="1"/>
        <v>2.2916666666666669E-2</v>
      </c>
    </row>
    <row r="33" spans="2:13" ht="15" thickBot="1" x14ac:dyDescent="0.35">
      <c r="B33" t="str">
        <f>INDEX(Participants,3,2)</f>
        <v>Bas Gerritsen</v>
      </c>
      <c r="C33" s="17">
        <f>Student3!C26</f>
        <v>0</v>
      </c>
      <c r="D33" s="17">
        <f>Student3!D26</f>
        <v>0</v>
      </c>
      <c r="E33" s="17">
        <f>Student3!E26</f>
        <v>0</v>
      </c>
      <c r="F33" s="17">
        <f>Student3!F26</f>
        <v>0</v>
      </c>
      <c r="G33" s="17">
        <f>Student3!G26</f>
        <v>0</v>
      </c>
      <c r="H33" s="17">
        <f>Student3!H26</f>
        <v>0</v>
      </c>
      <c r="I33" s="17">
        <f>Student3!I26</f>
        <v>0</v>
      </c>
      <c r="J33" s="17">
        <f>Student3!J26</f>
        <v>0</v>
      </c>
      <c r="K33" s="17">
        <f>Student3!K26</f>
        <v>0</v>
      </c>
      <c r="L33" s="17">
        <f>Student3!L26</f>
        <v>0</v>
      </c>
      <c r="M33" s="27">
        <f t="shared" si="1"/>
        <v>0</v>
      </c>
    </row>
    <row r="34" spans="2:13" ht="15" thickBot="1" x14ac:dyDescent="0.35">
      <c r="B34" t="str">
        <f>INDEX(Participants,4,2)</f>
        <v>Jay Benedicto</v>
      </c>
      <c r="C34" s="17">
        <f>Student4!C26</f>
        <v>0</v>
      </c>
      <c r="D34" s="17">
        <f>Student4!D26</f>
        <v>2.2916666666666669E-2</v>
      </c>
      <c r="E34" s="17">
        <f>Student4!E26</f>
        <v>0</v>
      </c>
      <c r="F34" s="17">
        <f>Student4!F26</f>
        <v>0</v>
      </c>
      <c r="G34" s="17">
        <f>Student4!G26</f>
        <v>0</v>
      </c>
      <c r="H34" s="17">
        <f>Student4!H26</f>
        <v>0</v>
      </c>
      <c r="I34" s="17">
        <f>Student4!I26</f>
        <v>0</v>
      </c>
      <c r="J34" s="17">
        <f>Student4!J26</f>
        <v>0</v>
      </c>
      <c r="K34" s="17">
        <f>Student4!K26</f>
        <v>0</v>
      </c>
      <c r="L34" s="17">
        <f>Student4!L26</f>
        <v>0</v>
      </c>
      <c r="M34" s="27">
        <f t="shared" si="1"/>
        <v>2.2916666666666669E-2</v>
      </c>
    </row>
    <row r="35" spans="2:13" ht="15" thickBot="1" x14ac:dyDescent="0.35">
      <c r="B35" t="str">
        <f>INDEX(Participants,5,2)</f>
        <v>Lyuben Petrov</v>
      </c>
      <c r="C35" s="17">
        <f>Student5!C26</f>
        <v>0</v>
      </c>
      <c r="D35" s="17">
        <f>Student5!D26</f>
        <v>0</v>
      </c>
      <c r="E35" s="17">
        <f>Student5!E26</f>
        <v>0</v>
      </c>
      <c r="F35" s="17">
        <f>Student5!F26</f>
        <v>0</v>
      </c>
      <c r="G35" s="17">
        <f>Student5!G26</f>
        <v>0</v>
      </c>
      <c r="H35" s="17">
        <f>Student5!H26</f>
        <v>0</v>
      </c>
      <c r="I35" s="17">
        <f>Student5!I26</f>
        <v>0</v>
      </c>
      <c r="J35" s="17">
        <f>Student5!J26</f>
        <v>0</v>
      </c>
      <c r="K35" s="17">
        <f>Student5!K26</f>
        <v>0</v>
      </c>
      <c r="L35" s="17">
        <f>Student5!L26</f>
        <v>0</v>
      </c>
      <c r="M35" s="27">
        <f t="shared" si="1"/>
        <v>0</v>
      </c>
    </row>
    <row r="36" spans="2:13" ht="15" thickBot="1" x14ac:dyDescent="0.35">
      <c r="B36" t="str">
        <f>INDEX(Participants,6,2)</f>
        <v>Nours Naama</v>
      </c>
      <c r="C36" s="17">
        <f>Student6!C26</f>
        <v>0</v>
      </c>
      <c r="D36" s="17">
        <f>Student6!D26</f>
        <v>0</v>
      </c>
      <c r="E36" s="17">
        <f>Student6!E26</f>
        <v>0</v>
      </c>
      <c r="F36" s="17">
        <f>Student6!F26</f>
        <v>0</v>
      </c>
      <c r="G36" s="17">
        <f>Student6!G26</f>
        <v>0</v>
      </c>
      <c r="H36" s="17">
        <f>Student6!H26</f>
        <v>0</v>
      </c>
      <c r="I36" s="17">
        <f>Student6!I26</f>
        <v>0</v>
      </c>
      <c r="J36" s="17">
        <f>Student6!J26</f>
        <v>0</v>
      </c>
      <c r="K36" s="17">
        <f>Student6!K26</f>
        <v>0</v>
      </c>
      <c r="L36" s="17">
        <f>Student6!L26</f>
        <v>0</v>
      </c>
      <c r="M36" s="27">
        <f t="shared" si="1"/>
        <v>0</v>
      </c>
    </row>
    <row r="37" spans="2:13" ht="15" thickBot="1" x14ac:dyDescent="0.35">
      <c r="B37" t="str">
        <f>INDEX(Participants,7,2)</f>
        <v>Student7</v>
      </c>
      <c r="C37" s="17">
        <f>Student7!C26</f>
        <v>0</v>
      </c>
      <c r="D37" s="17">
        <f>Student7!D26</f>
        <v>0</v>
      </c>
      <c r="E37" s="17">
        <f>Student7!E26</f>
        <v>0</v>
      </c>
      <c r="F37" s="17">
        <f>Student7!F26</f>
        <v>0</v>
      </c>
      <c r="G37" s="17">
        <f>Student7!G26</f>
        <v>0</v>
      </c>
      <c r="H37" s="17">
        <f>Student7!H26</f>
        <v>0</v>
      </c>
      <c r="I37" s="17">
        <f>Student7!I26</f>
        <v>0</v>
      </c>
      <c r="J37" s="17">
        <f>Student7!J26</f>
        <v>0</v>
      </c>
      <c r="K37" s="17">
        <f>Student7!K26</f>
        <v>0</v>
      </c>
      <c r="L37" s="17">
        <f>Student7!L26</f>
        <v>0</v>
      </c>
      <c r="M37" s="27">
        <f t="shared" si="1"/>
        <v>0</v>
      </c>
    </row>
    <row r="38" spans="2:13" ht="15" thickBot="1" x14ac:dyDescent="0.35">
      <c r="B38" t="str">
        <f>INDEX(Participants,8,2)</f>
        <v>Student8</v>
      </c>
      <c r="C38" s="17">
        <f>Student8!C26</f>
        <v>0</v>
      </c>
      <c r="D38" s="17">
        <f>Student8!D26</f>
        <v>0</v>
      </c>
      <c r="E38" s="17">
        <f>Student8!E26</f>
        <v>0</v>
      </c>
      <c r="F38" s="17">
        <f>Student8!F26</f>
        <v>0</v>
      </c>
      <c r="G38" s="17">
        <f>Student8!G26</f>
        <v>0</v>
      </c>
      <c r="H38" s="17">
        <f>Student8!H26</f>
        <v>0</v>
      </c>
      <c r="I38" s="17">
        <f>Student8!I26</f>
        <v>0</v>
      </c>
      <c r="J38" s="17">
        <f>Student8!J26</f>
        <v>0</v>
      </c>
      <c r="K38" s="17">
        <f>Student8!K26</f>
        <v>0</v>
      </c>
      <c r="L38" s="17">
        <f>Student8!L26</f>
        <v>0</v>
      </c>
      <c r="M38" s="27">
        <f t="shared" si="1"/>
        <v>0</v>
      </c>
    </row>
    <row r="39" spans="2:13" ht="15" thickBot="1" x14ac:dyDescent="0.35">
      <c r="C39" s="27">
        <f t="shared" ref="C39:L39" si="2">SUM(C31:C38)</f>
        <v>0</v>
      </c>
      <c r="D39" s="27">
        <f t="shared" si="2"/>
        <v>4.5833333333333337E-2</v>
      </c>
      <c r="E39" s="27">
        <f t="shared" si="2"/>
        <v>0</v>
      </c>
      <c r="F39" s="27">
        <f t="shared" si="2"/>
        <v>0</v>
      </c>
      <c r="G39" s="27">
        <f t="shared" si="2"/>
        <v>0</v>
      </c>
      <c r="H39" s="27">
        <f t="shared" si="2"/>
        <v>0</v>
      </c>
      <c r="I39" s="27">
        <f t="shared" si="2"/>
        <v>0</v>
      </c>
      <c r="J39" s="27">
        <f t="shared" si="2"/>
        <v>0</v>
      </c>
      <c r="K39" s="27">
        <f t="shared" si="2"/>
        <v>0</v>
      </c>
      <c r="L39" s="27">
        <f t="shared" si="2"/>
        <v>0</v>
      </c>
      <c r="M39" s="27">
        <f t="shared" si="1"/>
        <v>4.5833333333333337E-2</v>
      </c>
    </row>
  </sheetData>
  <pageMargins left="0.7" right="0.7" top="0.75" bottom="0.75" header="0.3" footer="0.3"/>
  <pageSetup paperSize="9" scale="48" fitToWidth="0" orientation="landscape" horizontalDpi="525" verticalDpi="52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Q31"/>
  <sheetViews>
    <sheetView topLeftCell="A3" workbookViewId="0">
      <selection activeCell="B3" sqref="B3"/>
    </sheetView>
  </sheetViews>
  <sheetFormatPr defaultRowHeight="14.4" x14ac:dyDescent="0.3"/>
  <cols>
    <col min="1" max="1" width="17.109375" customWidth="1"/>
    <col min="2" max="2" width="30.44140625" customWidth="1"/>
  </cols>
  <sheetData>
    <row r="2" spans="1:12" x14ac:dyDescent="0.3">
      <c r="A2" t="s">
        <v>30</v>
      </c>
      <c r="B2" t="str">
        <f>INDEX(Participants,1,2)</f>
        <v>Frederik Ondrikov</v>
      </c>
    </row>
    <row r="4" spans="1:12" ht="15" thickBot="1" x14ac:dyDescent="0.35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31</v>
      </c>
      <c r="C5" s="30"/>
      <c r="D5" s="30"/>
      <c r="E5" s="30"/>
      <c r="F5" s="30"/>
      <c r="G5" s="30"/>
      <c r="H5" s="30"/>
      <c r="I5" s="30"/>
      <c r="J5" s="30"/>
      <c r="K5" s="30"/>
      <c r="L5" s="30"/>
    </row>
    <row r="6" spans="1:12" x14ac:dyDescent="0.3">
      <c r="B6" t="str">
        <f>INDEX(Tasks,1,2)</f>
        <v>Sprint Planning</v>
      </c>
      <c r="C6" s="17"/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3">
      <c r="B12" t="str">
        <f>INDEX(Tasks,7,2)</f>
        <v>Sprint Task 1.x: Develop Code part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2.x: Develop Report part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 xml:space="preserve">Sprint Task 3.x: 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Sprint Task 4.x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Sprint Task 5.x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Sprint Task x.x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Sprint Task x.x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Sprint Task x.x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Sprint Task x.x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Sprint Task x.x</v>
      </c>
      <c r="C21" s="17"/>
      <c r="D21" s="17"/>
      <c r="E21" s="17"/>
      <c r="F21" s="17"/>
      <c r="G21" s="17"/>
      <c r="H21" s="17"/>
      <c r="I21" s="17"/>
      <c r="J21" s="18"/>
      <c r="K21" s="17"/>
      <c r="L21" s="17"/>
    </row>
    <row r="22" spans="2:17" x14ac:dyDescent="0.3">
      <c r="B22" t="str">
        <f>INDEX(Tasks,17,2)</f>
        <v>Sprint Task x.x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3">
      <c r="B23" t="str">
        <f>INDEX(Tasks,18,2)</f>
        <v>Sprint Task x.x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Sprint Task x.x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ht="15" thickBot="1" x14ac:dyDescent="0.35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5.6" thickTop="1" thickBot="1" x14ac:dyDescent="0.35">
      <c r="C26" s="22">
        <f>SUM(C6:C25)</f>
        <v>0</v>
      </c>
      <c r="D26" s="22">
        <f t="shared" ref="D26:L26" si="0">SUM(D6:D25)</f>
        <v>0</v>
      </c>
      <c r="E26" s="22">
        <f t="shared" si="0"/>
        <v>0</v>
      </c>
      <c r="F26" s="22">
        <f t="shared" si="0"/>
        <v>0</v>
      </c>
      <c r="G26" s="22">
        <f t="shared" si="0"/>
        <v>0</v>
      </c>
      <c r="H26" s="22">
        <f t="shared" si="0"/>
        <v>0</v>
      </c>
      <c r="I26" s="22">
        <f t="shared" si="0"/>
        <v>0</v>
      </c>
      <c r="J26" s="22">
        <f t="shared" si="0"/>
        <v>0</v>
      </c>
      <c r="K26" s="22">
        <f t="shared" si="0"/>
        <v>0</v>
      </c>
      <c r="L26" s="22">
        <f t="shared" si="0"/>
        <v>0</v>
      </c>
    </row>
    <row r="27" spans="2:17" x14ac:dyDescent="0.3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3">
      <c r="B28" t="s">
        <v>33</v>
      </c>
      <c r="C28" s="18">
        <f>SUM(C26)</f>
        <v>0</v>
      </c>
      <c r="D28" s="18">
        <f>SUM($C$26:D26)</f>
        <v>0</v>
      </c>
      <c r="E28" s="18">
        <f>SUM($C$26:E26)</f>
        <v>0</v>
      </c>
      <c r="F28" s="18">
        <f>SUM($C$26:F26)</f>
        <v>0</v>
      </c>
      <c r="G28" s="18">
        <f>SUM($C$26:G26)</f>
        <v>0</v>
      </c>
      <c r="H28" s="18">
        <f>SUM($C$26:H26)</f>
        <v>0</v>
      </c>
      <c r="I28" s="18">
        <f>SUM($C$26:I26)</f>
        <v>0</v>
      </c>
      <c r="J28" s="18">
        <f>SUM($C$26:J26)</f>
        <v>0</v>
      </c>
      <c r="K28" s="18">
        <f>SUM($C$26:K26)</f>
        <v>0</v>
      </c>
      <c r="L28" s="18">
        <f>SUM($C$26:L26)</f>
        <v>0</v>
      </c>
    </row>
    <row r="29" spans="2:17" x14ac:dyDescent="0.3">
      <c r="B29" t="s">
        <v>34</v>
      </c>
      <c r="C29" s="18">
        <f>Parameters!$G$5-C28</f>
        <v>5.833333333333333</v>
      </c>
      <c r="D29" s="18">
        <f>Parameters!$G$5-D28</f>
        <v>5.833333333333333</v>
      </c>
      <c r="E29" s="18">
        <f>Parameters!$G$5-E28</f>
        <v>5.833333333333333</v>
      </c>
      <c r="F29" s="18">
        <f>Parameters!$G$5-F28</f>
        <v>5.833333333333333</v>
      </c>
      <c r="G29" s="18">
        <f>Parameters!$G$5-G28</f>
        <v>5.833333333333333</v>
      </c>
      <c r="H29" s="18">
        <f>Parameters!$G$5-H28</f>
        <v>5.833333333333333</v>
      </c>
      <c r="I29" s="18">
        <f>Parameters!$G$5-I28</f>
        <v>5.833333333333333</v>
      </c>
      <c r="J29" s="18">
        <f>Parameters!$G$5-J28</f>
        <v>5.833333333333333</v>
      </c>
      <c r="K29" s="18">
        <f>Parameters!$G$5-K28</f>
        <v>5.833333333333333</v>
      </c>
      <c r="L29" s="18">
        <f>Parameters!$G$5-L28</f>
        <v>5.833333333333333</v>
      </c>
    </row>
    <row r="30" spans="2:17" x14ac:dyDescent="0.3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3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  <pageSetup scale="88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31"/>
  <sheetViews>
    <sheetView workbookViewId="0">
      <selection activeCell="D6" sqref="D6:D7"/>
    </sheetView>
  </sheetViews>
  <sheetFormatPr defaultRowHeight="14.4" x14ac:dyDescent="0.3"/>
  <cols>
    <col min="1" max="1" width="18.33203125" customWidth="1"/>
    <col min="2" max="2" width="30.5546875" customWidth="1"/>
  </cols>
  <sheetData>
    <row r="2" spans="1:12" x14ac:dyDescent="0.3">
      <c r="A2" t="s">
        <v>30</v>
      </c>
      <c r="B2" t="str">
        <f>INDEX(Participants,2,2)</f>
        <v>Tessa van Beers</v>
      </c>
    </row>
    <row r="4" spans="1:12" ht="15" thickBot="1" x14ac:dyDescent="0.35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31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">
      <c r="B6" t="str">
        <f>INDEX(Tasks,1,2)</f>
        <v>Sprint Planning</v>
      </c>
      <c r="C6" s="17"/>
      <c r="D6" s="17">
        <v>1.9444444444444445E-2</v>
      </c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>
        <v>3.472222222222222E-3</v>
      </c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/>
      <c r="D11" s="17"/>
      <c r="E11" s="17"/>
      <c r="F11" s="17"/>
      <c r="G11" s="17"/>
      <c r="H11" s="17"/>
      <c r="I11" s="18"/>
      <c r="J11" s="17"/>
      <c r="K11" s="17"/>
      <c r="L11" s="17"/>
    </row>
    <row r="12" spans="1:12" x14ac:dyDescent="0.3">
      <c r="B12" t="str">
        <f>INDEX(Tasks,7,2)</f>
        <v>Sprint Task 1.x: Develop Code part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2.x: Develop Report part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 xml:space="preserve">Sprint Task 3.x: 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Sprint Task 4.x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Sprint Task 5.x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Sprint Task x.x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Sprint Task x.x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Sprint Task x.x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Sprint Task x.x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Sprint Task x.x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2:17" x14ac:dyDescent="0.3">
      <c r="B22" t="str">
        <f>INDEX(Tasks,17,2)</f>
        <v>Sprint Task x.x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3">
      <c r="B23" t="str">
        <f>INDEX(Tasks,18,2)</f>
        <v>Sprint Task x.x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Sprint Task x.x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ht="15" thickBot="1" x14ac:dyDescent="0.35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5.6" thickTop="1" thickBot="1" x14ac:dyDescent="0.35">
      <c r="C26" s="22">
        <f>SUM(C6:C25)</f>
        <v>0</v>
      </c>
      <c r="D26" s="22">
        <f t="shared" ref="D26:L26" si="0">SUM(D6:D25)</f>
        <v>2.2916666666666669E-2</v>
      </c>
      <c r="E26" s="22">
        <f t="shared" si="0"/>
        <v>0</v>
      </c>
      <c r="F26" s="22">
        <f t="shared" si="0"/>
        <v>0</v>
      </c>
      <c r="G26" s="22">
        <f t="shared" si="0"/>
        <v>0</v>
      </c>
      <c r="H26" s="22">
        <f t="shared" si="0"/>
        <v>0</v>
      </c>
      <c r="I26" s="22">
        <f t="shared" si="0"/>
        <v>0</v>
      </c>
      <c r="J26" s="22">
        <f t="shared" si="0"/>
        <v>0</v>
      </c>
      <c r="K26" s="22">
        <f t="shared" si="0"/>
        <v>0</v>
      </c>
      <c r="L26" s="22">
        <f t="shared" si="0"/>
        <v>0</v>
      </c>
    </row>
    <row r="27" spans="2:17" x14ac:dyDescent="0.3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3">
      <c r="B28" t="s">
        <v>33</v>
      </c>
      <c r="C28" s="18">
        <f>SUM(C26)</f>
        <v>0</v>
      </c>
      <c r="D28" s="18">
        <f>SUM($C$26:D26)</f>
        <v>2.2916666666666669E-2</v>
      </c>
      <c r="E28" s="18">
        <f>SUM($C$26:E26)</f>
        <v>2.2916666666666669E-2</v>
      </c>
      <c r="F28" s="18">
        <f>SUM($C$26:F26)</f>
        <v>2.2916666666666669E-2</v>
      </c>
      <c r="G28" s="18">
        <f>SUM($C$26:G26)</f>
        <v>2.2916666666666669E-2</v>
      </c>
      <c r="H28" s="18">
        <f>SUM($C$26:H26)</f>
        <v>2.2916666666666669E-2</v>
      </c>
      <c r="I28" s="18">
        <f>SUM($C$26:I26)</f>
        <v>2.2916666666666669E-2</v>
      </c>
      <c r="J28" s="18">
        <f>SUM($C$26:J26)</f>
        <v>2.2916666666666669E-2</v>
      </c>
      <c r="K28" s="18">
        <f>SUM($C$26:K26)</f>
        <v>2.2916666666666669E-2</v>
      </c>
      <c r="L28" s="18">
        <f>SUM($C$26:L26)</f>
        <v>2.2916666666666669E-2</v>
      </c>
    </row>
    <row r="29" spans="2:17" x14ac:dyDescent="0.3">
      <c r="B29" t="s">
        <v>34</v>
      </c>
      <c r="C29" s="18">
        <f>Parameters!$G$6-C28</f>
        <v>5.833333333333333</v>
      </c>
      <c r="D29" s="18">
        <f>Parameters!$G$6-D28</f>
        <v>5.8104166666666668</v>
      </c>
      <c r="E29" s="18">
        <f>Parameters!$G$6-E28</f>
        <v>5.8104166666666668</v>
      </c>
      <c r="F29" s="18">
        <f>Parameters!$G$6-F28</f>
        <v>5.8104166666666668</v>
      </c>
      <c r="G29" s="18">
        <f>Parameters!$G$6-G28</f>
        <v>5.8104166666666668</v>
      </c>
      <c r="H29" s="18">
        <f>Parameters!$G$6-H28</f>
        <v>5.8104166666666668</v>
      </c>
      <c r="I29" s="18">
        <f>Parameters!$G$6-I28</f>
        <v>5.8104166666666668</v>
      </c>
      <c r="J29" s="18">
        <f>Parameters!$G$6-J28</f>
        <v>5.8104166666666668</v>
      </c>
      <c r="K29" s="18">
        <f>Parameters!$G$6-K28</f>
        <v>5.8104166666666668</v>
      </c>
      <c r="L29" s="18">
        <f>Parameters!$G$6-L28</f>
        <v>5.8104166666666668</v>
      </c>
    </row>
    <row r="30" spans="2:17" x14ac:dyDescent="0.3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3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Q31"/>
  <sheetViews>
    <sheetView topLeftCell="A13" workbookViewId="0">
      <selection activeCell="B3" sqref="B3"/>
    </sheetView>
  </sheetViews>
  <sheetFormatPr defaultRowHeight="14.4" x14ac:dyDescent="0.3"/>
  <cols>
    <col min="1" max="1" width="22" customWidth="1"/>
    <col min="2" max="2" width="30.6640625" customWidth="1"/>
    <col min="3" max="3" width="9.88671875" customWidth="1"/>
  </cols>
  <sheetData>
    <row r="2" spans="1:12" x14ac:dyDescent="0.3">
      <c r="A2" t="s">
        <v>30</v>
      </c>
      <c r="B2" t="str">
        <f>INDEX(Participants,3,2)</f>
        <v>Bas Gerritsen</v>
      </c>
    </row>
    <row r="4" spans="1:12" ht="15" thickBot="1" x14ac:dyDescent="0.35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31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">
      <c r="B6" t="str">
        <f>INDEX(Tasks,1,2)</f>
        <v>Sprint Planning</v>
      </c>
      <c r="C6" s="17"/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3">
      <c r="B12" t="str">
        <f>INDEX(Tasks,7,2)</f>
        <v>Sprint Task 1.x: Develop Code part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2.x: Develop Report part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 xml:space="preserve">Sprint Task 3.x: 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Sprint Task 4.x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Sprint Task 5.x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Sprint Task x.x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Sprint Task x.x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Sprint Task x.x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Sprint Task x.x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Sprint Task x.x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2:17" x14ac:dyDescent="0.3">
      <c r="B22" t="str">
        <f>INDEX(Tasks,17,2)</f>
        <v>Sprint Task x.x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3">
      <c r="B23" t="str">
        <f>INDEX(Tasks,18,2)</f>
        <v>Sprint Task x.x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Sprint Task x.x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ht="15" thickBot="1" x14ac:dyDescent="0.35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5.6" thickTop="1" thickBot="1" x14ac:dyDescent="0.35">
      <c r="C26" s="22">
        <f>SUM(C6:C25)</f>
        <v>0</v>
      </c>
      <c r="D26" s="22">
        <f t="shared" ref="D26:L26" si="0">SUM(D6:D25)</f>
        <v>0</v>
      </c>
      <c r="E26" s="22">
        <f t="shared" si="0"/>
        <v>0</v>
      </c>
      <c r="F26" s="22">
        <f t="shared" si="0"/>
        <v>0</v>
      </c>
      <c r="G26" s="22">
        <f t="shared" si="0"/>
        <v>0</v>
      </c>
      <c r="H26" s="22">
        <f t="shared" si="0"/>
        <v>0</v>
      </c>
      <c r="I26" s="22">
        <f t="shared" si="0"/>
        <v>0</v>
      </c>
      <c r="J26" s="22">
        <f t="shared" si="0"/>
        <v>0</v>
      </c>
      <c r="K26" s="22">
        <f t="shared" si="0"/>
        <v>0</v>
      </c>
      <c r="L26" s="22">
        <f t="shared" si="0"/>
        <v>0</v>
      </c>
    </row>
    <row r="27" spans="2:17" x14ac:dyDescent="0.3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3">
      <c r="B28" t="s">
        <v>33</v>
      </c>
      <c r="C28" s="18">
        <f>SUM(C26)</f>
        <v>0</v>
      </c>
      <c r="D28" s="18">
        <f>SUM($C$26:D26)</f>
        <v>0</v>
      </c>
      <c r="E28" s="18">
        <f>SUM($C$26:E26)</f>
        <v>0</v>
      </c>
      <c r="F28" s="18">
        <f>SUM($C$26:F26)</f>
        <v>0</v>
      </c>
      <c r="G28" s="18">
        <f>SUM($C$26:G26)</f>
        <v>0</v>
      </c>
      <c r="H28" s="18">
        <f>SUM($C$26:H26)</f>
        <v>0</v>
      </c>
      <c r="I28" s="18">
        <f>SUM($C$26:I26)</f>
        <v>0</v>
      </c>
      <c r="J28" s="18">
        <f>SUM($C$26:J26)</f>
        <v>0</v>
      </c>
      <c r="K28" s="18">
        <f>SUM($C$26:K26)</f>
        <v>0</v>
      </c>
      <c r="L28" s="18">
        <f>SUM($C$26:L26)</f>
        <v>0</v>
      </c>
    </row>
    <row r="29" spans="2:17" x14ac:dyDescent="0.3">
      <c r="B29" t="s">
        <v>34</v>
      </c>
      <c r="C29" s="18">
        <f>Parameters!$G$7-C28</f>
        <v>5.833333333333333</v>
      </c>
      <c r="D29" s="18">
        <f>Parameters!$G$7-D28</f>
        <v>5.833333333333333</v>
      </c>
      <c r="E29" s="18">
        <f>Parameters!$G$7-E28</f>
        <v>5.833333333333333</v>
      </c>
      <c r="F29" s="18">
        <f>Parameters!$G$7-F28</f>
        <v>5.833333333333333</v>
      </c>
      <c r="G29" s="18">
        <f>Parameters!$G$7-G28</f>
        <v>5.833333333333333</v>
      </c>
      <c r="H29" s="18">
        <f>Parameters!$G$7-H28</f>
        <v>5.833333333333333</v>
      </c>
      <c r="I29" s="18">
        <f>Parameters!$G$7-I28</f>
        <v>5.833333333333333</v>
      </c>
      <c r="J29" s="18">
        <f>Parameters!$G$7-J28</f>
        <v>5.833333333333333</v>
      </c>
      <c r="K29" s="18">
        <f>Parameters!$G$7-K28</f>
        <v>5.833333333333333</v>
      </c>
      <c r="L29" s="18">
        <f>Parameters!$G$7-L28</f>
        <v>5.833333333333333</v>
      </c>
    </row>
    <row r="30" spans="2:17" x14ac:dyDescent="0.3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3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Q31"/>
  <sheetViews>
    <sheetView tabSelected="1" workbookViewId="0">
      <selection activeCell="D6" sqref="D6:D7"/>
    </sheetView>
  </sheetViews>
  <sheetFormatPr defaultRowHeight="14.4" x14ac:dyDescent="0.3"/>
  <cols>
    <col min="1" max="1" width="15.88671875" customWidth="1"/>
    <col min="2" max="2" width="30.5546875" customWidth="1"/>
  </cols>
  <sheetData>
    <row r="2" spans="1:12" x14ac:dyDescent="0.3">
      <c r="A2" t="s">
        <v>30</v>
      </c>
      <c r="B2" s="11" t="str">
        <f>INDEX(Participants,4,2)</f>
        <v>Jay Benedicto</v>
      </c>
    </row>
    <row r="4" spans="1:12" ht="15" thickBot="1" x14ac:dyDescent="0.35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31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">
      <c r="B6" t="str">
        <f>INDEX(Tasks,1,2)</f>
        <v>Sprint Planning</v>
      </c>
      <c r="C6" s="17"/>
      <c r="D6" s="17">
        <v>1.9444444444444445E-2</v>
      </c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>
        <v>3.472222222222222E-3</v>
      </c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3">
      <c r="B12" t="str">
        <f>INDEX(Tasks,7,2)</f>
        <v>Sprint Task 1.x: Develop Code part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2.x: Develop Report part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 xml:space="preserve">Sprint Task 3.x: 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Sprint Task 4.x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Sprint Task 5.x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Sprint Task x.x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Sprint Task x.x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Sprint Task x.x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Sprint Task x.x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Sprint Task x.x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2:17" x14ac:dyDescent="0.3">
      <c r="B22" t="str">
        <f>INDEX(Tasks,17,2)</f>
        <v>Sprint Task x.x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3">
      <c r="B23" t="str">
        <f>INDEX(Tasks,18,2)</f>
        <v>Sprint Task x.x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Sprint Task x.x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ht="15" thickBot="1" x14ac:dyDescent="0.35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5.6" thickTop="1" thickBot="1" x14ac:dyDescent="0.35">
      <c r="C26" s="22">
        <f>SUM(C6:C25)</f>
        <v>0</v>
      </c>
      <c r="D26" s="22">
        <f t="shared" ref="D26:L26" si="0">SUM(D6:D25)</f>
        <v>2.2916666666666669E-2</v>
      </c>
      <c r="E26" s="22">
        <f t="shared" si="0"/>
        <v>0</v>
      </c>
      <c r="F26" s="22">
        <f t="shared" si="0"/>
        <v>0</v>
      </c>
      <c r="G26" s="22">
        <f t="shared" si="0"/>
        <v>0</v>
      </c>
      <c r="H26" s="22">
        <f t="shared" si="0"/>
        <v>0</v>
      </c>
      <c r="I26" s="22">
        <f t="shared" si="0"/>
        <v>0</v>
      </c>
      <c r="J26" s="22">
        <f t="shared" si="0"/>
        <v>0</v>
      </c>
      <c r="K26" s="22">
        <f t="shared" si="0"/>
        <v>0</v>
      </c>
      <c r="L26" s="22">
        <f t="shared" si="0"/>
        <v>0</v>
      </c>
    </row>
    <row r="27" spans="2:17" x14ac:dyDescent="0.3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3">
      <c r="B28" t="s">
        <v>33</v>
      </c>
      <c r="C28" s="18">
        <f>SUM(C26)</f>
        <v>0</v>
      </c>
      <c r="D28" s="18">
        <f>SUM($C$26:D26)</f>
        <v>2.2916666666666669E-2</v>
      </c>
      <c r="E28" s="18">
        <f>SUM($C$26:E26)</f>
        <v>2.2916666666666669E-2</v>
      </c>
      <c r="F28" s="18">
        <f>SUM($C$26:F26)</f>
        <v>2.2916666666666669E-2</v>
      </c>
      <c r="G28" s="18">
        <f>SUM($C$26:G26)</f>
        <v>2.2916666666666669E-2</v>
      </c>
      <c r="H28" s="18">
        <f>SUM($C$26:H26)</f>
        <v>2.2916666666666669E-2</v>
      </c>
      <c r="I28" s="18">
        <f>SUM($C$26:I26)</f>
        <v>2.2916666666666669E-2</v>
      </c>
      <c r="J28" s="18">
        <f>SUM($C$26:J26)</f>
        <v>2.2916666666666669E-2</v>
      </c>
      <c r="K28" s="18">
        <f>SUM($C$26:K26)</f>
        <v>2.2916666666666669E-2</v>
      </c>
      <c r="L28" s="18">
        <f>SUM($C$26:L26)</f>
        <v>2.2916666666666669E-2</v>
      </c>
    </row>
    <row r="29" spans="2:17" x14ac:dyDescent="0.3">
      <c r="B29" t="s">
        <v>34</v>
      </c>
      <c r="C29" s="18">
        <f>Parameters!$G$8-C28</f>
        <v>5.833333333333333</v>
      </c>
      <c r="D29" s="18">
        <f>Parameters!$G$8-D28</f>
        <v>5.8104166666666668</v>
      </c>
      <c r="E29" s="18">
        <f>Parameters!$G$8-E28</f>
        <v>5.8104166666666668</v>
      </c>
      <c r="F29" s="18">
        <f>Parameters!$G$8-F28</f>
        <v>5.8104166666666668</v>
      </c>
      <c r="G29" s="18">
        <f>Parameters!$G$8-G28</f>
        <v>5.8104166666666668</v>
      </c>
      <c r="H29" s="18">
        <f>Parameters!$G$8-H28</f>
        <v>5.8104166666666668</v>
      </c>
      <c r="I29" s="18">
        <f>Parameters!$G$8-I28</f>
        <v>5.8104166666666668</v>
      </c>
      <c r="J29" s="18">
        <f>Parameters!$G$8-J28</f>
        <v>5.8104166666666668</v>
      </c>
      <c r="K29" s="18">
        <f>Parameters!$G$8-K28</f>
        <v>5.8104166666666668</v>
      </c>
      <c r="L29" s="18">
        <f>Parameters!$G$8-L28</f>
        <v>5.8104166666666668</v>
      </c>
    </row>
    <row r="30" spans="2:17" x14ac:dyDescent="0.3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3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Q31"/>
  <sheetViews>
    <sheetView workbookViewId="0">
      <selection activeCell="H15" sqref="H15"/>
    </sheetView>
  </sheetViews>
  <sheetFormatPr defaultRowHeight="14.4" x14ac:dyDescent="0.3"/>
  <cols>
    <col min="1" max="1" width="15.44140625" customWidth="1"/>
    <col min="2" max="2" width="30.109375" customWidth="1"/>
  </cols>
  <sheetData>
    <row r="2" spans="1:12" x14ac:dyDescent="0.3">
      <c r="A2" t="s">
        <v>30</v>
      </c>
      <c r="B2" t="str">
        <f>INDEX(Participants,5,2)</f>
        <v>Lyuben Petrov</v>
      </c>
    </row>
    <row r="4" spans="1:12" ht="15" thickBot="1" x14ac:dyDescent="0.35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31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">
      <c r="B6" t="str">
        <f>INDEX(Tasks,1,2)</f>
        <v>Sprint Planning</v>
      </c>
      <c r="C6" s="17"/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/>
      <c r="D11" s="17"/>
      <c r="E11" s="17"/>
      <c r="F11" s="17"/>
      <c r="G11" s="17"/>
      <c r="H11" s="18"/>
      <c r="I11" s="18"/>
      <c r="J11" s="18"/>
      <c r="K11" s="17"/>
      <c r="L11" s="17"/>
    </row>
    <row r="12" spans="1:12" x14ac:dyDescent="0.3">
      <c r="B12" t="str">
        <f>INDEX(Tasks,7,2)</f>
        <v>Sprint Task 1.x: Develop Code part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2.x: Develop Report part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 xml:space="preserve">Sprint Task 3.x: 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Sprint Task 4.x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Sprint Task 5.x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Sprint Task x.x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Sprint Task x.x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Sprint Task x.x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Sprint Task x.x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Sprint Task x.x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2:17" x14ac:dyDescent="0.3">
      <c r="B22" t="str">
        <f>INDEX(Tasks,17,2)</f>
        <v>Sprint Task x.x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3">
      <c r="B23" t="str">
        <f>INDEX(Tasks,18,2)</f>
        <v>Sprint Task x.x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Sprint Task x.x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ht="15" thickBot="1" x14ac:dyDescent="0.35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5.6" thickTop="1" thickBot="1" x14ac:dyDescent="0.35">
      <c r="C26" s="20">
        <f>SUM(C6:C25)</f>
        <v>0</v>
      </c>
      <c r="D26" s="21">
        <f t="shared" ref="D26:L26" si="0">SUM(D6:D25)</f>
        <v>0</v>
      </c>
      <c r="E26" s="21">
        <f t="shared" si="0"/>
        <v>0</v>
      </c>
      <c r="F26" s="20">
        <f t="shared" si="0"/>
        <v>0</v>
      </c>
      <c r="G26" s="20">
        <f t="shared" si="0"/>
        <v>0</v>
      </c>
      <c r="H26" s="20">
        <f t="shared" si="0"/>
        <v>0</v>
      </c>
      <c r="I26" s="20">
        <f t="shared" si="0"/>
        <v>0</v>
      </c>
      <c r="J26" s="20">
        <f t="shared" si="0"/>
        <v>0</v>
      </c>
      <c r="K26" s="20">
        <f t="shared" si="0"/>
        <v>0</v>
      </c>
      <c r="L26" s="20">
        <f t="shared" si="0"/>
        <v>0</v>
      </c>
    </row>
    <row r="27" spans="2:17" x14ac:dyDescent="0.3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3">
      <c r="B28" t="s">
        <v>33</v>
      </c>
      <c r="C28" s="18">
        <f>SUM(C26)</f>
        <v>0</v>
      </c>
      <c r="D28" s="18">
        <f>SUM($C$26:D26)</f>
        <v>0</v>
      </c>
      <c r="E28" s="18">
        <f>SUM($C$26:E26)</f>
        <v>0</v>
      </c>
      <c r="F28" s="18">
        <f>SUM($C$26:F26)</f>
        <v>0</v>
      </c>
      <c r="G28" s="18">
        <f>SUM($C$26:G26)</f>
        <v>0</v>
      </c>
      <c r="H28" s="18">
        <f>SUM($C$26:H26)</f>
        <v>0</v>
      </c>
      <c r="I28" s="18">
        <f>SUM($C$26:I26)</f>
        <v>0</v>
      </c>
      <c r="J28" s="18">
        <f>SUM($C$26:J26)</f>
        <v>0</v>
      </c>
      <c r="K28" s="18">
        <f>SUM($C$26:K26)</f>
        <v>0</v>
      </c>
      <c r="L28" s="18">
        <f>SUM($C$26:L26)</f>
        <v>0</v>
      </c>
    </row>
    <row r="29" spans="2:17" x14ac:dyDescent="0.3">
      <c r="B29" t="s">
        <v>34</v>
      </c>
      <c r="C29" s="18">
        <f>Parameters!$G$9-C28</f>
        <v>5.833333333333333</v>
      </c>
      <c r="D29" s="18">
        <f>Parameters!$G$9-D28</f>
        <v>5.833333333333333</v>
      </c>
      <c r="E29" s="18">
        <f>Parameters!$G$9-E28</f>
        <v>5.833333333333333</v>
      </c>
      <c r="F29" s="18">
        <f>Parameters!$G$9-F28</f>
        <v>5.833333333333333</v>
      </c>
      <c r="G29" s="18">
        <f>Parameters!$G$9-G28</f>
        <v>5.833333333333333</v>
      </c>
      <c r="H29" s="18">
        <f>Parameters!$G$9-H28</f>
        <v>5.833333333333333</v>
      </c>
      <c r="I29" s="18">
        <f>Parameters!$G$9-I28</f>
        <v>5.833333333333333</v>
      </c>
      <c r="J29" s="18">
        <f>Parameters!$G$9-J28</f>
        <v>5.833333333333333</v>
      </c>
      <c r="K29" s="18">
        <f>Parameters!$G$9-K28</f>
        <v>5.833333333333333</v>
      </c>
      <c r="L29" s="18">
        <f>Parameters!$G$9-L28</f>
        <v>5.833333333333333</v>
      </c>
    </row>
    <row r="30" spans="2:17" x14ac:dyDescent="0.3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3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Q31"/>
  <sheetViews>
    <sheetView workbookViewId="0">
      <selection activeCell="H17" sqref="H17"/>
    </sheetView>
  </sheetViews>
  <sheetFormatPr defaultRowHeight="14.4" x14ac:dyDescent="0.3"/>
  <cols>
    <col min="1" max="1" width="14.88671875" customWidth="1"/>
    <col min="2" max="2" width="31" customWidth="1"/>
  </cols>
  <sheetData>
    <row r="2" spans="1:12" x14ac:dyDescent="0.3">
      <c r="A2" t="s">
        <v>30</v>
      </c>
      <c r="B2" t="str">
        <f>INDEX(Participants,6,2)</f>
        <v>Nours Naama</v>
      </c>
    </row>
    <row r="4" spans="1:12" ht="15" thickBot="1" x14ac:dyDescent="0.35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31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">
      <c r="B6" t="str">
        <f>INDEX(Tasks,1,2)</f>
        <v>Sprint Planning</v>
      </c>
      <c r="C6" s="17"/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3">
      <c r="B12" t="str">
        <f>INDEX(Tasks,7,2)</f>
        <v>Sprint Task 1.x: Develop Code part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2.x: Develop Report part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 xml:space="preserve">Sprint Task 3.x: 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Sprint Task 4.x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Sprint Task 5.x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Sprint Task x.x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Sprint Task x.x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Sprint Task x.x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Sprint Task x.x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Sprint Task x.x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2:17" x14ac:dyDescent="0.3">
      <c r="B22" t="str">
        <f>INDEX(Tasks,17,2)</f>
        <v>Sprint Task x.x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3">
      <c r="B23" t="str">
        <f>INDEX(Tasks,18,2)</f>
        <v>Sprint Task x.x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Sprint Task x.x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ht="15" thickBot="1" x14ac:dyDescent="0.35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5.6" thickTop="1" thickBot="1" x14ac:dyDescent="0.35">
      <c r="C26" s="22">
        <f>SUM(C6:C25)</f>
        <v>0</v>
      </c>
      <c r="D26" s="22">
        <f t="shared" ref="D26:L26" si="0">SUM(D6:D25)</f>
        <v>0</v>
      </c>
      <c r="E26" s="22">
        <f t="shared" si="0"/>
        <v>0</v>
      </c>
      <c r="F26" s="22">
        <f t="shared" si="0"/>
        <v>0</v>
      </c>
      <c r="G26" s="22">
        <f t="shared" si="0"/>
        <v>0</v>
      </c>
      <c r="H26" s="22">
        <f t="shared" si="0"/>
        <v>0</v>
      </c>
      <c r="I26" s="22">
        <f t="shared" si="0"/>
        <v>0</v>
      </c>
      <c r="J26" s="22">
        <f t="shared" si="0"/>
        <v>0</v>
      </c>
      <c r="K26" s="22">
        <f t="shared" si="0"/>
        <v>0</v>
      </c>
      <c r="L26" s="22">
        <f t="shared" si="0"/>
        <v>0</v>
      </c>
    </row>
    <row r="27" spans="2:17" x14ac:dyDescent="0.3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3">
      <c r="B28" t="s">
        <v>33</v>
      </c>
      <c r="C28" s="18">
        <f>SUM(C26)</f>
        <v>0</v>
      </c>
      <c r="D28" s="18">
        <f>SUM($C$26:D26)</f>
        <v>0</v>
      </c>
      <c r="E28" s="18">
        <f>SUM($C$26:E26)</f>
        <v>0</v>
      </c>
      <c r="F28" s="18">
        <f>SUM($C$26:F26)</f>
        <v>0</v>
      </c>
      <c r="G28" s="18">
        <f>SUM($C$26:G26)</f>
        <v>0</v>
      </c>
      <c r="H28" s="18">
        <f>SUM($C$26:H26)</f>
        <v>0</v>
      </c>
      <c r="I28" s="18">
        <f>SUM($C$26:I26)</f>
        <v>0</v>
      </c>
      <c r="J28" s="18">
        <f>SUM($C$26:J26)</f>
        <v>0</v>
      </c>
      <c r="K28" s="18">
        <f>SUM($C$26:K26)</f>
        <v>0</v>
      </c>
      <c r="L28" s="18">
        <f>SUM($C$26:L26)</f>
        <v>0</v>
      </c>
    </row>
    <row r="29" spans="2:17" x14ac:dyDescent="0.3">
      <c r="B29" t="s">
        <v>34</v>
      </c>
      <c r="C29" s="18">
        <f>Parameters!$G$10-C28</f>
        <v>5.833333333333333</v>
      </c>
      <c r="D29" s="18">
        <f>Parameters!$G$10-D28</f>
        <v>5.833333333333333</v>
      </c>
      <c r="E29" s="18">
        <f>Parameters!$G$10-E28</f>
        <v>5.833333333333333</v>
      </c>
      <c r="F29" s="18">
        <f>Parameters!$G$10-F28</f>
        <v>5.833333333333333</v>
      </c>
      <c r="G29" s="18">
        <f>Parameters!$G$10-G28</f>
        <v>5.833333333333333</v>
      </c>
      <c r="H29" s="18">
        <f>Parameters!$G$10-H28</f>
        <v>5.833333333333333</v>
      </c>
      <c r="I29" s="18">
        <f>Parameters!$G$10-I28</f>
        <v>5.833333333333333</v>
      </c>
      <c r="J29" s="18">
        <f>Parameters!$G$10-J28</f>
        <v>5.833333333333333</v>
      </c>
      <c r="K29" s="18">
        <f>Parameters!$G$10-K28</f>
        <v>5.833333333333333</v>
      </c>
      <c r="L29" s="18">
        <f>Parameters!$G$10-L28</f>
        <v>5.833333333333333</v>
      </c>
    </row>
    <row r="30" spans="2:17" x14ac:dyDescent="0.3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3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Q31"/>
  <sheetViews>
    <sheetView workbookViewId="0">
      <selection activeCell="C6" sqref="C6"/>
    </sheetView>
  </sheetViews>
  <sheetFormatPr defaultRowHeight="14.4" x14ac:dyDescent="0.3"/>
  <cols>
    <col min="1" max="1" width="15.44140625" customWidth="1"/>
    <col min="2" max="2" width="29.88671875" customWidth="1"/>
  </cols>
  <sheetData>
    <row r="2" spans="1:12" x14ac:dyDescent="0.3">
      <c r="A2" t="s">
        <v>30</v>
      </c>
      <c r="B2" t="str">
        <f>INDEX(Participants,7,2)</f>
        <v>Student7</v>
      </c>
    </row>
    <row r="4" spans="1:12" ht="15" thickBot="1" x14ac:dyDescent="0.35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31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">
      <c r="B6" t="str">
        <f>INDEX(Tasks,1,2)</f>
        <v>Sprint Planning</v>
      </c>
      <c r="C6" s="17"/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3">
      <c r="B12" t="str">
        <f>INDEX(Tasks,7,2)</f>
        <v>Sprint Task 1.x: Develop Code part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2.x: Develop Report part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 xml:space="preserve">Sprint Task 3.x: 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Sprint Task 4.x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Sprint Task 5.x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Sprint Task x.x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Sprint Task x.x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Sprint Task x.x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Sprint Task x.x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Sprint Task x.x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2:17" x14ac:dyDescent="0.3">
      <c r="B22" t="str">
        <f>INDEX(Tasks,17,2)</f>
        <v>Sprint Task x.x</v>
      </c>
      <c r="C22" s="17"/>
      <c r="D22" s="17"/>
      <c r="E22" s="17"/>
      <c r="F22" s="17"/>
      <c r="G22" s="17"/>
      <c r="H22" s="17"/>
      <c r="I22" s="17"/>
      <c r="J22" s="17"/>
      <c r="K22" s="18"/>
      <c r="L22" s="17"/>
    </row>
    <row r="23" spans="2:17" x14ac:dyDescent="0.3">
      <c r="B23" t="str">
        <f>INDEX(Tasks,18,2)</f>
        <v>Sprint Task x.x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Sprint Task x.x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ht="15" thickBot="1" x14ac:dyDescent="0.35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5.6" thickTop="1" thickBot="1" x14ac:dyDescent="0.35">
      <c r="C26" s="22">
        <f>SUM(C6:C25)</f>
        <v>0</v>
      </c>
      <c r="D26" s="22">
        <f t="shared" ref="D26:L26" si="0">SUM(D6:D25)</f>
        <v>0</v>
      </c>
      <c r="E26" s="22">
        <f t="shared" si="0"/>
        <v>0</v>
      </c>
      <c r="F26" s="22">
        <f t="shared" si="0"/>
        <v>0</v>
      </c>
      <c r="G26" s="22">
        <f t="shared" si="0"/>
        <v>0</v>
      </c>
      <c r="H26" s="22">
        <f t="shared" si="0"/>
        <v>0</v>
      </c>
      <c r="I26" s="22">
        <f t="shared" si="0"/>
        <v>0</v>
      </c>
      <c r="J26" s="22">
        <f t="shared" si="0"/>
        <v>0</v>
      </c>
      <c r="K26" s="22">
        <f t="shared" si="0"/>
        <v>0</v>
      </c>
      <c r="L26" s="22">
        <f t="shared" si="0"/>
        <v>0</v>
      </c>
    </row>
    <row r="27" spans="2:17" x14ac:dyDescent="0.3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3">
      <c r="B28" t="s">
        <v>33</v>
      </c>
      <c r="C28" s="18">
        <f>SUM(C26)</f>
        <v>0</v>
      </c>
      <c r="D28" s="18">
        <f>SUM($C$26:D26)</f>
        <v>0</v>
      </c>
      <c r="E28" s="18">
        <f>SUM($C$26:E26)</f>
        <v>0</v>
      </c>
      <c r="F28" s="18">
        <f>SUM($C$26:F26)</f>
        <v>0</v>
      </c>
      <c r="G28" s="18">
        <f>SUM($C$26:G26)</f>
        <v>0</v>
      </c>
      <c r="H28" s="18">
        <f>SUM($C$26:H26)</f>
        <v>0</v>
      </c>
      <c r="I28" s="18">
        <f>SUM($C$26:I26)</f>
        <v>0</v>
      </c>
      <c r="J28" s="18">
        <f>SUM($C$26:J26)</f>
        <v>0</v>
      </c>
      <c r="K28" s="18">
        <f>SUM($C$26:K26)</f>
        <v>0</v>
      </c>
      <c r="L28" s="18">
        <f>SUM($C$26:L26)</f>
        <v>0</v>
      </c>
    </row>
    <row r="29" spans="2:17" x14ac:dyDescent="0.3">
      <c r="B29" t="s">
        <v>34</v>
      </c>
      <c r="C29" s="18">
        <f>Parameters!$G$11-C28</f>
        <v>0</v>
      </c>
      <c r="D29" s="18">
        <f>Parameters!$G$11-D28</f>
        <v>0</v>
      </c>
      <c r="E29" s="18">
        <f>Parameters!$G$11-E28</f>
        <v>0</v>
      </c>
      <c r="F29" s="18">
        <f>Parameters!$G$11-F28</f>
        <v>0</v>
      </c>
      <c r="G29" s="18">
        <f>Parameters!$G$11-G28</f>
        <v>0</v>
      </c>
      <c r="H29" s="18">
        <f>Parameters!$G$11-H28</f>
        <v>0</v>
      </c>
      <c r="I29" s="18">
        <f>Parameters!$G$11-I28</f>
        <v>0</v>
      </c>
      <c r="J29" s="18">
        <f>Parameters!$G$11-J28</f>
        <v>0</v>
      </c>
      <c r="K29" s="18">
        <f>Parameters!$G$11-K28</f>
        <v>0</v>
      </c>
      <c r="L29" s="18">
        <f>Parameters!$G$11-L28</f>
        <v>0</v>
      </c>
    </row>
    <row r="30" spans="2:17" x14ac:dyDescent="0.3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3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Q31"/>
  <sheetViews>
    <sheetView workbookViewId="0">
      <selection activeCell="C6" sqref="C6"/>
    </sheetView>
  </sheetViews>
  <sheetFormatPr defaultRowHeight="14.4" x14ac:dyDescent="0.3"/>
  <cols>
    <col min="1" max="1" width="15" customWidth="1"/>
    <col min="2" max="2" width="31" customWidth="1"/>
  </cols>
  <sheetData>
    <row r="2" spans="1:12" x14ac:dyDescent="0.3">
      <c r="A2" t="s">
        <v>30</v>
      </c>
      <c r="B2" t="str">
        <f>INDEX(Participants,8,2)</f>
        <v>Student8</v>
      </c>
    </row>
    <row r="4" spans="1:12" ht="15" thickBot="1" x14ac:dyDescent="0.35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31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">
      <c r="B6" t="str">
        <f>INDEX(Tasks,1,2)</f>
        <v>Sprint Planning</v>
      </c>
      <c r="C6" s="17"/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3">
      <c r="B12" t="str">
        <f>INDEX(Tasks,7,2)</f>
        <v>Sprint Task 1.x: Develop Code part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2.x: Develop Report part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 xml:space="preserve">Sprint Task 3.x: 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Sprint Task 4.x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Sprint Task 5.x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Sprint Task x.x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Sprint Task x.x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Sprint Task x.x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Sprint Task x.x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Sprint Task x.x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2:17" x14ac:dyDescent="0.3">
      <c r="B22" t="str">
        <f>INDEX(Tasks,17,2)</f>
        <v>Sprint Task x.x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3">
      <c r="B23" t="str">
        <f>INDEX(Tasks,18,2)</f>
        <v>Sprint Task x.x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Sprint Task x.x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ht="15" thickBot="1" x14ac:dyDescent="0.35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5.6" thickTop="1" thickBot="1" x14ac:dyDescent="0.35">
      <c r="C26" s="22">
        <f>SUM(C6:C25)</f>
        <v>0</v>
      </c>
      <c r="D26" s="22">
        <f t="shared" ref="D26:L26" si="0">SUM(D6:D25)</f>
        <v>0</v>
      </c>
      <c r="E26" s="22">
        <f t="shared" si="0"/>
        <v>0</v>
      </c>
      <c r="F26" s="22">
        <f t="shared" si="0"/>
        <v>0</v>
      </c>
      <c r="G26" s="22">
        <f t="shared" si="0"/>
        <v>0</v>
      </c>
      <c r="H26" s="22">
        <f t="shared" si="0"/>
        <v>0</v>
      </c>
      <c r="I26" s="22">
        <f t="shared" si="0"/>
        <v>0</v>
      </c>
      <c r="J26" s="22">
        <f t="shared" si="0"/>
        <v>0</v>
      </c>
      <c r="K26" s="22">
        <f t="shared" si="0"/>
        <v>0</v>
      </c>
      <c r="L26" s="22">
        <f t="shared" si="0"/>
        <v>0</v>
      </c>
    </row>
    <row r="27" spans="2:17" x14ac:dyDescent="0.3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3">
      <c r="B28" t="s">
        <v>33</v>
      </c>
      <c r="C28" s="18">
        <f>SUM(C26)</f>
        <v>0</v>
      </c>
      <c r="D28" s="18">
        <f>SUM($C$26:D26)</f>
        <v>0</v>
      </c>
      <c r="E28" s="18">
        <f>SUM($C$26:E26)</f>
        <v>0</v>
      </c>
      <c r="F28" s="18">
        <f>SUM($C$26:F26)</f>
        <v>0</v>
      </c>
      <c r="G28" s="18">
        <f>SUM($C$26:G26)</f>
        <v>0</v>
      </c>
      <c r="H28" s="18">
        <f>SUM($C$26:H26)</f>
        <v>0</v>
      </c>
      <c r="I28" s="18">
        <f>SUM($C$26:I26)</f>
        <v>0</v>
      </c>
      <c r="J28" s="18">
        <f>SUM($C$26:J26)</f>
        <v>0</v>
      </c>
      <c r="K28" s="18">
        <f>SUM($C$26:K26)</f>
        <v>0</v>
      </c>
      <c r="L28" s="18">
        <f>SUM($C$26:L26)</f>
        <v>0</v>
      </c>
    </row>
    <row r="29" spans="2:17" x14ac:dyDescent="0.3">
      <c r="B29" t="s">
        <v>34</v>
      </c>
      <c r="C29" s="18">
        <f>Parameters!$G$12-C28</f>
        <v>0</v>
      </c>
      <c r="D29" s="18">
        <f>Parameters!$G$12-D28</f>
        <v>0</v>
      </c>
      <c r="E29" s="18">
        <f>Parameters!$G$12-E28</f>
        <v>0</v>
      </c>
      <c r="F29" s="18">
        <f>Parameters!$G$12-F28</f>
        <v>0</v>
      </c>
      <c r="G29" s="18">
        <f>Parameters!$G$12-G28</f>
        <v>0</v>
      </c>
      <c r="H29" s="18">
        <f>Parameters!$G$12-H28</f>
        <v>0</v>
      </c>
      <c r="I29" s="18">
        <f>Parameters!$G$12-I28</f>
        <v>0</v>
      </c>
      <c r="J29" s="18">
        <f>Parameters!$G$12-J28</f>
        <v>0</v>
      </c>
      <c r="K29" s="18">
        <f>Parameters!$G$12-K28</f>
        <v>0</v>
      </c>
      <c r="L29" s="18">
        <f>Parameters!$G$12-L28</f>
        <v>0</v>
      </c>
    </row>
    <row r="30" spans="2:17" x14ac:dyDescent="0.3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3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Parameters</vt:lpstr>
      <vt:lpstr>Student1</vt:lpstr>
      <vt:lpstr>Student2</vt:lpstr>
      <vt:lpstr>Student3</vt:lpstr>
      <vt:lpstr>Student4</vt:lpstr>
      <vt:lpstr>Student5</vt:lpstr>
      <vt:lpstr>Student6</vt:lpstr>
      <vt:lpstr>Student7</vt:lpstr>
      <vt:lpstr>Student8</vt:lpstr>
      <vt:lpstr>Totals</vt:lpstr>
      <vt:lpstr>Participants</vt:lpstr>
      <vt:lpstr>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eluit</dc:creator>
  <cp:lastModifiedBy>Benedicto, J.T.</cp:lastModifiedBy>
  <cp:lastPrinted>2018-04-16T10:08:10Z</cp:lastPrinted>
  <dcterms:created xsi:type="dcterms:W3CDTF">2009-09-09T15:38:31Z</dcterms:created>
  <dcterms:modified xsi:type="dcterms:W3CDTF">2019-05-01T08:46:33Z</dcterms:modified>
</cp:coreProperties>
</file>