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Desktop\"/>
    </mc:Choice>
  </mc:AlternateContent>
  <xr:revisionPtr revIDLastSave="0" documentId="13_ncr:1_{FC5A4715-B403-4B54-8BE9-56F8031DB4F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Questões" sheetId="1" r:id="rId1"/>
    <sheet name="Regra de Neg." sheetId="2" r:id="rId2"/>
    <sheet name="Regressao" sheetId="4" r:id="rId3"/>
    <sheet name="Plan3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J43" i="1"/>
  <c r="K43" i="1" s="1"/>
  <c r="J44" i="1"/>
  <c r="J45" i="1"/>
  <c r="J46" i="1"/>
  <c r="J47" i="1"/>
  <c r="K47" i="1" s="1"/>
  <c r="J48" i="1"/>
  <c r="J49" i="1"/>
  <c r="J42" i="1"/>
  <c r="K42" i="1" s="1"/>
  <c r="K44" i="1"/>
  <c r="K48" i="1"/>
  <c r="K45" i="1"/>
  <c r="K46" i="1"/>
  <c r="K49" i="1"/>
  <c r="H22" i="2" l="1"/>
  <c r="H23" i="2"/>
  <c r="H24" i="2"/>
  <c r="H25" i="2"/>
  <c r="H26" i="2"/>
  <c r="H27" i="2"/>
  <c r="H28" i="2"/>
  <c r="H29" i="2"/>
  <c r="G22" i="2"/>
  <c r="G23" i="2"/>
  <c r="G24" i="2"/>
  <c r="G25" i="2"/>
  <c r="G26" i="2"/>
  <c r="G27" i="2"/>
  <c r="G28" i="2"/>
  <c r="G29" i="2"/>
  <c r="F5" i="2"/>
  <c r="F22" i="2"/>
  <c r="F23" i="2"/>
  <c r="F24" i="2"/>
  <c r="F25" i="2"/>
  <c r="F26" i="2"/>
  <c r="F27" i="2"/>
  <c r="F28" i="2"/>
  <c r="F29" i="2"/>
  <c r="N18" i="2" l="1"/>
  <c r="G15" i="2" l="1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N16" i="2"/>
  <c r="N14" i="2"/>
  <c r="N13" i="2"/>
  <c r="N12" i="2"/>
  <c r="N15" i="2" s="1"/>
  <c r="N17" i="2" s="1"/>
  <c r="N11" i="2"/>
  <c r="N10" i="2"/>
  <c r="N9" i="2"/>
  <c r="N8" i="2"/>
  <c r="N7" i="2"/>
  <c r="N6" i="2"/>
  <c r="N5" i="2"/>
  <c r="N4" i="2"/>
  <c r="N3" i="2"/>
  <c r="G4" i="2" l="1"/>
  <c r="H4" i="2" s="1"/>
  <c r="G5" i="2"/>
  <c r="H5" i="2" s="1"/>
  <c r="G13" i="2"/>
  <c r="H13" i="2" s="1"/>
  <c r="G12" i="2"/>
  <c r="H12" i="2" s="1"/>
  <c r="G6" i="2"/>
  <c r="H6" i="2" s="1"/>
  <c r="G14" i="2"/>
  <c r="H14" i="2" s="1"/>
  <c r="G3" i="2"/>
  <c r="H3" i="2" s="1"/>
  <c r="G7" i="2"/>
  <c r="H7" i="2" s="1"/>
  <c r="G2" i="2"/>
  <c r="H2" i="2" s="1"/>
  <c r="G8" i="2"/>
  <c r="H8" i="2" s="1"/>
  <c r="G9" i="2"/>
  <c r="H9" i="2" s="1"/>
  <c r="G10" i="2"/>
  <c r="H10" i="2" s="1"/>
  <c r="G11" i="2"/>
  <c r="H11" i="2" s="1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<sst xmlns="http://schemas.openxmlformats.org/spreadsheetml/2006/main" count="87" uniqueCount="74">
  <si>
    <t>Observação</t>
  </si>
  <si>
    <t>Status</t>
  </si>
  <si>
    <t>Multas</t>
  </si>
  <si>
    <t>T. Hab</t>
  </si>
  <si>
    <t>Grupo</t>
  </si>
  <si>
    <t>Risco</t>
  </si>
  <si>
    <t>Médio</t>
  </si>
  <si>
    <t>Baixo</t>
  </si>
  <si>
    <t>Alto</t>
  </si>
  <si>
    <t>12 dados para treino</t>
  </si>
  <si>
    <t>8 para teste</t>
  </si>
  <si>
    <t>Significância (0.5) &gt; 0.05  - EXCELENTE</t>
  </si>
  <si>
    <t>Removida Variável Status</t>
  </si>
  <si>
    <t xml:space="preserve">QUESTÃO 1 -  (3 pontos): </t>
  </si>
  <si>
    <t>O controlador da XPTO deseja determinar a influência das variáveis mão de obra (MO) e energia elétrica (EE) nos custos totais de fabricação (CTF) de seus produtos. Para isso, fez um levantamento dos valores destas variáveis nos últimos 24 meses e os resultados são mostrados na tabela, onde XXX representa os três últimos algarismos do seu número de matrícula na UNI7 (escolha a matrícula de um dos alunos da equipe, se for o caso).</t>
  </si>
  <si>
    <t>Dados da questão</t>
  </si>
  <si>
    <t>Dados Utilizados</t>
  </si>
  <si>
    <t>Resposta</t>
  </si>
  <si>
    <t>1) - Regressão Simples com Variável MO</t>
  </si>
  <si>
    <t>2) - Regressão Simples com Variável EE</t>
  </si>
  <si>
    <t>3) - Regressão Múltipla</t>
  </si>
  <si>
    <t>4) - Cálculo para novos valores - Utilizando as duas variáveis</t>
  </si>
  <si>
    <t>5) - Cálculo para novos valores - Utilizando apenas EE</t>
  </si>
  <si>
    <t>6) - Cálculo dos erros</t>
  </si>
  <si>
    <t>QUESTÃO 2 - (3 Pontos)</t>
  </si>
  <si>
    <t>Probababilidades</t>
  </si>
  <si>
    <t>Resposta -1- Calculo do Risco para Novas Observações</t>
  </si>
  <si>
    <t>Grupo Obs.</t>
  </si>
  <si>
    <t>Média T.Hab .G1</t>
  </si>
  <si>
    <t>Média T.Hab .G2</t>
  </si>
  <si>
    <t>Média T.Hab .G3</t>
  </si>
  <si>
    <t>Média Status G1</t>
  </si>
  <si>
    <t>Média Status G2</t>
  </si>
  <si>
    <t>Média Status G3</t>
  </si>
  <si>
    <t>Média Multas G1</t>
  </si>
  <si>
    <t>Média Multas G2</t>
  </si>
  <si>
    <t>Média Multas G3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</si>
  <si>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</si>
  <si>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</si>
  <si>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</si>
  <si>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</si>
  <si>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</si>
  <si>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</si>
  <si>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</si>
  <si>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</si>
  <si>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</si>
  <si>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</si>
  <si>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</si>
  <si>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</si>
  <si>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</si>
  <si>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</si>
  <si>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</si>
  <si>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</si>
  <si>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</si>
  <si>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</si>
  <si>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</si>
  <si>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</si>
  <si>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</si>
  <si>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</si>
  <si>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</si>
  <si>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</si>
  <si>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Centroide C1</t>
  </si>
  <si>
    <t>Centroide C2</t>
  </si>
  <si>
    <t>Esc. Disc.</t>
  </si>
  <si>
    <t>Grupo Predito</t>
  </si>
  <si>
    <t>Centroide C3</t>
  </si>
  <si>
    <t>Regra de Negócio 1</t>
  </si>
  <si>
    <t>Regra de Negócio 2</t>
  </si>
  <si>
    <t>P. de Corte Zec (C1,C2)</t>
  </si>
  <si>
    <t>P. de Corte Zec (C2,C3)</t>
  </si>
  <si>
    <t>Acertos?</t>
  </si>
  <si>
    <t>P(Acertos)</t>
  </si>
  <si>
    <t>P. de Corte</t>
  </si>
  <si>
    <t>GRUPO ATRIBUIDO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</si>
</sst>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7" fillId="0" borderId="0" xfId="0" applyFont="1"/>
    <xf numFmtId="0" fontId="0" fillId="0" borderId="0" xfId="0" quotePrefix="1"/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  <xf numFmtId="10" fontId="0" fillId="4" borderId="0" xfId="1" applyNumberFormat="1" applyFont="1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/>
    <xf numFmtId="9" fontId="2" fillId="4" borderId="1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Border="1"/>
    <xf numFmtId="164" fontId="0" fillId="0" borderId="0" xfId="0" applyNumberFormat="1" applyBorder="1"/>
    <xf numFmtId="0" fontId="5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58</xdr:row>
      <xdr:rowOff>66675</xdr:rowOff>
    </xdr:from>
    <xdr:to>
      <xdr:col>6</xdr:col>
      <xdr:colOff>132857</xdr:colOff>
      <xdr:row>74</xdr:row>
      <xdr:rowOff>56770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601325"/>
          <a:ext cx="3942857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2</xdr:col>
      <xdr:colOff>514111</xdr:colOff>
      <xdr:row>87</xdr:row>
      <xdr:rowOff>104548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344650"/>
          <a:ext cx="1914286" cy="1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9</xdr:col>
      <xdr:colOff>304054</xdr:colOff>
      <xdr:row>97</xdr:row>
      <xdr:rowOff>28357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5971429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10</xdr:col>
      <xdr:colOff>494432</xdr:colOff>
      <xdr:row>124</xdr:row>
      <xdr:rowOff>142238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715500"/>
          <a:ext cx="6942857" cy="5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17</xdr:row>
      <xdr:rowOff>0</xdr:rowOff>
    </xdr:from>
    <xdr:to>
      <xdr:col>7</xdr:col>
      <xdr:colOff>285176</xdr:colOff>
      <xdr:row>38</xdr:row>
      <xdr:rowOff>180452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600200"/>
          <a:ext cx="4590476" cy="4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132</xdr:row>
      <xdr:rowOff>152400</xdr:rowOff>
    </xdr:from>
    <xdr:to>
      <xdr:col>3</xdr:col>
      <xdr:colOff>399752</xdr:colOff>
      <xdr:row>156</xdr:row>
      <xdr:rowOff>113733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21736050"/>
          <a:ext cx="2380952" cy="4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132</xdr:row>
      <xdr:rowOff>9526</xdr:rowOff>
    </xdr:from>
    <xdr:to>
      <xdr:col>6</xdr:col>
      <xdr:colOff>540398</xdr:colOff>
      <xdr:row>155</xdr:row>
      <xdr:rowOff>180976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3176" y="21593176"/>
          <a:ext cx="1654822" cy="4552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9</xdr:col>
      <xdr:colOff>656434</xdr:colOff>
      <xdr:row>232</xdr:row>
      <xdr:rowOff>84905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337625"/>
          <a:ext cx="6323809" cy="6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9</xdr:col>
      <xdr:colOff>504054</xdr:colOff>
      <xdr:row>195</xdr:row>
      <xdr:rowOff>180095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6860500"/>
          <a:ext cx="6171429" cy="7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10</xdr:col>
      <xdr:colOff>132527</xdr:colOff>
      <xdr:row>270</xdr:row>
      <xdr:rowOff>18190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243250"/>
          <a:ext cx="6580952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3</xdr:col>
      <xdr:colOff>361654</xdr:colOff>
      <xdr:row>278</xdr:row>
      <xdr:rowOff>28429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8529875"/>
          <a:ext cx="2371429" cy="1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3</xdr:col>
      <xdr:colOff>380701</xdr:colOff>
      <xdr:row>286</xdr:row>
      <xdr:rowOff>37952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101500"/>
          <a:ext cx="2390476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8</xdr:col>
      <xdr:colOff>608892</xdr:colOff>
      <xdr:row>315</xdr:row>
      <xdr:rowOff>56500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1673125"/>
          <a:ext cx="5666667" cy="5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380244</xdr:colOff>
      <xdr:row>3</xdr:row>
      <xdr:rowOff>190429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6700"/>
          <a:ext cx="6047619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9</xdr:col>
      <xdr:colOff>494530</xdr:colOff>
      <xdr:row>7</xdr:row>
      <xdr:rowOff>123738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38200"/>
          <a:ext cx="6161905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9</xdr:col>
      <xdr:colOff>437387</xdr:colOff>
      <xdr:row>11</xdr:row>
      <xdr:rowOff>123738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600200"/>
          <a:ext cx="6104762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9</xdr:col>
      <xdr:colOff>418339</xdr:colOff>
      <xdr:row>15</xdr:row>
      <xdr:rowOff>104690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362200"/>
          <a:ext cx="6085714" cy="67619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50</xdr:row>
      <xdr:rowOff>1</xdr:rowOff>
    </xdr:from>
    <xdr:ext cx="12287250" cy="1590674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8078335-2BAE-44BC-A35B-358FFFD18C69}"/>
            </a:ext>
          </a:extLst>
        </xdr:cNvPr>
        <xdr:cNvSpPr txBox="1"/>
      </xdr:nvSpPr>
      <xdr:spPr>
        <a:xfrm>
          <a:off x="0" y="9744076"/>
          <a:ext cx="12287250" cy="15906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Indique a probabilidade em que cada um dos novos clientes pode pertencer ao Grupo Correspondente e cria uma Regra de Negócio diante dessa problemática. Aponte ainda 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qual dessas três variáveis é a que mais discrimina a classificação dos Grupos.</a:t>
          </a:r>
        </a:p>
        <a:p>
          <a:pPr algn="l"/>
          <a:endParaRPr lang="pt-BR" sz="120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Para a obtenção da Refea de Négocio foram usados os calculos de probabilidade para cada grupo e extraido a maior probabilidade atribuido um peso de 55% sobre mesma, dessa forma</a:t>
          </a:r>
        </a:p>
        <a:p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verifica-se se esse novo Ponto de Corte é menor que a maior probabilidade e maior que a menor probabilidade. </a:t>
          </a:r>
        </a:p>
        <a:p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 variavel Multas possue menor discriminação por ter a maior significancia de 0,006.</a:t>
          </a:r>
          <a:endParaRPr lang="pt-BR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104776</xdr:colOff>
      <xdr:row>6</xdr:row>
      <xdr:rowOff>0</xdr:rowOff>
    </xdr:from>
    <xdr:ext cx="3248024" cy="397192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BC44612-D945-452D-B8BD-7EEA413A3AEA}"/>
            </a:ext>
          </a:extLst>
        </xdr:cNvPr>
        <xdr:cNvSpPr txBox="1"/>
      </xdr:nvSpPr>
      <xdr:spPr>
        <a:xfrm>
          <a:off x="5438776" y="1152525"/>
          <a:ext cx="3248024" cy="3971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Indique a probabilidade em que cada um dos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novos clientes pode pertencer ao Grupo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Correspondente e cria uma Regra de Negócio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diante dessa problemática. Aponte ainda 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qual dessas três variáveis é a que mais </a:t>
          </a:r>
        </a:p>
        <a:p>
          <a:pPr algn="l"/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discrimina a classificação dos Grupos.</a:t>
          </a:r>
        </a:p>
        <a:p>
          <a:endParaRPr lang="pt-BR" sz="120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t-BR" sz="1200" b="1" i="0" u="sng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85</a:t>
          </a:r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% de chance.</a:t>
          </a:r>
        </a:p>
        <a:p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 variavel Multas possue maior discriminação</a:t>
          </a:r>
        </a:p>
        <a:p>
          <a:r>
            <a:rPr lang="pt-BR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por ter a maior significancia de 0,006.</a:t>
          </a:r>
          <a:endParaRPr lang="pt-BR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"/>
  <sheetViews>
    <sheetView tabSelected="1" topLeftCell="A43" zoomScaleNormal="100" workbookViewId="0">
      <selection activeCell="J43" sqref="J43"/>
    </sheetView>
  </sheetViews>
  <sheetFormatPr defaultRowHeight="15" x14ac:dyDescent="0.25"/>
  <cols>
    <col min="1" max="1" width="11.85546875" customWidth="1"/>
    <col min="10" max="10" width="11.7109375" bestFit="1" customWidth="1"/>
    <col min="11" max="11" width="23.85546875" bestFit="1" customWidth="1"/>
  </cols>
  <sheetData>
    <row r="1" spans="1:1" ht="21" x14ac:dyDescent="0.35">
      <c r="A1" s="3" t="s">
        <v>13</v>
      </c>
    </row>
    <row r="40" spans="1:13" ht="18.75" x14ac:dyDescent="0.3">
      <c r="A40" s="2" t="s">
        <v>26</v>
      </c>
      <c r="B40" s="1"/>
      <c r="C40" s="1"/>
      <c r="D40" s="1"/>
      <c r="E40" s="1"/>
      <c r="F40" s="1"/>
    </row>
    <row r="41" spans="1:13" ht="15.75" x14ac:dyDescent="0.25">
      <c r="A41" s="6" t="s">
        <v>0</v>
      </c>
      <c r="B41" s="6" t="s">
        <v>3</v>
      </c>
      <c r="C41" s="6" t="s">
        <v>1</v>
      </c>
      <c r="D41" s="6" t="s">
        <v>2</v>
      </c>
      <c r="E41" s="6" t="s">
        <v>4</v>
      </c>
      <c r="F41" s="6" t="s">
        <v>5</v>
      </c>
      <c r="G41" s="37" t="s">
        <v>25</v>
      </c>
      <c r="H41" s="37"/>
      <c r="I41" s="37"/>
      <c r="J41" s="36" t="s">
        <v>72</v>
      </c>
      <c r="K41" s="36" t="s">
        <v>73</v>
      </c>
    </row>
    <row r="42" spans="1:13" ht="15.75" x14ac:dyDescent="0.25">
      <c r="A42" s="4">
        <v>1</v>
      </c>
      <c r="B42" s="4">
        <v>8</v>
      </c>
      <c r="C42" s="4">
        <v>1</v>
      </c>
      <c r="D42" s="4">
        <v>3</v>
      </c>
      <c r="E42" s="4">
        <v>2</v>
      </c>
      <c r="F42" s="5" t="s">
        <v>6</v>
      </c>
      <c r="G42" s="7">
        <v>4.0000000000000003E-5</v>
      </c>
      <c r="H42" s="7">
        <v>0.99495</v>
      </c>
      <c r="I42" s="7">
        <v>5.0200000000000002E-3</v>
      </c>
      <c r="J42" s="43">
        <f>MAX(G42:I42)*0.55</f>
        <v>0.54722250000000006</v>
      </c>
      <c r="K42" s="31">
        <f>IF(J42&lt;G42,1,IF(J42&lt;H42,2,3))</f>
        <v>2</v>
      </c>
      <c r="L42" s="42"/>
      <c r="M42" s="8"/>
    </row>
    <row r="43" spans="1:13" ht="15.75" x14ac:dyDescent="0.25">
      <c r="A43" s="4">
        <v>2</v>
      </c>
      <c r="B43" s="4">
        <v>2</v>
      </c>
      <c r="C43" s="4">
        <v>1</v>
      </c>
      <c r="D43" s="4">
        <v>6</v>
      </c>
      <c r="E43" s="4">
        <v>3</v>
      </c>
      <c r="F43" s="5" t="s">
        <v>8</v>
      </c>
      <c r="G43" s="7">
        <v>0</v>
      </c>
      <c r="H43" s="7">
        <v>4.1700000000000001E-3</v>
      </c>
      <c r="I43" s="7">
        <v>0.99582999999999999</v>
      </c>
      <c r="J43" s="43">
        <f t="shared" ref="J43:J49" si="0">MAX(G43:I43)*0.55</f>
        <v>0.54770649999999999</v>
      </c>
      <c r="K43" s="31">
        <f t="shared" ref="K43:K49" si="1">IF(J43&lt;G43,1,IF(J43&lt;H43,2,3))</f>
        <v>3</v>
      </c>
      <c r="L43" s="42"/>
      <c r="M43" s="8"/>
    </row>
    <row r="44" spans="1:13" ht="15.75" x14ac:dyDescent="0.25">
      <c r="A44" s="4">
        <v>3</v>
      </c>
      <c r="B44" s="4">
        <v>8</v>
      </c>
      <c r="C44" s="4">
        <v>2</v>
      </c>
      <c r="D44" s="4">
        <v>2</v>
      </c>
      <c r="E44" s="4">
        <v>2</v>
      </c>
      <c r="F44" s="5" t="s">
        <v>6</v>
      </c>
      <c r="G44" s="7">
        <v>1E-4</v>
      </c>
      <c r="H44" s="7">
        <v>0.99890000000000001</v>
      </c>
      <c r="I44" s="7">
        <v>1E-3</v>
      </c>
      <c r="J44" s="43">
        <f t="shared" si="0"/>
        <v>0.54939500000000008</v>
      </c>
      <c r="K44" s="31">
        <f t="shared" si="1"/>
        <v>2</v>
      </c>
      <c r="L44" s="42"/>
      <c r="M44" s="8"/>
    </row>
    <row r="45" spans="1:13" ht="15.75" x14ac:dyDescent="0.25">
      <c r="A45" s="4">
        <v>4</v>
      </c>
      <c r="B45" s="4">
        <v>20</v>
      </c>
      <c r="C45" s="4">
        <v>2</v>
      </c>
      <c r="D45" s="4">
        <v>4</v>
      </c>
      <c r="E45" s="4">
        <v>1</v>
      </c>
      <c r="F45" s="5" t="s">
        <v>7</v>
      </c>
      <c r="G45" s="7">
        <v>0.81908999999999998</v>
      </c>
      <c r="H45" s="7">
        <v>0.18090999999999999</v>
      </c>
      <c r="I45" s="7">
        <v>0</v>
      </c>
      <c r="J45" s="43">
        <f t="shared" si="0"/>
        <v>0.45049950000000005</v>
      </c>
      <c r="K45" s="31">
        <f t="shared" si="1"/>
        <v>1</v>
      </c>
      <c r="M45" s="8"/>
    </row>
    <row r="46" spans="1:13" ht="15.75" x14ac:dyDescent="0.25">
      <c r="A46" s="4">
        <v>5</v>
      </c>
      <c r="B46" s="4">
        <v>7</v>
      </c>
      <c r="C46" s="4">
        <v>3</v>
      </c>
      <c r="D46" s="4">
        <v>8</v>
      </c>
      <c r="E46" s="4">
        <v>3</v>
      </c>
      <c r="F46" s="5" t="s">
        <v>8</v>
      </c>
      <c r="G46" s="7">
        <v>0</v>
      </c>
      <c r="H46" s="7">
        <v>2.2720000000000001E-2</v>
      </c>
      <c r="I46" s="7">
        <v>0.97728000000000004</v>
      </c>
      <c r="J46" s="43">
        <f t="shared" si="0"/>
        <v>0.53750400000000009</v>
      </c>
      <c r="K46" s="31">
        <f t="shared" si="1"/>
        <v>3</v>
      </c>
      <c r="M46" s="8"/>
    </row>
    <row r="47" spans="1:13" ht="15.75" x14ac:dyDescent="0.25">
      <c r="A47" s="4">
        <v>6</v>
      </c>
      <c r="B47" s="4">
        <v>15</v>
      </c>
      <c r="C47" s="4">
        <v>3</v>
      </c>
      <c r="D47" s="4">
        <v>1</v>
      </c>
      <c r="E47" s="4">
        <v>2</v>
      </c>
      <c r="F47" s="5" t="s">
        <v>6</v>
      </c>
      <c r="G47" s="7">
        <v>0.31663000000000002</v>
      </c>
      <c r="H47" s="7">
        <v>0.68337000000000003</v>
      </c>
      <c r="I47" s="7">
        <v>0</v>
      </c>
      <c r="J47" s="43">
        <f t="shared" si="0"/>
        <v>0.37585350000000006</v>
      </c>
      <c r="K47" s="31">
        <f t="shared" si="1"/>
        <v>2</v>
      </c>
      <c r="M47" s="8"/>
    </row>
    <row r="48" spans="1:13" ht="15.75" x14ac:dyDescent="0.25">
      <c r="A48" s="4">
        <v>7</v>
      </c>
      <c r="B48" s="4">
        <v>6</v>
      </c>
      <c r="C48" s="4">
        <v>2</v>
      </c>
      <c r="D48" s="4">
        <v>10</v>
      </c>
      <c r="E48" s="4">
        <v>3</v>
      </c>
      <c r="F48" s="5" t="s">
        <v>8</v>
      </c>
      <c r="G48" s="7">
        <v>0</v>
      </c>
      <c r="H48" s="7">
        <v>3.4000000000000002E-4</v>
      </c>
      <c r="I48" s="7">
        <v>0.99965999999999999</v>
      </c>
      <c r="J48" s="43">
        <f t="shared" si="0"/>
        <v>0.549813</v>
      </c>
      <c r="K48" s="31">
        <f t="shared" si="1"/>
        <v>3</v>
      </c>
      <c r="M48" s="8"/>
    </row>
    <row r="49" spans="1:13" ht="15.75" x14ac:dyDescent="0.25">
      <c r="A49" s="4">
        <v>8</v>
      </c>
      <c r="B49" s="4">
        <v>3</v>
      </c>
      <c r="C49" s="4">
        <v>3</v>
      </c>
      <c r="D49" s="4">
        <v>5</v>
      </c>
      <c r="E49" s="4">
        <v>3</v>
      </c>
      <c r="F49" s="5" t="s">
        <v>8</v>
      </c>
      <c r="G49" s="7">
        <v>0</v>
      </c>
      <c r="H49" s="7">
        <v>5.3400000000000003E-2</v>
      </c>
      <c r="I49" s="7">
        <v>0.9466</v>
      </c>
      <c r="J49" s="43">
        <f t="shared" si="0"/>
        <v>0.52063000000000004</v>
      </c>
      <c r="K49" s="31">
        <f t="shared" si="1"/>
        <v>3</v>
      </c>
      <c r="M49" s="8"/>
    </row>
    <row r="50" spans="1:13" ht="15.75" x14ac:dyDescent="0.25">
      <c r="A50" s="38"/>
      <c r="B50" s="38"/>
      <c r="C50" s="38"/>
      <c r="D50" s="38"/>
      <c r="E50" s="38"/>
      <c r="F50" s="40"/>
      <c r="G50" s="39"/>
      <c r="H50" s="39"/>
      <c r="I50" s="39"/>
      <c r="J50" s="9"/>
    </row>
    <row r="51" spans="1:13" ht="15.75" x14ac:dyDescent="0.25">
      <c r="A51" s="38"/>
      <c r="B51" s="38"/>
      <c r="C51" s="38"/>
      <c r="D51" s="38"/>
      <c r="E51" s="38"/>
      <c r="F51" s="40"/>
      <c r="G51" s="39"/>
      <c r="H51" s="39"/>
      <c r="I51" s="39"/>
      <c r="J51" s="9"/>
    </row>
    <row r="52" spans="1:13" ht="15.75" x14ac:dyDescent="0.25">
      <c r="A52" s="38"/>
      <c r="B52" s="38"/>
      <c r="C52" s="38"/>
      <c r="D52" s="38"/>
      <c r="E52" s="38"/>
      <c r="F52" s="40"/>
      <c r="G52" s="39"/>
      <c r="H52" s="39"/>
      <c r="I52" s="39"/>
      <c r="J52" s="9"/>
    </row>
    <row r="53" spans="1:13" ht="15.75" x14ac:dyDescent="0.25">
      <c r="A53" s="38"/>
      <c r="B53" s="38"/>
      <c r="C53" s="38"/>
      <c r="D53" s="38"/>
      <c r="E53" s="38"/>
      <c r="F53" s="40"/>
      <c r="G53" s="39"/>
      <c r="H53" s="39"/>
      <c r="I53" s="39"/>
      <c r="J53" s="9"/>
    </row>
    <row r="54" spans="1:13" ht="15.75" x14ac:dyDescent="0.25">
      <c r="A54" s="38"/>
      <c r="B54" s="38"/>
      <c r="C54" s="38"/>
      <c r="D54" s="38"/>
      <c r="E54" s="38"/>
      <c r="F54" s="40"/>
      <c r="G54" s="39"/>
      <c r="H54" s="39"/>
      <c r="I54" s="39"/>
      <c r="J54" s="9"/>
    </row>
    <row r="55" spans="1:13" ht="15.75" x14ac:dyDescent="0.25">
      <c r="A55" s="38"/>
      <c r="B55" s="38"/>
      <c r="C55" s="38"/>
      <c r="D55" s="38"/>
      <c r="E55" s="38"/>
      <c r="F55" s="40"/>
      <c r="G55" s="39"/>
      <c r="H55" s="39"/>
      <c r="I55" s="39"/>
      <c r="J55" s="9"/>
    </row>
    <row r="56" spans="1:13" ht="15.75" x14ac:dyDescent="0.25">
      <c r="A56" s="38"/>
      <c r="B56" s="38"/>
      <c r="C56" s="38"/>
      <c r="D56" s="38"/>
      <c r="E56" s="38"/>
      <c r="F56" s="40"/>
      <c r="G56" s="39"/>
      <c r="H56" s="39"/>
      <c r="I56" s="39"/>
      <c r="J56" s="9"/>
    </row>
    <row r="57" spans="1:13" ht="15.75" x14ac:dyDescent="0.25">
      <c r="A57" s="38"/>
      <c r="B57" s="38"/>
      <c r="C57" s="38"/>
      <c r="D57" s="38"/>
      <c r="E57" s="38"/>
      <c r="F57" s="40"/>
      <c r="G57" s="39"/>
      <c r="H57" s="39"/>
      <c r="I57" s="39"/>
      <c r="J57" s="9"/>
    </row>
    <row r="58" spans="1:13" x14ac:dyDescent="0.25">
      <c r="F58" s="41"/>
      <c r="G58" s="8"/>
      <c r="H58" s="8"/>
      <c r="I58" s="8"/>
    </row>
    <row r="63" spans="1:13" x14ac:dyDescent="0.25">
      <c r="H63" t="s">
        <v>9</v>
      </c>
    </row>
    <row r="64" spans="1:13" x14ac:dyDescent="0.25">
      <c r="H64" t="s">
        <v>10</v>
      </c>
    </row>
    <row r="85" spans="4:11" x14ac:dyDescent="0.25">
      <c r="D85" t="s">
        <v>11</v>
      </c>
    </row>
    <row r="91" spans="4:11" x14ac:dyDescent="0.25">
      <c r="K91" t="s">
        <v>12</v>
      </c>
    </row>
    <row r="129" spans="1:5" ht="21" x14ac:dyDescent="0.35">
      <c r="A129" s="3" t="s">
        <v>24</v>
      </c>
    </row>
    <row r="130" spans="1:5" x14ac:dyDescent="0.25">
      <c r="A130" t="s">
        <v>14</v>
      </c>
    </row>
    <row r="132" spans="1:5" x14ac:dyDescent="0.25">
      <c r="A132" t="s">
        <v>15</v>
      </c>
      <c r="E132" t="s">
        <v>16</v>
      </c>
    </row>
    <row r="158" spans="1:1" ht="18.75" x14ac:dyDescent="0.3">
      <c r="A158" s="2" t="s">
        <v>17</v>
      </c>
    </row>
    <row r="159" spans="1:1" ht="18.75" x14ac:dyDescent="0.3">
      <c r="A159" s="2" t="s">
        <v>18</v>
      </c>
    </row>
    <row r="198" spans="1:1" ht="18.75" x14ac:dyDescent="0.3">
      <c r="A198" s="2" t="s">
        <v>19</v>
      </c>
    </row>
    <row r="234" spans="1:1" ht="18.75" x14ac:dyDescent="0.3">
      <c r="A234" s="2" t="s">
        <v>20</v>
      </c>
    </row>
    <row r="272" spans="1:1" ht="18.75" x14ac:dyDescent="0.3">
      <c r="A272" s="2" t="s">
        <v>21</v>
      </c>
    </row>
    <row r="280" spans="1:1" ht="18.75" x14ac:dyDescent="0.3">
      <c r="A280" s="2" t="s">
        <v>22</v>
      </c>
    </row>
    <row r="288" spans="1:1" ht="18.75" x14ac:dyDescent="0.3">
      <c r="A288" s="2" t="s">
        <v>23</v>
      </c>
    </row>
  </sheetData>
  <mergeCells count="1">
    <mergeCell ref="G41:I4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opLeftCell="A10" workbookViewId="0">
      <selection activeCell="N22" sqref="N22"/>
    </sheetView>
  </sheetViews>
  <sheetFormatPr defaultRowHeight="15" x14ac:dyDescent="0.25"/>
  <cols>
    <col min="1" max="1" width="11" bestFit="1" customWidth="1"/>
    <col min="6" max="6" width="9.5703125" bestFit="1" customWidth="1"/>
    <col min="7" max="7" width="13.7109375" style="32" bestFit="1" customWidth="1"/>
    <col min="9" max="9" width="15.28515625" bestFit="1" customWidth="1"/>
    <col min="10" max="10" width="14.28515625" customWidth="1"/>
    <col min="11" max="11" width="13.140625" customWidth="1"/>
    <col min="13" max="13" width="21.85546875" bestFit="1" customWidth="1"/>
    <col min="14" max="14" width="8.28515625" customWidth="1"/>
    <col min="15" max="15" width="9" customWidth="1"/>
    <col min="16" max="16" width="19.5703125" customWidth="1"/>
  </cols>
  <sheetData>
    <row r="1" spans="1:14" x14ac:dyDescent="0.25">
      <c r="A1" s="10" t="s">
        <v>27</v>
      </c>
      <c r="B1" s="10" t="s">
        <v>4</v>
      </c>
      <c r="C1" s="10" t="s">
        <v>3</v>
      </c>
      <c r="D1" s="10" t="s">
        <v>1</v>
      </c>
      <c r="E1" s="10" t="s">
        <v>2</v>
      </c>
      <c r="F1" s="28" t="s">
        <v>63</v>
      </c>
      <c r="G1" s="29" t="s">
        <v>64</v>
      </c>
      <c r="H1" s="29" t="s">
        <v>70</v>
      </c>
      <c r="I1" s="24"/>
      <c r="K1" s="15"/>
      <c r="L1" s="15"/>
    </row>
    <row r="2" spans="1:14" x14ac:dyDescent="0.25">
      <c r="A2" s="11">
        <v>1</v>
      </c>
      <c r="B2" s="11">
        <v>1</v>
      </c>
      <c r="C2" s="12">
        <v>20</v>
      </c>
      <c r="D2" s="11">
        <v>3</v>
      </c>
      <c r="E2" s="11">
        <v>1</v>
      </c>
      <c r="F2" s="30">
        <f>Regressao!$B$17+(Regressao!$B$18*'Regra de Neg.'!C2)+(Regressao!$B$19*'Regra de Neg.'!D2)+(Regressao!$B$20*'Regra de Neg.'!E2)</f>
        <v>1.0451517538799697</v>
      </c>
      <c r="G2" s="31">
        <f>IF(F2&gt;=$N$18,3,IF(F2&lt;=$N$17,1,2))</f>
        <v>1</v>
      </c>
      <c r="H2" s="31" t="str">
        <f>IF(B2=G2,"SIM","NÃO")</f>
        <v>SIM</v>
      </c>
    </row>
    <row r="3" spans="1:14" x14ac:dyDescent="0.25">
      <c r="A3" s="11">
        <v>2</v>
      </c>
      <c r="B3" s="11">
        <v>1</v>
      </c>
      <c r="C3" s="12">
        <v>21</v>
      </c>
      <c r="D3" s="11">
        <v>3</v>
      </c>
      <c r="E3" s="11">
        <v>0</v>
      </c>
      <c r="F3" s="30">
        <f>Regressao!$B$17+(Regressao!$B$18*'Regra de Neg.'!C3)+(Regressao!$B$19*'Regra de Neg.'!D3)+(Regressao!$B$20*'Regra de Neg.'!E3)</f>
        <v>0.89081035815162224</v>
      </c>
      <c r="G3" s="31">
        <f>IF(F3&gt;=$N$18,3,IF(F3&lt;=$N$17,1,2))</f>
        <v>1</v>
      </c>
      <c r="H3" s="31" t="str">
        <f t="shared" ref="H3:H29" si="0">IF(B3=G3,"SIM","NÃO")</f>
        <v>SIM</v>
      </c>
      <c r="M3" s="10" t="s">
        <v>28</v>
      </c>
      <c r="N3" s="13">
        <f>AVERAGE(C2:C7)</f>
        <v>22</v>
      </c>
    </row>
    <row r="4" spans="1:14" ht="15.75" x14ac:dyDescent="0.25">
      <c r="A4" s="11">
        <v>3</v>
      </c>
      <c r="B4" s="11">
        <v>1</v>
      </c>
      <c r="C4" s="12">
        <v>25</v>
      </c>
      <c r="D4" s="11">
        <v>3</v>
      </c>
      <c r="E4" s="11">
        <v>2</v>
      </c>
      <c r="F4" s="30">
        <f>Regressao!$B$17+(Regressao!$B$18*'Regra de Neg.'!C4)+(Regressao!$B$19*'Regra de Neg.'!D4)+(Regressao!$B$20*'Regra de Neg.'!E4)</f>
        <v>0.74567995148512112</v>
      </c>
      <c r="G4" s="31">
        <f t="shared" ref="G4:G29" si="1">IF(F4&gt;=$N$18,3,IF(F4&lt;=$N$17,1,2))</f>
        <v>1</v>
      </c>
      <c r="H4" s="31" t="str">
        <f t="shared" si="0"/>
        <v>SIM</v>
      </c>
      <c r="J4" s="34" t="s">
        <v>71</v>
      </c>
      <c r="K4" s="35">
        <f>17/20</f>
        <v>0.85</v>
      </c>
      <c r="M4" s="10" t="s">
        <v>29</v>
      </c>
      <c r="N4" s="13">
        <f>AVERAGE(C8:C14)</f>
        <v>11.857142857142858</v>
      </c>
    </row>
    <row r="5" spans="1:14" x14ac:dyDescent="0.25">
      <c r="A5" s="11">
        <v>4</v>
      </c>
      <c r="B5" s="11">
        <v>1</v>
      </c>
      <c r="C5" s="12">
        <v>25</v>
      </c>
      <c r="D5" s="11">
        <v>2</v>
      </c>
      <c r="E5" s="11">
        <v>3</v>
      </c>
      <c r="F5" s="30">
        <f>Regressao!$B$17+(Regressao!$B$18*'Regra de Neg.'!C5)+(Regressao!$B$19*'Regra de Neg.'!D5)+(Regressao!$B$20*'Regra de Neg.'!E5)</f>
        <v>0.97663074261410343</v>
      </c>
      <c r="G5" s="31">
        <f t="shared" si="1"/>
        <v>1</v>
      </c>
      <c r="H5" s="31" t="str">
        <f t="shared" si="0"/>
        <v>SIM</v>
      </c>
      <c r="M5" s="10" t="s">
        <v>30</v>
      </c>
      <c r="N5" s="13">
        <f>AVERAGE(C15:C21)</f>
        <v>6.8571428571428568</v>
      </c>
    </row>
    <row r="6" spans="1:14" x14ac:dyDescent="0.25">
      <c r="A6" s="11">
        <v>5</v>
      </c>
      <c r="B6" s="11">
        <v>1</v>
      </c>
      <c r="C6" s="12">
        <v>18</v>
      </c>
      <c r="D6" s="11">
        <v>2</v>
      </c>
      <c r="E6" s="11">
        <v>2</v>
      </c>
      <c r="F6" s="30">
        <f>Regressao!$B$17+(Regressao!$B$18*'Regra de Neg.'!C6)+(Regressao!$B$19*'Regra de Neg.'!D6)+(Regressao!$B$20*'Regra de Neg.'!E6)</f>
        <v>1.4273736110500177</v>
      </c>
      <c r="G6" s="33">
        <f t="shared" si="1"/>
        <v>2</v>
      </c>
      <c r="H6" s="33" t="str">
        <f t="shared" si="0"/>
        <v>NÃO</v>
      </c>
      <c r="M6" s="10" t="s">
        <v>31</v>
      </c>
      <c r="N6" s="13">
        <f>AVERAGE(D2:D7)</f>
        <v>2.3333333333333335</v>
      </c>
    </row>
    <row r="7" spans="1:14" x14ac:dyDescent="0.25">
      <c r="A7" s="11">
        <v>6</v>
      </c>
      <c r="B7" s="11">
        <v>1</v>
      </c>
      <c r="C7" s="12">
        <v>23</v>
      </c>
      <c r="D7" s="11">
        <v>1</v>
      </c>
      <c r="E7" s="11">
        <v>2</v>
      </c>
      <c r="F7" s="30">
        <f>Regressao!$B$17+(Regressao!$B$18*'Regra de Neg.'!C7)+(Regressao!$B$19*'Regra de Neg.'!D7)+(Regressao!$B$20*'Regra de Neg.'!E7)</f>
        <v>1.2014408743685214</v>
      </c>
      <c r="G7" s="31">
        <f t="shared" si="1"/>
        <v>1</v>
      </c>
      <c r="H7" s="31" t="str">
        <f t="shared" si="0"/>
        <v>SIM</v>
      </c>
      <c r="M7" s="10" t="s">
        <v>32</v>
      </c>
      <c r="N7" s="13">
        <f>AVERAGE(D8:D14)</f>
        <v>2</v>
      </c>
    </row>
    <row r="8" spans="1:14" x14ac:dyDescent="0.25">
      <c r="A8" s="11">
        <v>7</v>
      </c>
      <c r="B8" s="11">
        <v>2</v>
      </c>
      <c r="C8" s="12">
        <v>9</v>
      </c>
      <c r="D8" s="11">
        <v>3</v>
      </c>
      <c r="E8" s="11">
        <v>6</v>
      </c>
      <c r="F8" s="30">
        <f>Regressao!$B$17+(Regressao!$B$18*'Regra de Neg.'!C8)+(Regressao!$B$19*'Regra de Neg.'!D8)+(Regressao!$B$20*'Regra de Neg.'!E8)</f>
        <v>2.2706719306449044</v>
      </c>
      <c r="G8" s="11">
        <f t="shared" si="1"/>
        <v>2</v>
      </c>
      <c r="H8" s="31" t="str">
        <f t="shared" si="0"/>
        <v>SIM</v>
      </c>
      <c r="M8" s="10" t="s">
        <v>33</v>
      </c>
      <c r="N8" s="13">
        <f>AVERAGE(D15:D21)</f>
        <v>1.7142857142857142</v>
      </c>
    </row>
    <row r="9" spans="1:14" x14ac:dyDescent="0.25">
      <c r="A9" s="11">
        <v>8</v>
      </c>
      <c r="B9" s="11">
        <v>2</v>
      </c>
      <c r="C9" s="12">
        <v>12</v>
      </c>
      <c r="D9" s="11">
        <v>2</v>
      </c>
      <c r="E9" s="11">
        <v>4</v>
      </c>
      <c r="F9" s="30">
        <f>Regressao!$B$17+(Regressao!$B$18*'Regra de Neg.'!C9)+(Regressao!$B$19*'Regra de Neg.'!D9)+(Regressao!$B$20*'Regra de Neg.'!E9)</f>
        <v>2.0385985345888438</v>
      </c>
      <c r="G9" s="31">
        <f t="shared" si="1"/>
        <v>2</v>
      </c>
      <c r="H9" s="31" t="str">
        <f t="shared" si="0"/>
        <v>SIM</v>
      </c>
      <c r="M9" s="10" t="s">
        <v>34</v>
      </c>
      <c r="N9" s="13">
        <f>AVERAGE(E2:E7)</f>
        <v>1.6666666666666667</v>
      </c>
    </row>
    <row r="10" spans="1:14" x14ac:dyDescent="0.25">
      <c r="A10" s="11">
        <v>9</v>
      </c>
      <c r="B10" s="11">
        <v>2</v>
      </c>
      <c r="C10" s="12">
        <v>15</v>
      </c>
      <c r="D10" s="11">
        <v>1</v>
      </c>
      <c r="E10" s="11">
        <v>3</v>
      </c>
      <c r="F10" s="30">
        <f>Regressao!$B$17+(Regressao!$B$18*'Regra de Neg.'!C10)+(Regressao!$B$19*'Regra de Neg.'!D10)+(Regressao!$B$20*'Regra de Neg.'!E10)</f>
        <v>1.8852310012405979</v>
      </c>
      <c r="G10" s="31">
        <f t="shared" si="1"/>
        <v>2</v>
      </c>
      <c r="H10" s="31" t="str">
        <f t="shared" si="0"/>
        <v>SIM</v>
      </c>
      <c r="M10" s="10" t="s">
        <v>35</v>
      </c>
      <c r="N10" s="13">
        <f>AVERAGE(E8:E14)</f>
        <v>4.1428571428571432</v>
      </c>
    </row>
    <row r="11" spans="1:14" x14ac:dyDescent="0.25">
      <c r="A11" s="11">
        <v>10</v>
      </c>
      <c r="B11" s="11">
        <v>2</v>
      </c>
      <c r="C11" s="12">
        <v>14</v>
      </c>
      <c r="D11" s="11">
        <v>2</v>
      </c>
      <c r="E11" s="11">
        <v>2</v>
      </c>
      <c r="F11" s="30">
        <f>Regressao!$B$17+(Regressao!$B$18*'Regra de Neg.'!C11)+(Regressao!$B$19*'Regra de Neg.'!D11)+(Regressao!$B$20*'Regra de Neg.'!E11)</f>
        <v>1.7299157431321486</v>
      </c>
      <c r="G11" s="31">
        <f t="shared" si="1"/>
        <v>2</v>
      </c>
      <c r="H11" s="31" t="str">
        <f t="shared" si="0"/>
        <v>SIM</v>
      </c>
      <c r="M11" s="10" t="s">
        <v>36</v>
      </c>
      <c r="N11" s="13">
        <f>AVERAGE(E15:E21)</f>
        <v>9.4285714285714288</v>
      </c>
    </row>
    <row r="12" spans="1:14" x14ac:dyDescent="0.25">
      <c r="A12" s="11">
        <v>11</v>
      </c>
      <c r="B12" s="11">
        <v>2</v>
      </c>
      <c r="C12" s="12">
        <v>15</v>
      </c>
      <c r="D12" s="11">
        <v>1</v>
      </c>
      <c r="E12" s="11">
        <v>5</v>
      </c>
      <c r="F12" s="30">
        <f>Regressao!$B$17+(Regressao!$B$18*'Regra de Neg.'!C12)+(Regressao!$B$19*'Regra de Neg.'!D12)+(Regressao!$B$20*'Regra de Neg.'!E12)</f>
        <v>2.0426427266562279</v>
      </c>
      <c r="G12" s="31">
        <f t="shared" si="1"/>
        <v>2</v>
      </c>
      <c r="H12" s="31" t="str">
        <f t="shared" si="0"/>
        <v>SIM</v>
      </c>
      <c r="M12" s="10" t="s">
        <v>61</v>
      </c>
      <c r="N12" s="13">
        <f>AVERAGE(F2:F7)</f>
        <v>1.0478478819248926</v>
      </c>
    </row>
    <row r="13" spans="1:14" x14ac:dyDescent="0.25">
      <c r="A13" s="11">
        <v>12</v>
      </c>
      <c r="B13" s="11">
        <v>2</v>
      </c>
      <c r="C13" s="12">
        <v>10</v>
      </c>
      <c r="D13" s="11">
        <v>3</v>
      </c>
      <c r="E13" s="11">
        <v>5</v>
      </c>
      <c r="F13" s="30">
        <f>Regressao!$B$17+(Regressao!$B$18*'Regra de Neg.'!C13)+(Regressao!$B$19*'Regra de Neg.'!D13)+(Regressao!$B$20*'Regra de Neg.'!E13)</f>
        <v>2.1163305349165564</v>
      </c>
      <c r="G13" s="31">
        <f t="shared" si="1"/>
        <v>2</v>
      </c>
      <c r="H13" s="31" t="str">
        <f t="shared" si="0"/>
        <v>SIM</v>
      </c>
      <c r="M13" s="10" t="s">
        <v>62</v>
      </c>
      <c r="N13" s="27">
        <f>AVERAGE(F8:F14)</f>
        <v>2.0606473054071794</v>
      </c>
    </row>
    <row r="14" spans="1:14" x14ac:dyDescent="0.25">
      <c r="A14" s="11">
        <v>13</v>
      </c>
      <c r="B14" s="11">
        <v>2</v>
      </c>
      <c r="C14" s="12">
        <v>8</v>
      </c>
      <c r="D14" s="11">
        <v>2</v>
      </c>
      <c r="E14" s="11">
        <v>4</v>
      </c>
      <c r="F14" s="30">
        <f>Regressao!$B$17+(Regressao!$B$18*'Regra de Neg.'!C14)+(Regressao!$B$19*'Regra de Neg.'!D14)+(Regressao!$B$20*'Regra de Neg.'!E14)</f>
        <v>2.3411406666709746</v>
      </c>
      <c r="G14" s="11">
        <f t="shared" si="1"/>
        <v>2</v>
      </c>
      <c r="H14" s="31" t="str">
        <f t="shared" si="0"/>
        <v>SIM</v>
      </c>
      <c r="M14" s="10" t="s">
        <v>65</v>
      </c>
      <c r="N14" s="27">
        <f>AVERAGE(F15:F21)</f>
        <v>2.8983402243714838</v>
      </c>
    </row>
    <row r="15" spans="1:14" x14ac:dyDescent="0.25">
      <c r="A15" s="11">
        <v>14</v>
      </c>
      <c r="B15" s="11">
        <v>3</v>
      </c>
      <c r="C15" s="12">
        <v>7</v>
      </c>
      <c r="D15" s="11">
        <v>2</v>
      </c>
      <c r="E15" s="11">
        <v>13</v>
      </c>
      <c r="F15" s="30">
        <f>Regressao!$B$17+(Regressao!$B$18*'Regra de Neg.'!C15)+(Regressao!$B$19*'Regra de Neg.'!D15)+(Regressao!$B$20*'Regra de Neg.'!E15)</f>
        <v>3.1251289640618412</v>
      </c>
      <c r="G15" s="31">
        <f t="shared" si="1"/>
        <v>3</v>
      </c>
      <c r="H15" s="31" t="str">
        <f t="shared" si="0"/>
        <v>SIM</v>
      </c>
      <c r="M15" s="29" t="s">
        <v>68</v>
      </c>
      <c r="N15" s="27">
        <f>((6*N13)+(7*N12))/13</f>
        <v>1.5152937696859479</v>
      </c>
    </row>
    <row r="16" spans="1:14" x14ac:dyDescent="0.25">
      <c r="A16" s="11">
        <v>15</v>
      </c>
      <c r="B16" s="11">
        <v>3</v>
      </c>
      <c r="C16" s="12">
        <v>11</v>
      </c>
      <c r="D16" s="11">
        <v>1</v>
      </c>
      <c r="E16" s="11">
        <v>15</v>
      </c>
      <c r="F16" s="30">
        <f>Regressao!$B$17+(Regressao!$B$18*'Regra de Neg.'!C16)+(Regressao!$B$19*'Regra de Neg.'!D16)+(Regressao!$B$20*'Regra de Neg.'!E16)</f>
        <v>3.1322434858165078</v>
      </c>
      <c r="G16" s="31">
        <f t="shared" si="1"/>
        <v>3</v>
      </c>
      <c r="H16" s="31" t="str">
        <f t="shared" si="0"/>
        <v>SIM</v>
      </c>
      <c r="M16" s="29" t="s">
        <v>69</v>
      </c>
      <c r="N16" s="27">
        <f>((7*N14)+(7*N13))/14</f>
        <v>2.4794937648893316</v>
      </c>
    </row>
    <row r="17" spans="1:16" x14ac:dyDescent="0.25">
      <c r="A17" s="11">
        <v>16</v>
      </c>
      <c r="B17" s="11">
        <v>3</v>
      </c>
      <c r="C17" s="12">
        <v>10</v>
      </c>
      <c r="D17" s="11">
        <v>2</v>
      </c>
      <c r="E17" s="11">
        <v>9</v>
      </c>
      <c r="F17" s="30">
        <f>Regressao!$B$17+(Regressao!$B$18*'Regra de Neg.'!C17)+(Regressao!$B$19*'Regra de Neg.'!D17)+(Regressao!$B$20*'Regra de Neg.'!E17)</f>
        <v>2.5833989141689835</v>
      </c>
      <c r="G17" s="31">
        <f t="shared" si="1"/>
        <v>3</v>
      </c>
      <c r="H17" s="31" t="str">
        <f t="shared" si="0"/>
        <v>SIM</v>
      </c>
      <c r="M17" s="28" t="s">
        <v>66</v>
      </c>
      <c r="N17" s="27">
        <f>0.9*N15</f>
        <v>1.3637643927173531</v>
      </c>
    </row>
    <row r="18" spans="1:16" x14ac:dyDescent="0.25">
      <c r="A18" s="11">
        <v>17</v>
      </c>
      <c r="B18" s="11">
        <v>3</v>
      </c>
      <c r="C18" s="12">
        <v>7</v>
      </c>
      <c r="D18" s="11">
        <v>2</v>
      </c>
      <c r="E18" s="11">
        <v>6</v>
      </c>
      <c r="F18" s="30">
        <f>Regressao!$B$17+(Regressao!$B$18*'Regra de Neg.'!C18)+(Regressao!$B$19*'Regra de Neg.'!D18)+(Regressao!$B$20*'Regra de Neg.'!E18)</f>
        <v>2.5741879251071369</v>
      </c>
      <c r="G18" s="31">
        <f t="shared" si="1"/>
        <v>3</v>
      </c>
      <c r="H18" s="31" t="str">
        <f t="shared" si="0"/>
        <v>SIM</v>
      </c>
      <c r="M18" s="28" t="s">
        <v>67</v>
      </c>
      <c r="N18" s="27">
        <f>0.95*N16</f>
        <v>2.3555190766448648</v>
      </c>
    </row>
    <row r="19" spans="1:16" x14ac:dyDescent="0.25">
      <c r="A19" s="11">
        <v>18</v>
      </c>
      <c r="B19" s="11">
        <v>3</v>
      </c>
      <c r="C19" s="12">
        <v>9</v>
      </c>
      <c r="D19" s="11">
        <v>1</v>
      </c>
      <c r="E19" s="11">
        <v>10</v>
      </c>
      <c r="F19" s="30">
        <f>Regressao!$B$17+(Regressao!$B$18*'Regra de Neg.'!C19)+(Regressao!$B$19*'Regra de Neg.'!D19)+(Regressao!$B$20*'Regra de Neg.'!E19)</f>
        <v>2.8899852383184985</v>
      </c>
      <c r="G19" s="31">
        <f t="shared" si="1"/>
        <v>3</v>
      </c>
      <c r="H19" s="31" t="str">
        <f t="shared" si="0"/>
        <v>SIM</v>
      </c>
      <c r="M19" s="15"/>
      <c r="N19" s="26"/>
    </row>
    <row r="20" spans="1:16" x14ac:dyDescent="0.25">
      <c r="A20" s="11">
        <v>19</v>
      </c>
      <c r="B20" s="11">
        <v>3</v>
      </c>
      <c r="C20" s="11">
        <v>1</v>
      </c>
      <c r="D20" s="11">
        <v>3</v>
      </c>
      <c r="E20" s="11">
        <v>8</v>
      </c>
      <c r="F20" s="30">
        <f>Regressao!$B$17+(Regressao!$B$18*'Regra de Neg.'!C20)+(Regressao!$B$19*'Regra de Neg.'!D20)+(Regressao!$B$20*'Regra de Neg.'!E20)</f>
        <v>3.0331679202247956</v>
      </c>
      <c r="G20" s="31">
        <f t="shared" si="1"/>
        <v>3</v>
      </c>
      <c r="H20" s="31" t="str">
        <f t="shared" si="0"/>
        <v>SIM</v>
      </c>
    </row>
    <row r="21" spans="1:16" x14ac:dyDescent="0.25">
      <c r="A21" s="11">
        <v>20</v>
      </c>
      <c r="B21" s="11">
        <v>3</v>
      </c>
      <c r="C21" s="12">
        <v>3</v>
      </c>
      <c r="D21" s="11">
        <v>1</v>
      </c>
      <c r="E21" s="11">
        <v>5</v>
      </c>
      <c r="F21" s="30">
        <f>Regressao!$B$17+(Regressao!$B$18*'Regra de Neg.'!C21)+(Regressao!$B$19*'Regra de Neg.'!D21)+(Regressao!$B$20*'Regra de Neg.'!E21)</f>
        <v>2.9502691229026201</v>
      </c>
      <c r="G21" s="31">
        <f t="shared" si="1"/>
        <v>3</v>
      </c>
      <c r="H21" s="31" t="str">
        <f t="shared" si="0"/>
        <v>SIM</v>
      </c>
    </row>
    <row r="22" spans="1:16" ht="15.75" x14ac:dyDescent="0.25">
      <c r="A22" s="16">
        <v>21</v>
      </c>
      <c r="B22" s="44">
        <v>2</v>
      </c>
      <c r="C22" s="16">
        <v>8</v>
      </c>
      <c r="D22" s="16">
        <v>1</v>
      </c>
      <c r="E22" s="16">
        <v>3</v>
      </c>
      <c r="F22" s="30">
        <f>Regressao!$B$17+(Regressao!$B$18*'Regra de Neg.'!C22)+(Regressao!$B$19*'Regra de Neg.'!D22)+(Regressao!$B$20*'Regra de Neg.'!E22)</f>
        <v>2.414679732384327</v>
      </c>
      <c r="G22" s="31">
        <f t="shared" si="1"/>
        <v>3</v>
      </c>
      <c r="H22" s="33" t="str">
        <f t="shared" si="0"/>
        <v>NÃO</v>
      </c>
    </row>
    <row r="23" spans="1:16" ht="15.75" x14ac:dyDescent="0.25">
      <c r="A23" s="16">
        <v>22</v>
      </c>
      <c r="B23" s="44">
        <v>3</v>
      </c>
      <c r="C23" s="16">
        <v>2</v>
      </c>
      <c r="D23" s="16">
        <v>1</v>
      </c>
      <c r="E23" s="16">
        <v>6</v>
      </c>
      <c r="F23" s="30">
        <f>Regressao!$B$17+(Regressao!$B$18*'Regra de Neg.'!C23)+(Regressao!$B$19*'Regra de Neg.'!D23)+(Regressao!$B$20*'Regra de Neg.'!E23)</f>
        <v>3.1046105186309676</v>
      </c>
      <c r="G23" s="31">
        <f t="shared" si="1"/>
        <v>3</v>
      </c>
      <c r="H23" s="31" t="str">
        <f t="shared" si="0"/>
        <v>SIM</v>
      </c>
      <c r="N23" s="25"/>
    </row>
    <row r="24" spans="1:16" ht="15.75" x14ac:dyDescent="0.25">
      <c r="A24" s="16">
        <v>23</v>
      </c>
      <c r="B24" s="44">
        <v>2</v>
      </c>
      <c r="C24" s="16">
        <v>8</v>
      </c>
      <c r="D24" s="16">
        <v>2</v>
      </c>
      <c r="E24" s="16">
        <v>2</v>
      </c>
      <c r="F24" s="30">
        <f>Regressao!$B$17+(Regressao!$B$18*'Regra de Neg.'!C24)+(Regressao!$B$19*'Regra de Neg.'!D24)+(Regressao!$B$20*'Regra de Neg.'!E24)</f>
        <v>2.1837289412553451</v>
      </c>
      <c r="G24" s="31">
        <f t="shared" si="1"/>
        <v>2</v>
      </c>
      <c r="H24" s="31" t="str">
        <f t="shared" si="0"/>
        <v>SIM</v>
      </c>
      <c r="N24" s="25"/>
      <c r="P24" s="14"/>
    </row>
    <row r="25" spans="1:16" ht="15.75" x14ac:dyDescent="0.25">
      <c r="A25" s="16">
        <v>24</v>
      </c>
      <c r="B25" s="44">
        <v>1</v>
      </c>
      <c r="C25" s="16">
        <v>20</v>
      </c>
      <c r="D25" s="16">
        <v>2</v>
      </c>
      <c r="E25" s="16">
        <v>4</v>
      </c>
      <c r="F25" s="30">
        <f>Regressao!$B$17+(Regressao!$B$18*'Regra de Neg.'!C25)+(Regressao!$B$19*'Regra de Neg.'!D25)+(Regressao!$B$20*'Regra de Neg.'!E25)</f>
        <v>1.433514270424582</v>
      </c>
      <c r="G25" s="31">
        <f t="shared" si="1"/>
        <v>2</v>
      </c>
      <c r="H25" s="33" t="str">
        <f t="shared" si="0"/>
        <v>NÃO</v>
      </c>
      <c r="N25" s="25"/>
    </row>
    <row r="26" spans="1:16" ht="15.75" x14ac:dyDescent="0.25">
      <c r="A26" s="16">
        <v>25</v>
      </c>
      <c r="B26" s="44">
        <v>3</v>
      </c>
      <c r="C26" s="16">
        <v>7</v>
      </c>
      <c r="D26" s="16">
        <v>3</v>
      </c>
      <c r="E26" s="16">
        <v>8</v>
      </c>
      <c r="F26" s="30">
        <f>Regressao!$B$17+(Regressao!$B$18*'Regra de Neg.'!C26)+(Regressao!$B$19*'Regra de Neg.'!D26)+(Regressao!$B$20*'Regra de Neg.'!E26)</f>
        <v>2.5793547221015993</v>
      </c>
      <c r="G26" s="31">
        <f t="shared" si="1"/>
        <v>3</v>
      </c>
      <c r="H26" s="31" t="str">
        <f t="shared" si="0"/>
        <v>SIM</v>
      </c>
      <c r="N26" s="25"/>
    </row>
    <row r="27" spans="1:16" ht="15.75" x14ac:dyDescent="0.25">
      <c r="A27" s="16">
        <v>26</v>
      </c>
      <c r="B27" s="44">
        <v>2</v>
      </c>
      <c r="C27" s="16">
        <v>15</v>
      </c>
      <c r="D27" s="16">
        <v>3</v>
      </c>
      <c r="E27" s="16">
        <v>1</v>
      </c>
      <c r="F27" s="30">
        <f>Regressao!$B$17+(Regressao!$B$18*'Regra de Neg.'!C27)+(Regressao!$B$19*'Regra de Neg.'!D27)+(Regressao!$B$20*'Regra de Neg.'!E27)</f>
        <v>1.4233294189826333</v>
      </c>
      <c r="G27" s="31">
        <f t="shared" si="1"/>
        <v>2</v>
      </c>
      <c r="H27" s="31" t="str">
        <f t="shared" si="0"/>
        <v>SIM</v>
      </c>
    </row>
    <row r="28" spans="1:16" ht="15.75" x14ac:dyDescent="0.25">
      <c r="A28" s="16">
        <v>27</v>
      </c>
      <c r="B28" s="44">
        <v>3</v>
      </c>
      <c r="C28" s="16">
        <v>6</v>
      </c>
      <c r="D28" s="16">
        <v>2</v>
      </c>
      <c r="E28" s="16">
        <v>10</v>
      </c>
      <c r="F28" s="30">
        <f>Regressao!$B$17+(Regressao!$B$18*'Regra de Neg.'!C28)+(Regressao!$B$19*'Regra de Neg.'!D28)+(Regressao!$B$20*'Regra de Neg.'!E28)</f>
        <v>2.9646469089589296</v>
      </c>
      <c r="G28" s="31">
        <f t="shared" si="1"/>
        <v>3</v>
      </c>
      <c r="H28" s="31" t="str">
        <f t="shared" si="0"/>
        <v>SIM</v>
      </c>
    </row>
    <row r="29" spans="1:16" ht="15.75" x14ac:dyDescent="0.25">
      <c r="A29" s="16">
        <v>28</v>
      </c>
      <c r="B29" s="44">
        <v>3</v>
      </c>
      <c r="C29" s="16">
        <v>3</v>
      </c>
      <c r="D29" s="16">
        <v>3</v>
      </c>
      <c r="E29" s="16">
        <v>5</v>
      </c>
      <c r="F29" s="30">
        <f>Regressao!$B$17+(Regressao!$B$18*'Regra de Neg.'!C29)+(Regressao!$B$19*'Regra de Neg.'!D29)+(Regressao!$B$20*'Regra de Neg.'!E29)</f>
        <v>2.6457792660602855</v>
      </c>
      <c r="G29" s="31">
        <f t="shared" si="1"/>
        <v>3</v>
      </c>
      <c r="H29" s="31" t="str">
        <f t="shared" si="0"/>
        <v>SIM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FCB2-EB0F-4D62-AB85-F5B57EC69606}">
  <dimension ref="A1:I20"/>
  <sheetViews>
    <sheetView zoomScaleNormal="100" workbookViewId="0">
      <selection activeCell="D13" sqref="D13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5" max="5" width="12" bestFit="1" customWidth="1"/>
    <col min="6" max="6" width="16" bestFit="1" customWidth="1"/>
    <col min="7" max="7" width="14.7109375" bestFit="1" customWidth="1"/>
    <col min="9" max="9" width="14.570312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20" t="s">
        <v>38</v>
      </c>
      <c r="B3" s="20"/>
    </row>
    <row r="4" spans="1:9" x14ac:dyDescent="0.25">
      <c r="A4" s="17" t="s">
        <v>39</v>
      </c>
      <c r="B4" s="17">
        <v>0.9606663661793241</v>
      </c>
    </row>
    <row r="5" spans="1:9" x14ac:dyDescent="0.25">
      <c r="A5" s="17" t="s">
        <v>40</v>
      </c>
      <c r="B5" s="21">
        <v>0.92287986710818715</v>
      </c>
    </row>
    <row r="6" spans="1:9" x14ac:dyDescent="0.25">
      <c r="A6" s="17" t="s">
        <v>41</v>
      </c>
      <c r="B6" s="17">
        <v>0.90841984219097216</v>
      </c>
    </row>
    <row r="7" spans="1:9" x14ac:dyDescent="0.25">
      <c r="A7" s="17" t="s">
        <v>42</v>
      </c>
      <c r="B7" s="17">
        <v>0.24983816273602197</v>
      </c>
    </row>
    <row r="8" spans="1:9" ht="15.75" thickBot="1" x14ac:dyDescent="0.3">
      <c r="A8" s="18" t="s">
        <v>43</v>
      </c>
      <c r="B8" s="18">
        <v>20</v>
      </c>
    </row>
    <row r="10" spans="1:9" ht="15.75" thickBot="1" x14ac:dyDescent="0.3">
      <c r="A10" t="s">
        <v>44</v>
      </c>
    </row>
    <row r="11" spans="1:9" x14ac:dyDescent="0.25">
      <c r="A11" s="19"/>
      <c r="B11" s="19" t="s">
        <v>49</v>
      </c>
      <c r="C11" s="19" t="s">
        <v>50</v>
      </c>
      <c r="D11" s="19" t="s">
        <v>51</v>
      </c>
      <c r="E11" s="19" t="s">
        <v>52</v>
      </c>
      <c r="F11" s="19" t="s">
        <v>53</v>
      </c>
    </row>
    <row r="12" spans="1:9" x14ac:dyDescent="0.25">
      <c r="A12" s="17" t="s">
        <v>45</v>
      </c>
      <c r="B12" s="17">
        <v>3</v>
      </c>
      <c r="C12" s="17">
        <v>11.951294279051023</v>
      </c>
      <c r="D12" s="17">
        <v>3.9837647596836745</v>
      </c>
      <c r="E12" s="17">
        <v>63.822840720660388</v>
      </c>
      <c r="F12" s="22">
        <v>4.031489419114542E-9</v>
      </c>
    </row>
    <row r="13" spans="1:9" x14ac:dyDescent="0.25">
      <c r="A13" s="17" t="s">
        <v>46</v>
      </c>
      <c r="B13" s="17">
        <v>16</v>
      </c>
      <c r="C13" s="17">
        <v>0.99870572094897592</v>
      </c>
      <c r="D13" s="17">
        <v>6.2419107559310995E-2</v>
      </c>
      <c r="E13" s="17"/>
      <c r="F13" s="17"/>
    </row>
    <row r="14" spans="1:9" ht="15.75" thickBot="1" x14ac:dyDescent="0.3">
      <c r="A14" s="18" t="s">
        <v>47</v>
      </c>
      <c r="B14" s="18">
        <v>19</v>
      </c>
      <c r="C14" s="18">
        <v>12.95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54</v>
      </c>
      <c r="C16" s="19" t="s">
        <v>42</v>
      </c>
      <c r="D16" s="19" t="s">
        <v>55</v>
      </c>
      <c r="E16" s="19" t="s">
        <v>56</v>
      </c>
      <c r="F16" s="19" t="s">
        <v>57</v>
      </c>
      <c r="G16" s="19" t="s">
        <v>58</v>
      </c>
      <c r="H16" s="19" t="s">
        <v>59</v>
      </c>
      <c r="I16" s="19" t="s">
        <v>60</v>
      </c>
    </row>
    <row r="17" spans="1:9" x14ac:dyDescent="0.25">
      <c r="A17" s="17" t="s">
        <v>48</v>
      </c>
      <c r="B17" s="22">
        <v>2.9358913368463115</v>
      </c>
      <c r="C17" s="17">
        <v>0.29187139097289694</v>
      </c>
      <c r="D17" s="17">
        <v>10.058852726401462</v>
      </c>
      <c r="E17" s="17">
        <v>2.5313393185836834E-8</v>
      </c>
      <c r="F17" s="17">
        <v>2.3171516284317883</v>
      </c>
      <c r="G17" s="17">
        <v>3.5546310452608347</v>
      </c>
      <c r="H17" s="17">
        <v>2.3171516284317883</v>
      </c>
      <c r="I17" s="17">
        <v>3.5546310452608347</v>
      </c>
    </row>
    <row r="18" spans="1:9" x14ac:dyDescent="0.25">
      <c r="A18" s="17" t="s">
        <v>3</v>
      </c>
      <c r="B18" s="22">
        <v>-7.5635533020532719E-2</v>
      </c>
      <c r="C18" s="17">
        <v>1.0356401372528449E-2</v>
      </c>
      <c r="D18" s="17">
        <v>-7.3032639717078478</v>
      </c>
      <c r="E18" s="22">
        <v>1.7712670820912285E-6</v>
      </c>
      <c r="F18" s="17">
        <v>-9.7590123171018062E-2</v>
      </c>
      <c r="G18" s="17">
        <v>-5.3680942870047384E-2</v>
      </c>
      <c r="H18" s="17">
        <v>-9.7590123171018062E-2</v>
      </c>
      <c r="I18" s="17">
        <v>-5.3680942870047384E-2</v>
      </c>
    </row>
    <row r="19" spans="1:9" x14ac:dyDescent="0.25">
      <c r="A19" s="17" t="s">
        <v>1</v>
      </c>
      <c r="B19" s="22">
        <v>-0.15224492842116738</v>
      </c>
      <c r="C19" s="17">
        <v>7.6076954630884291E-2</v>
      </c>
      <c r="D19" s="17">
        <v>-2.0011964090813099</v>
      </c>
      <c r="E19" s="22">
        <v>6.2631079549801974E-2</v>
      </c>
      <c r="F19" s="17">
        <v>-0.31352086769179399</v>
      </c>
      <c r="G19" s="17">
        <v>9.0310108494592312E-3</v>
      </c>
      <c r="H19" s="17">
        <v>-0.31352086769179399</v>
      </c>
      <c r="I19" s="17">
        <v>9.0310108494592312E-3</v>
      </c>
    </row>
    <row r="20" spans="1:9" ht="15.75" thickBot="1" x14ac:dyDescent="0.3">
      <c r="A20" s="18" t="s">
        <v>2</v>
      </c>
      <c r="B20" s="23">
        <v>7.8705862707814878E-2</v>
      </c>
      <c r="C20" s="18">
        <v>1.8973895589761428E-2</v>
      </c>
      <c r="D20" s="18">
        <v>4.1481129868916131</v>
      </c>
      <c r="E20" s="23">
        <v>7.563165282469446E-4</v>
      </c>
      <c r="F20" s="18">
        <v>3.8483000900208827E-2</v>
      </c>
      <c r="G20" s="18">
        <v>0.11892872451542093</v>
      </c>
      <c r="H20" s="18">
        <v>3.8483000900208827E-2</v>
      </c>
      <c r="I20" s="18">
        <v>0.11892872451542093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Questões</vt:lpstr>
      <vt:lpstr>Regra de Neg.</vt:lpstr>
      <vt:lpstr>Regressao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Gomes</dc:creator>
  <cp:lastModifiedBy>Israel</cp:lastModifiedBy>
  <dcterms:created xsi:type="dcterms:W3CDTF">2020-05-26T12:53:06Z</dcterms:created>
  <dcterms:modified xsi:type="dcterms:W3CDTF">2020-06-01T06:08:37Z</dcterms:modified>
</cp:coreProperties>
</file>