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Questões" sheetId="1" r:id="rId1"/>
    <sheet name="Regra de Neg." sheetId="2" r:id="rId2"/>
    <sheet name="Regressao" sheetId="3" r:id="rId3"/>
    <sheet name="Plan3" sheetId="4" state="hidden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N14" i="2"/>
  <c r="F14" i="2"/>
  <c r="F13" i="2"/>
  <c r="F12" i="2"/>
  <c r="N11" i="2"/>
  <c r="F11" i="2"/>
  <c r="N10" i="2"/>
  <c r="F10" i="2"/>
  <c r="N9" i="2"/>
  <c r="F9" i="2"/>
  <c r="N8" i="2"/>
  <c r="F8" i="2"/>
  <c r="N13" i="2" s="1"/>
  <c r="N15" i="2" s="1"/>
  <c r="N17" i="2" s="1"/>
  <c r="N7" i="2"/>
  <c r="F7" i="2"/>
  <c r="N6" i="2"/>
  <c r="F6" i="2"/>
  <c r="N5" i="2"/>
  <c r="F5" i="2"/>
  <c r="N4" i="2"/>
  <c r="K4" i="2"/>
  <c r="F4" i="2"/>
  <c r="N3" i="2"/>
  <c r="F3" i="2"/>
  <c r="F2" i="2"/>
  <c r="N12" i="2" s="1"/>
  <c r="K125" i="1"/>
  <c r="J125" i="1"/>
  <c r="J124" i="1"/>
  <c r="K124" i="1" s="1"/>
  <c r="K123" i="1"/>
  <c r="J123" i="1"/>
  <c r="J122" i="1"/>
  <c r="K122" i="1" s="1"/>
  <c r="K121" i="1"/>
  <c r="J121" i="1"/>
  <c r="J120" i="1"/>
  <c r="K120" i="1" s="1"/>
  <c r="K119" i="1"/>
  <c r="J119" i="1"/>
  <c r="J118" i="1"/>
  <c r="K118" i="1" s="1"/>
  <c r="N16" i="2" l="1"/>
  <c r="N18" i="2" s="1"/>
  <c r="G18" i="2"/>
  <c r="H18" i="2" s="1"/>
  <c r="G22" i="2"/>
  <c r="H22" i="2" s="1"/>
  <c r="G15" i="2"/>
  <c r="H15" i="2" s="1"/>
  <c r="G19" i="2"/>
  <c r="H19" i="2" s="1"/>
  <c r="G23" i="2"/>
  <c r="H23" i="2" s="1"/>
  <c r="G12" i="2"/>
  <c r="H12" i="2" s="1"/>
  <c r="G3" i="2"/>
  <c r="H3" i="2" s="1"/>
  <c r="G13" i="2"/>
  <c r="H13" i="2" s="1"/>
  <c r="G20" i="2"/>
  <c r="H20" i="2" s="1"/>
  <c r="G24" i="2"/>
  <c r="H24" i="2" s="1"/>
  <c r="G28" i="2"/>
  <c r="H28" i="2" s="1"/>
  <c r="G10" i="2"/>
  <c r="H10" i="2" s="1"/>
  <c r="G5" i="2"/>
  <c r="H5" i="2" s="1"/>
  <c r="G7" i="2"/>
  <c r="H7" i="2" s="1"/>
  <c r="G11" i="2"/>
  <c r="H11" i="2" s="1"/>
  <c r="G14" i="2"/>
  <c r="H14" i="2" s="1"/>
  <c r="G17" i="2"/>
  <c r="H17" i="2" s="1"/>
  <c r="G2" i="2"/>
  <c r="H2" i="2" s="1"/>
  <c r="G8" i="2"/>
  <c r="H8" i="2" s="1"/>
  <c r="G25" i="2" l="1"/>
  <c r="H25" i="2" s="1"/>
  <c r="G21" i="2"/>
  <c r="H21" i="2" s="1"/>
  <c r="G29" i="2"/>
  <c r="H29" i="2" s="1"/>
  <c r="G9" i="2"/>
  <c r="H9" i="2" s="1"/>
  <c r="G6" i="2"/>
  <c r="H6" i="2" s="1"/>
  <c r="G16" i="2"/>
  <c r="H16" i="2" s="1"/>
  <c r="G27" i="2"/>
  <c r="H27" i="2" s="1"/>
  <c r="G26" i="2"/>
  <c r="H26" i="2" s="1"/>
  <c r="G4" i="2"/>
  <c r="H4" i="2" s="1"/>
</calcChain>
</file>

<file path=xl/sharedStrings.xml><?xml version="1.0" encoding="utf-8"?>
<sst xmlns="http://schemas.openxmlformats.org/spreadsheetml/2006/main" count="126" uniqueCount="113">
  <si>
    <t>Trabalho final de disciplina Estatística – Uni7</t>
  </si>
  <si>
    <t>Curso Pós Graduação em Ciência de Dados – Turma 06</t>
  </si>
  <si>
    <t>Equipe:</t>
  </si>
  <si>
    <t>Francisco Flávio Cardoso Gomes</t>
  </si>
  <si>
    <t>Jean Carlos Maia e Silva</t>
  </si>
  <si>
    <t>Israel Portela</t>
  </si>
  <si>
    <t xml:space="preserve">QUESTÃO 1 -  (3 pontos): </t>
  </si>
  <si>
    <t>Utilizamos o Software SPSS da IBM para realizar os cálculos</t>
  </si>
  <si>
    <t>Os Resultados são mostrados abaixo.</t>
  </si>
  <si>
    <t>Resposta à Questão 1/1</t>
  </si>
  <si>
    <t>Observação</t>
  </si>
  <si>
    <t>T. Hab</t>
  </si>
  <si>
    <t>Status</t>
  </si>
  <si>
    <t>Multas</t>
  </si>
  <si>
    <t>Grupo</t>
  </si>
  <si>
    <t>Risco</t>
  </si>
  <si>
    <t>Probababilidades</t>
  </si>
  <si>
    <t>P. de Corte</t>
  </si>
  <si>
    <t>GRUPO ATRIBUIDO</t>
  </si>
  <si>
    <t>Médio</t>
  </si>
  <si>
    <t>Alto</t>
  </si>
  <si>
    <t>Baixo</t>
  </si>
  <si>
    <t>Resposta à Questão 1/2</t>
  </si>
  <si>
    <t>O SPSS descartou o atributo Estado Civil, considerando apenas Tempo de Habilitação</t>
  </si>
  <si>
    <t>e Multas</t>
  </si>
  <si>
    <t>As Probabilidades estão mostradas acima, juntamente com o Resultado da Regra de</t>
  </si>
  <si>
    <t>negócio</t>
  </si>
  <si>
    <t>Para a obtenção da Regra de Negócio foram usados os cálculos de probabilidade</t>
  </si>
  <si>
    <t xml:space="preserve">para cada grupo para que seja extraído a maior probabilidade além de </t>
  </si>
  <si>
    <t xml:space="preserve">atribuir um peso de 55% sobre mesmos, dessa forma verifica-se se esse novo </t>
  </si>
  <si>
    <t xml:space="preserve">Ponto de Corte é menor que a maior probabilidade e maior que a menor </t>
  </si>
  <si>
    <t>probabilidade.</t>
  </si>
  <si>
    <t>A variavel Multas possue menor discriminação por ter a uma significancia de 0,006.</t>
  </si>
  <si>
    <t>QUESTÃO 2 - (3 Pontos)</t>
  </si>
  <si>
    <t xml:space="preserve">O controlador da XPTO deseja determinar a influência das variáveis mão de obra (MO) </t>
  </si>
  <si>
    <t xml:space="preserve">e energia elétrica (EE) nos custos totais de fabricação (CTF) de </t>
  </si>
  <si>
    <t xml:space="preserve">seus produtos. Para isso, fez um levantamento dos valores destas variáveis nos últimos </t>
  </si>
  <si>
    <t xml:space="preserve">24 meses e os resultados são mostrados na tabela, onde XXX </t>
  </si>
  <si>
    <t xml:space="preserve">representa os três últimos algarismos do seu número de matrícula na UNI7 </t>
  </si>
  <si>
    <t>(escolha a matrícula de um dos alunos da equipe, se for o caso).</t>
  </si>
  <si>
    <t xml:space="preserve">Faça as análises de regressão simples e múltipla e determine o modelo de </t>
  </si>
  <si>
    <t>previsão para os CTF em função de MO e EE. Calcule os CTF para os seguintes valores:</t>
  </si>
  <si>
    <t>Dados da questão</t>
  </si>
  <si>
    <t>Dados Utilizados (Matricula final 845)</t>
  </si>
  <si>
    <t>Utilizamos o Excel para a Análise de Regresão</t>
  </si>
  <si>
    <t>1) - Regressão Simples com Variável MO</t>
  </si>
  <si>
    <t>2) - Regressão Simples com Variável EE</t>
  </si>
  <si>
    <t>3) - Regressão Múltipla</t>
  </si>
  <si>
    <t>4) - Cálculo para novos valores - Utilizando as duas variáveis</t>
  </si>
  <si>
    <t>5) - Cálculo para novos valores - Utilizando apenas EE</t>
  </si>
  <si>
    <t>6) - Cálculo dos erros</t>
  </si>
  <si>
    <t>Resposta</t>
  </si>
  <si>
    <t>Analisando a regressão simples, verifica-se uma fraca correlação entre MO e CTF</t>
  </si>
  <si>
    <t xml:space="preserve">e uma forte correlação entre EE e CTF. </t>
  </si>
  <si>
    <t xml:space="preserve">Na Regressão Múltipla, isso se confirma quando vemos a fraca significância </t>
  </si>
  <si>
    <t>da variável MO e uma forte significância da variável EE</t>
  </si>
  <si>
    <t xml:space="preserve">O melhor ajuste se mostra na regressão simples com a variável EE, como mostra o </t>
  </si>
  <si>
    <t>cálculo do Erro Padrão, na tabela acima</t>
  </si>
  <si>
    <t>O Resultado para a regressão simples (EE) e múltipla (MO e EE) são mostrados nas</t>
  </si>
  <si>
    <t>2 tabelas anteriores</t>
  </si>
  <si>
    <t>QUESTÃO 3 - (4 Pontos)</t>
  </si>
  <si>
    <t xml:space="preserve">Conjunto de dados em anúncios de mídia social que descrevem </t>
  </si>
  <si>
    <t>se os usuários compraram um produto clicando nos anúncios exibidos a eles.</t>
  </si>
  <si>
    <t>Dataset fonte: https://www.kaggle.com/akram24/social-network-ads</t>
  </si>
  <si>
    <t>Variáveis independentes: Sexo, Idade e Salário</t>
  </si>
  <si>
    <t>Purchased - 0 - Não comprou</t>
  </si>
  <si>
    <t>Purchased - 1 - Comprou</t>
  </si>
  <si>
    <t>Utilizamos o SPSS para realizar a Regressão Logística,cujos resultados  abaixo:</t>
  </si>
  <si>
    <t>Grupo Obs.</t>
  </si>
  <si>
    <t>Esc. Disc.</t>
  </si>
  <si>
    <t>Grupo Predito</t>
  </si>
  <si>
    <t>Acertos?</t>
  </si>
  <si>
    <t>Média T.Hab .G1</t>
  </si>
  <si>
    <t>P(Acertos)</t>
  </si>
  <si>
    <t>Média T.Hab .G2</t>
  </si>
  <si>
    <t>Média T.Hab .G3</t>
  </si>
  <si>
    <t>Média Status G1</t>
  </si>
  <si>
    <t>Média Status G2</t>
  </si>
  <si>
    <t>Média Status G3</t>
  </si>
  <si>
    <t>Média Multas G1</t>
  </si>
  <si>
    <t>Média Multas G2</t>
  </si>
  <si>
    <t>Média Multas G3</t>
  </si>
  <si>
    <t>Centroide C1</t>
  </si>
  <si>
    <t>Centroide C2</t>
  </si>
  <si>
    <t>Centroide C3</t>
  </si>
  <si>
    <t>P. de Corte Zec (C1,C2)</t>
  </si>
  <si>
    <t>P. de Corte Zec (C2,C3)</t>
  </si>
  <si>
    <t>Regra de Negócio 1</t>
  </si>
  <si>
    <t>Regra de Negócio 2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</si>
  <si>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</si>
  <si>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</si>
  <si>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</si>
  <si>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</si>
  <si>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</si>
  <si>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</si>
  <si>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</si>
  <si>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</si>
  <si>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gl</t>
  </si>
  <si>
    <t>SQ</t>
  </si>
  <si>
    <t>MQ</t>
  </si>
  <si>
    <t>F</t>
  </si>
  <si>
    <t>F de significação</t>
  </si>
  <si>
    <t>Regressão</t>
  </si>
  <si>
    <t>Resíduo</t>
  </si>
  <si>
    <t>Total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</si>
  <si>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</si>
  <si>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</si>
  <si>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</si>
  <si>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</si>
  <si>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</si>
  <si>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</si>
  <si>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</si>
  <si>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Interseção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</si>
</sst>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"/>
  </numFmts>
  <fonts count="9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9CDE5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8" fillId="0" borderId="0" applyBorder="0" applyProtection="0"/>
  </cellStyleXfs>
  <cellXfs count="41">
    <xf numFmtId="0" fontId="0" fillId="0" borderId="0" xfId="0"/>
    <xf numFmtId="0" fontId="7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0" fontId="5" fillId="0" borderId="0" xfId="0" applyFont="1" applyBorder="1"/>
    <xf numFmtId="1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4" fillId="4" borderId="1" xfId="0" applyFont="1" applyFill="1" applyBorder="1"/>
    <xf numFmtId="9" fontId="4" fillId="4" borderId="1" xfId="1" applyFont="1" applyFill="1" applyBorder="1" applyAlignment="1" applyProtection="1"/>
    <xf numFmtId="2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2" fontId="0" fillId="0" borderId="0" xfId="0" applyNumberFormat="1"/>
    <xf numFmtId="0" fontId="7" fillId="0" borderId="2" xfId="0" applyFont="1" applyBorder="1" applyAlignment="1">
      <alignment horizontal="center"/>
    </xf>
    <xf numFmtId="0" fontId="0" fillId="0" borderId="0" xfId="0" applyFont="1" applyBorder="1" applyAlignment="1"/>
    <xf numFmtId="10" fontId="0" fillId="4" borderId="0" xfId="1" applyNumberFormat="1" applyFont="1" applyFill="1" applyBorder="1" applyAlignment="1" applyProtection="1"/>
    <xf numFmtId="0" fontId="0" fillId="0" borderId="3" xfId="0" applyFont="1" applyBorder="1" applyAlignment="1"/>
    <xf numFmtId="0" fontId="0" fillId="4" borderId="0" xfId="0" applyFill="1" applyBorder="1" applyAlignment="1"/>
    <xf numFmtId="0" fontId="0" fillId="4" borderId="3" xfId="0" applyFill="1" applyBorder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142920</xdr:colOff>
      <xdr:row>15</xdr:row>
      <xdr:rowOff>360</xdr:rowOff>
    </xdr:from>
    <xdr:to>
      <xdr:col>7</xdr:col>
      <xdr:colOff>284400</xdr:colOff>
      <xdr:row>37</xdr:row>
      <xdr:rowOff>46440</xdr:rowOff>
    </xdr:to>
    <xdr:pic>
      <xdr:nvPicPr>
        <xdr:cNvPr id="2" name="Imagem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2920" y="3351600"/>
          <a:ext cx="4666320" cy="4179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104760</xdr:colOff>
      <xdr:row>156</xdr:row>
      <xdr:rowOff>19800</xdr:rowOff>
    </xdr:from>
    <xdr:to>
      <xdr:col>3</xdr:col>
      <xdr:colOff>475200</xdr:colOff>
      <xdr:row>179</xdr:row>
      <xdr:rowOff>171000</xdr:rowOff>
    </xdr:to>
    <xdr:pic>
      <xdr:nvPicPr>
        <xdr:cNvPr id="3" name="Imagem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4760" y="36660960"/>
          <a:ext cx="2436480" cy="453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152640</xdr:colOff>
      <xdr:row>155</xdr:row>
      <xdr:rowOff>67320</xdr:rowOff>
    </xdr:from>
    <xdr:to>
      <xdr:col>6</xdr:col>
      <xdr:colOff>587520</xdr:colOff>
      <xdr:row>179</xdr:row>
      <xdr:rowOff>47520</xdr:rowOff>
    </xdr:to>
    <xdr:pic>
      <xdr:nvPicPr>
        <xdr:cNvPr id="4" name="Imagem 7"/>
        <xdr:cNvPicPr/>
      </xdr:nvPicPr>
      <xdr:blipFill>
        <a:blip xmlns:r="http://schemas.openxmlformats.org/officeDocument/2006/relationships" r:embed="rId3"/>
        <a:stretch/>
      </xdr:blipFill>
      <xdr:spPr>
        <a:xfrm>
          <a:off x="2833560" y="36518040"/>
          <a:ext cx="1664280" cy="455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720</xdr:rowOff>
    </xdr:from>
    <xdr:to>
      <xdr:col>8</xdr:col>
      <xdr:colOff>421560</xdr:colOff>
      <xdr:row>254</xdr:row>
      <xdr:rowOff>161280</xdr:rowOff>
    </xdr:to>
    <xdr:pic>
      <xdr:nvPicPr>
        <xdr:cNvPr id="5" name="Imagem 13"/>
        <xdr:cNvPicPr/>
      </xdr:nvPicPr>
      <xdr:blipFill>
        <a:blip xmlns:r="http://schemas.openxmlformats.org/officeDocument/2006/relationships" r:embed="rId4"/>
        <a:stretch/>
      </xdr:blipFill>
      <xdr:spPr>
        <a:xfrm>
          <a:off x="0" y="49405320"/>
          <a:ext cx="5560920" cy="62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8</xdr:col>
      <xdr:colOff>554040</xdr:colOff>
      <xdr:row>218</xdr:row>
      <xdr:rowOff>180720</xdr:rowOff>
    </xdr:to>
    <xdr:pic>
      <xdr:nvPicPr>
        <xdr:cNvPr id="6" name="Imagem 14"/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41927760"/>
          <a:ext cx="5693400" cy="6847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8</xdr:col>
      <xdr:colOff>538920</xdr:colOff>
      <xdr:row>292</xdr:row>
      <xdr:rowOff>37440</xdr:rowOff>
    </xdr:to>
    <xdr:pic>
      <xdr:nvPicPr>
        <xdr:cNvPr id="7" name="Imagem 15"/>
        <xdr:cNvPicPr/>
      </xdr:nvPicPr>
      <xdr:blipFill>
        <a:blip xmlns:r="http://schemas.openxmlformats.org/officeDocument/2006/relationships" r:embed="rId6"/>
        <a:stretch/>
      </xdr:blipFill>
      <xdr:spPr>
        <a:xfrm>
          <a:off x="0" y="58453560"/>
          <a:ext cx="5678280" cy="65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296</xdr:row>
      <xdr:rowOff>360</xdr:rowOff>
    </xdr:from>
    <xdr:to>
      <xdr:col>3</xdr:col>
      <xdr:colOff>361080</xdr:colOff>
      <xdr:row>302</xdr:row>
      <xdr:rowOff>28080</xdr:rowOff>
    </xdr:to>
    <xdr:pic>
      <xdr:nvPicPr>
        <xdr:cNvPr id="8" name="Imagem 16"/>
        <xdr:cNvPicPr/>
      </xdr:nvPicPr>
      <xdr:blipFill>
        <a:blip xmlns:r="http://schemas.openxmlformats.org/officeDocument/2006/relationships" r:embed="rId7"/>
        <a:stretch/>
      </xdr:blipFill>
      <xdr:spPr>
        <a:xfrm>
          <a:off x="0" y="65740320"/>
          <a:ext cx="2427120" cy="1170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304</xdr:row>
      <xdr:rowOff>720</xdr:rowOff>
    </xdr:from>
    <xdr:to>
      <xdr:col>3</xdr:col>
      <xdr:colOff>380160</xdr:colOff>
      <xdr:row>310</xdr:row>
      <xdr:rowOff>37800</xdr:rowOff>
    </xdr:to>
    <xdr:pic>
      <xdr:nvPicPr>
        <xdr:cNvPr id="9" name="Imagem 17"/>
        <xdr:cNvPicPr/>
      </xdr:nvPicPr>
      <xdr:blipFill>
        <a:blip xmlns:r="http://schemas.openxmlformats.org/officeDocument/2006/relationships" r:embed="rId8"/>
        <a:stretch/>
      </xdr:blipFill>
      <xdr:spPr>
        <a:xfrm>
          <a:off x="0" y="67921920"/>
          <a:ext cx="2446200" cy="1180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312</xdr:row>
      <xdr:rowOff>360</xdr:rowOff>
    </xdr:from>
    <xdr:to>
      <xdr:col>8</xdr:col>
      <xdr:colOff>608040</xdr:colOff>
      <xdr:row>339</xdr:row>
      <xdr:rowOff>56160</xdr:rowOff>
    </xdr:to>
    <xdr:pic>
      <xdr:nvPicPr>
        <xdr:cNvPr id="10" name="Imagem 18"/>
        <xdr:cNvPicPr/>
      </xdr:nvPicPr>
      <xdr:blipFill>
        <a:blip xmlns:r="http://schemas.openxmlformats.org/officeDocument/2006/relationships" r:embed="rId9"/>
        <a:stretch/>
      </xdr:blipFill>
      <xdr:spPr>
        <a:xfrm>
          <a:off x="0" y="69493320"/>
          <a:ext cx="5747400" cy="519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720</xdr:rowOff>
    </xdr:from>
    <xdr:to>
      <xdr:col>8</xdr:col>
      <xdr:colOff>551880</xdr:colOff>
      <xdr:row>10</xdr:row>
      <xdr:rowOff>149400</xdr:rowOff>
    </xdr:to>
    <xdr:pic>
      <xdr:nvPicPr>
        <xdr:cNvPr id="11" name="Imagem 8"/>
        <xdr:cNvPicPr/>
      </xdr:nvPicPr>
      <xdr:blipFill>
        <a:blip xmlns:r="http://schemas.openxmlformats.org/officeDocument/2006/relationships" r:embed="rId10"/>
        <a:stretch/>
      </xdr:blipFill>
      <xdr:spPr>
        <a:xfrm>
          <a:off x="0" y="2018520"/>
          <a:ext cx="5691240" cy="52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8</xdr:col>
      <xdr:colOff>561240</xdr:colOff>
      <xdr:row>14</xdr:row>
      <xdr:rowOff>61920</xdr:rowOff>
    </xdr:to>
    <xdr:pic>
      <xdr:nvPicPr>
        <xdr:cNvPr id="12" name="Imagem 9"/>
        <xdr:cNvPicPr/>
      </xdr:nvPicPr>
      <xdr:blipFill>
        <a:blip xmlns:r="http://schemas.openxmlformats.org/officeDocument/2006/relationships" r:embed="rId11"/>
        <a:stretch/>
      </xdr:blipFill>
      <xdr:spPr>
        <a:xfrm>
          <a:off x="0" y="2589480"/>
          <a:ext cx="5700600" cy="6332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66600</xdr:colOff>
      <xdr:row>141</xdr:row>
      <xdr:rowOff>360</xdr:rowOff>
    </xdr:from>
    <xdr:to>
      <xdr:col>18</xdr:col>
      <xdr:colOff>57240</xdr:colOff>
      <xdr:row>141</xdr:row>
      <xdr:rowOff>95040</xdr:rowOff>
    </xdr:to>
    <xdr:sp macro="" textlink="">
      <xdr:nvSpPr>
        <xdr:cNvPr id="13" name="CustomShape 1"/>
        <xdr:cNvSpPr/>
      </xdr:nvSpPr>
      <xdr:spPr>
        <a:xfrm>
          <a:off x="66600" y="33612480"/>
          <a:ext cx="12325320" cy="946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39</xdr:row>
      <xdr:rowOff>43920</xdr:rowOff>
    </xdr:from>
    <xdr:to>
      <xdr:col>8</xdr:col>
      <xdr:colOff>580320</xdr:colOff>
      <xdr:row>39</xdr:row>
      <xdr:rowOff>685440</xdr:rowOff>
    </xdr:to>
    <xdr:pic>
      <xdr:nvPicPr>
        <xdr:cNvPr id="14" name="Imagem 20"/>
        <xdr:cNvPicPr/>
      </xdr:nvPicPr>
      <xdr:blipFill>
        <a:blip xmlns:r="http://schemas.openxmlformats.org/officeDocument/2006/relationships" r:embed="rId12"/>
        <a:stretch/>
      </xdr:blipFill>
      <xdr:spPr>
        <a:xfrm>
          <a:off x="0" y="7795800"/>
          <a:ext cx="5719680" cy="64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104760</xdr:colOff>
      <xdr:row>48</xdr:row>
      <xdr:rowOff>801000</xdr:rowOff>
    </xdr:from>
    <xdr:to>
      <xdr:col>6</xdr:col>
      <xdr:colOff>208440</xdr:colOff>
      <xdr:row>63</xdr:row>
      <xdr:rowOff>56880</xdr:rowOff>
    </xdr:to>
    <xdr:pic>
      <xdr:nvPicPr>
        <xdr:cNvPr id="15" name="Imagem 21"/>
        <xdr:cNvPicPr/>
      </xdr:nvPicPr>
      <xdr:blipFill>
        <a:blip xmlns:r="http://schemas.openxmlformats.org/officeDocument/2006/relationships" r:embed="rId13"/>
        <a:stretch/>
      </xdr:blipFill>
      <xdr:spPr>
        <a:xfrm>
          <a:off x="104760" y="16639560"/>
          <a:ext cx="4014000" cy="3037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104760</xdr:colOff>
      <xdr:row>47</xdr:row>
      <xdr:rowOff>38520</xdr:rowOff>
    </xdr:from>
    <xdr:to>
      <xdr:col>3</xdr:col>
      <xdr:colOff>8640</xdr:colOff>
      <xdr:row>48</xdr:row>
      <xdr:rowOff>875880</xdr:rowOff>
    </xdr:to>
    <xdr:pic>
      <xdr:nvPicPr>
        <xdr:cNvPr id="16" name="Imagem 22"/>
        <xdr:cNvPicPr/>
      </xdr:nvPicPr>
      <xdr:blipFill>
        <a:blip xmlns:r="http://schemas.openxmlformats.org/officeDocument/2006/relationships" r:embed="rId14"/>
        <a:stretch/>
      </xdr:blipFill>
      <xdr:spPr>
        <a:xfrm>
          <a:off x="104760" y="14896080"/>
          <a:ext cx="1969920" cy="1818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67</xdr:row>
      <xdr:rowOff>190440</xdr:rowOff>
    </xdr:from>
    <xdr:to>
      <xdr:col>8</xdr:col>
      <xdr:colOff>227880</xdr:colOff>
      <xdr:row>76</xdr:row>
      <xdr:rowOff>170640</xdr:rowOff>
    </xdr:to>
    <xdr:pic>
      <xdr:nvPicPr>
        <xdr:cNvPr id="17" name="Imagem 23"/>
        <xdr:cNvPicPr/>
      </xdr:nvPicPr>
      <xdr:blipFill>
        <a:blip xmlns:r="http://schemas.openxmlformats.org/officeDocument/2006/relationships" r:embed="rId15"/>
        <a:stretch/>
      </xdr:blipFill>
      <xdr:spPr>
        <a:xfrm>
          <a:off x="85680" y="20610720"/>
          <a:ext cx="5281560" cy="178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77</xdr:row>
      <xdr:rowOff>28800</xdr:rowOff>
    </xdr:from>
    <xdr:to>
      <xdr:col>8</xdr:col>
      <xdr:colOff>504000</xdr:colOff>
      <xdr:row>100</xdr:row>
      <xdr:rowOff>45000</xdr:rowOff>
    </xdr:to>
    <xdr:pic>
      <xdr:nvPicPr>
        <xdr:cNvPr id="18" name="Imagem 24"/>
        <xdr:cNvPicPr/>
      </xdr:nvPicPr>
      <xdr:blipFill>
        <a:blip xmlns:r="http://schemas.openxmlformats.org/officeDocument/2006/relationships" r:embed="rId16"/>
        <a:stretch/>
      </xdr:blipFill>
      <xdr:spPr>
        <a:xfrm>
          <a:off x="47520" y="22449240"/>
          <a:ext cx="5595840" cy="4616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8</xdr:col>
      <xdr:colOff>434880</xdr:colOff>
      <xdr:row>46</xdr:row>
      <xdr:rowOff>599400</xdr:rowOff>
    </xdr:to>
    <xdr:pic>
      <xdr:nvPicPr>
        <xdr:cNvPr id="19" name="Imagem 25"/>
        <xdr:cNvPicPr/>
      </xdr:nvPicPr>
      <xdr:blipFill>
        <a:blip xmlns:r="http://schemas.openxmlformats.org/officeDocument/2006/relationships" r:embed="rId17"/>
        <a:stretch/>
      </xdr:blipFill>
      <xdr:spPr>
        <a:xfrm>
          <a:off x="0" y="10009440"/>
          <a:ext cx="5574240" cy="446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39</xdr:row>
      <xdr:rowOff>753120</xdr:rowOff>
    </xdr:from>
    <xdr:to>
      <xdr:col>8</xdr:col>
      <xdr:colOff>561240</xdr:colOff>
      <xdr:row>39</xdr:row>
      <xdr:rowOff>1374840</xdr:rowOff>
    </xdr:to>
    <xdr:pic>
      <xdr:nvPicPr>
        <xdr:cNvPr id="20" name="Imagem 28"/>
        <xdr:cNvPicPr/>
      </xdr:nvPicPr>
      <xdr:blipFill>
        <a:blip xmlns:r="http://schemas.openxmlformats.org/officeDocument/2006/relationships" r:embed="rId18"/>
        <a:stretch/>
      </xdr:blipFill>
      <xdr:spPr>
        <a:xfrm>
          <a:off x="19080" y="8505000"/>
          <a:ext cx="5681520" cy="621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359</xdr:row>
      <xdr:rowOff>720</xdr:rowOff>
    </xdr:from>
    <xdr:to>
      <xdr:col>8</xdr:col>
      <xdr:colOff>475560</xdr:colOff>
      <xdr:row>364</xdr:row>
      <xdr:rowOff>187560</xdr:rowOff>
    </xdr:to>
    <xdr:pic>
      <xdr:nvPicPr>
        <xdr:cNvPr id="21" name="Imagem 31"/>
        <xdr:cNvPicPr/>
      </xdr:nvPicPr>
      <xdr:blipFill>
        <a:blip xmlns:r="http://schemas.openxmlformats.org/officeDocument/2006/relationships" r:embed="rId19"/>
        <a:stretch/>
      </xdr:blipFill>
      <xdr:spPr>
        <a:xfrm>
          <a:off x="0" y="80494920"/>
          <a:ext cx="5614920" cy="11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377</xdr:row>
      <xdr:rowOff>720</xdr:rowOff>
    </xdr:from>
    <xdr:to>
      <xdr:col>6</xdr:col>
      <xdr:colOff>341640</xdr:colOff>
      <xdr:row>413</xdr:row>
      <xdr:rowOff>37080</xdr:rowOff>
    </xdr:to>
    <xdr:pic>
      <xdr:nvPicPr>
        <xdr:cNvPr id="22" name="Imagem 32"/>
        <xdr:cNvPicPr/>
      </xdr:nvPicPr>
      <xdr:blipFill>
        <a:blip xmlns:r="http://schemas.openxmlformats.org/officeDocument/2006/relationships" r:embed="rId20"/>
        <a:stretch/>
      </xdr:blipFill>
      <xdr:spPr>
        <a:xfrm>
          <a:off x="0" y="84000240"/>
          <a:ext cx="4251960" cy="689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417</xdr:row>
      <xdr:rowOff>720</xdr:rowOff>
    </xdr:from>
    <xdr:to>
      <xdr:col>8</xdr:col>
      <xdr:colOff>580320</xdr:colOff>
      <xdr:row>425</xdr:row>
      <xdr:rowOff>190440</xdr:rowOff>
    </xdr:to>
    <xdr:pic>
      <xdr:nvPicPr>
        <xdr:cNvPr id="23" name="Imagem 1"/>
        <xdr:cNvPicPr/>
      </xdr:nvPicPr>
      <xdr:blipFill>
        <a:blip xmlns:r="http://schemas.openxmlformats.org/officeDocument/2006/relationships" r:embed="rId21"/>
        <a:stretch/>
      </xdr:blipFill>
      <xdr:spPr>
        <a:xfrm>
          <a:off x="0" y="91629720"/>
          <a:ext cx="5719680" cy="1713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19080</xdr:colOff>
      <xdr:row>425</xdr:row>
      <xdr:rowOff>152640</xdr:rowOff>
    </xdr:from>
    <xdr:to>
      <xdr:col>2</xdr:col>
      <xdr:colOff>519840</xdr:colOff>
      <xdr:row>432</xdr:row>
      <xdr:rowOff>142200</xdr:rowOff>
    </xdr:to>
    <xdr:pic>
      <xdr:nvPicPr>
        <xdr:cNvPr id="24" name="Imagem 2"/>
        <xdr:cNvPicPr/>
      </xdr:nvPicPr>
      <xdr:blipFill>
        <a:blip xmlns:r="http://schemas.openxmlformats.org/officeDocument/2006/relationships" r:embed="rId22"/>
        <a:stretch/>
      </xdr:blipFill>
      <xdr:spPr>
        <a:xfrm>
          <a:off x="19080" y="93305520"/>
          <a:ext cx="1952280" cy="132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28440</xdr:colOff>
      <xdr:row>433</xdr:row>
      <xdr:rowOff>0</xdr:rowOff>
    </xdr:from>
    <xdr:to>
      <xdr:col>7</xdr:col>
      <xdr:colOff>199080</xdr:colOff>
      <xdr:row>440</xdr:row>
      <xdr:rowOff>9360</xdr:rowOff>
    </xdr:to>
    <xdr:pic>
      <xdr:nvPicPr>
        <xdr:cNvPr id="25" name="Imagem 3"/>
        <xdr:cNvPicPr/>
      </xdr:nvPicPr>
      <xdr:blipFill>
        <a:blip xmlns:r="http://schemas.openxmlformats.org/officeDocument/2006/relationships" r:embed="rId23"/>
        <a:stretch/>
      </xdr:blipFill>
      <xdr:spPr>
        <a:xfrm>
          <a:off x="28440" y="94677120"/>
          <a:ext cx="4695480" cy="134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443</xdr:row>
      <xdr:rowOff>360</xdr:rowOff>
    </xdr:from>
    <xdr:to>
      <xdr:col>8</xdr:col>
      <xdr:colOff>74880</xdr:colOff>
      <xdr:row>445</xdr:row>
      <xdr:rowOff>47160</xdr:rowOff>
    </xdr:to>
    <xdr:pic>
      <xdr:nvPicPr>
        <xdr:cNvPr id="26" name="Imagem 4"/>
        <xdr:cNvPicPr/>
      </xdr:nvPicPr>
      <xdr:blipFill>
        <a:blip xmlns:r="http://schemas.openxmlformats.org/officeDocument/2006/relationships" r:embed="rId24"/>
        <a:stretch/>
      </xdr:blipFill>
      <xdr:spPr>
        <a:xfrm>
          <a:off x="0" y="96582240"/>
          <a:ext cx="5214240" cy="428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446</xdr:row>
      <xdr:rowOff>360</xdr:rowOff>
    </xdr:from>
    <xdr:to>
      <xdr:col>8</xdr:col>
      <xdr:colOff>580320</xdr:colOff>
      <xdr:row>458</xdr:row>
      <xdr:rowOff>66240</xdr:rowOff>
    </xdr:to>
    <xdr:pic>
      <xdr:nvPicPr>
        <xdr:cNvPr id="27" name="Imagem 10"/>
        <xdr:cNvPicPr/>
      </xdr:nvPicPr>
      <xdr:blipFill>
        <a:blip xmlns:r="http://schemas.openxmlformats.org/officeDocument/2006/relationships" r:embed="rId25"/>
        <a:stretch/>
      </xdr:blipFill>
      <xdr:spPr>
        <a:xfrm>
          <a:off x="0" y="97153920"/>
          <a:ext cx="5719680" cy="235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101</xdr:row>
      <xdr:rowOff>76680</xdr:rowOff>
    </xdr:from>
    <xdr:to>
      <xdr:col>8</xdr:col>
      <xdr:colOff>532800</xdr:colOff>
      <xdr:row>112</xdr:row>
      <xdr:rowOff>28440</xdr:rowOff>
    </xdr:to>
    <xdr:pic>
      <xdr:nvPicPr>
        <xdr:cNvPr id="28" name="Imagem 11"/>
        <xdr:cNvPicPr/>
      </xdr:nvPicPr>
      <xdr:blipFill>
        <a:blip xmlns:r="http://schemas.openxmlformats.org/officeDocument/2006/relationships" r:embed="rId26"/>
        <a:stretch/>
      </xdr:blipFill>
      <xdr:spPr>
        <a:xfrm>
          <a:off x="85680" y="27297720"/>
          <a:ext cx="5586480" cy="215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104760</xdr:colOff>
      <xdr:row>6</xdr:row>
      <xdr:rowOff>0</xdr:rowOff>
    </xdr:from>
    <xdr:to>
      <xdr:col>11</xdr:col>
      <xdr:colOff>338040</xdr:colOff>
      <xdr:row>26</xdr:row>
      <xdr:rowOff>113400</xdr:rowOff>
    </xdr:to>
    <xdr:sp macro="" textlink="">
      <xdr:nvSpPr>
        <xdr:cNvPr id="27" name="CustomShape 1"/>
        <xdr:cNvSpPr/>
      </xdr:nvSpPr>
      <xdr:spPr>
        <a:xfrm>
          <a:off x="5596560" y="1152360"/>
          <a:ext cx="3247200" cy="3971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Calibri"/>
            </a:rPr>
            <a:t>Indique a probabilidade em que cada um dos</a:t>
          </a: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Calibri"/>
            </a:rPr>
            <a:t> novos clientes pode pertencer ao Grupo</a:t>
          </a: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Calibri"/>
            </a:rPr>
            <a:t>Correspondente e cria uma Regra de Negócio</a:t>
          </a: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Calibri"/>
            </a:rPr>
            <a:t> diante dessa problemática. Aponte ainda </a:t>
          </a: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Calibri"/>
            </a:rPr>
            <a:t>qual dessas três variáveis é a que mais </a:t>
          </a: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Calibri"/>
            </a:rPr>
            <a:t>discrimina a classificação dos Grupos.</a:t>
          </a: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200" b="1" u="sng" strike="noStrike" spc="-1">
              <a:solidFill>
                <a:srgbClr val="000000"/>
              </a:solidFill>
              <a:uFillTx/>
              <a:latin typeface="Calibri"/>
            </a:rPr>
            <a:t>85</a:t>
          </a:r>
          <a:r>
            <a:rPr lang="pt-BR" sz="1200" b="1" strike="noStrike" spc="-1">
              <a:solidFill>
                <a:srgbClr val="000000"/>
              </a:solidFill>
              <a:latin typeface="Calibri"/>
            </a:rPr>
            <a:t>% de chance.</a:t>
          </a: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Calibri"/>
            </a:rPr>
            <a:t>A variavel Multas possue maior discriminação</a:t>
          </a:r>
          <a:endParaRPr lang="pt-BR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000000"/>
              </a:solidFill>
              <a:latin typeface="Calibri"/>
            </a:rPr>
            <a:t>por ter a maior significancia de 0,006.</a:t>
          </a:r>
          <a:endParaRPr lang="pt-BR" sz="12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"/>
  <sheetViews>
    <sheetView tabSelected="1" zoomScaleNormal="100" workbookViewId="0">
      <selection activeCell="A4" sqref="A4:A6"/>
    </sheetView>
  </sheetViews>
  <sheetFormatPr defaultColWidth="8.7109375" defaultRowHeight="15" x14ac:dyDescent="0.25"/>
  <cols>
    <col min="1" max="1" width="11.85546875" customWidth="1"/>
    <col min="10" max="10" width="11.7109375" customWidth="1"/>
    <col min="11" max="11" width="20.5703125" customWidth="1"/>
  </cols>
  <sheetData>
    <row r="1" spans="1:1" ht="21" x14ac:dyDescent="0.35">
      <c r="A1" s="3" t="s">
        <v>0</v>
      </c>
    </row>
    <row r="2" spans="1:1" ht="21" x14ac:dyDescent="0.35">
      <c r="A2" s="3" t="s">
        <v>1</v>
      </c>
    </row>
    <row r="3" spans="1:1" ht="21" x14ac:dyDescent="0.35">
      <c r="A3" s="3" t="s">
        <v>2</v>
      </c>
    </row>
    <row r="4" spans="1:1" ht="21" x14ac:dyDescent="0.35">
      <c r="A4" s="3" t="s">
        <v>3</v>
      </c>
    </row>
    <row r="5" spans="1:1" ht="21" x14ac:dyDescent="0.35">
      <c r="A5" s="3" t="s">
        <v>4</v>
      </c>
    </row>
    <row r="6" spans="1:1" ht="21" x14ac:dyDescent="0.35">
      <c r="A6" s="3" t="s">
        <v>5</v>
      </c>
    </row>
    <row r="7" spans="1:1" ht="21" x14ac:dyDescent="0.35">
      <c r="A7" s="3"/>
    </row>
    <row r="8" spans="1:1" ht="21" x14ac:dyDescent="0.35">
      <c r="A8" s="3" t="s">
        <v>6</v>
      </c>
    </row>
    <row r="37" spans="1:6" ht="10.5" customHeight="1" x14ac:dyDescent="0.25"/>
    <row r="38" spans="1:6" ht="10.5" customHeight="1" x14ac:dyDescent="0.25"/>
    <row r="39" spans="1:6" ht="10.5" customHeight="1" x14ac:dyDescent="0.25"/>
    <row r="40" spans="1:6" ht="133.5" customHeight="1" x14ac:dyDescent="0.3">
      <c r="A40" s="4"/>
      <c r="B40" s="5"/>
      <c r="C40" s="5"/>
      <c r="D40" s="5"/>
      <c r="E40" s="5"/>
      <c r="F40" s="5"/>
    </row>
    <row r="41" spans="1:6" ht="22.5" customHeight="1" x14ac:dyDescent="0.3">
      <c r="A41" s="4" t="s">
        <v>7</v>
      </c>
      <c r="B41" s="5"/>
      <c r="C41" s="5"/>
      <c r="D41" s="5"/>
      <c r="E41" s="5"/>
      <c r="F41" s="5"/>
    </row>
    <row r="42" spans="1:6" ht="21.75" customHeight="1" x14ac:dyDescent="0.3">
      <c r="A42" s="4" t="s">
        <v>8</v>
      </c>
      <c r="B42" s="5"/>
      <c r="C42" s="5"/>
      <c r="D42" s="5"/>
      <c r="E42" s="5"/>
      <c r="F42" s="5"/>
    </row>
    <row r="43" spans="1:6" ht="72.75" customHeight="1" x14ac:dyDescent="0.3">
      <c r="A43" s="4"/>
      <c r="B43" s="5"/>
      <c r="C43" s="5"/>
      <c r="D43" s="5"/>
      <c r="E43" s="5"/>
      <c r="F43" s="5"/>
    </row>
    <row r="44" spans="1:6" ht="77.25" customHeight="1" x14ac:dyDescent="0.3">
      <c r="A44" s="4"/>
      <c r="B44" s="5"/>
      <c r="C44" s="5"/>
      <c r="D44" s="5"/>
      <c r="E44" s="5"/>
      <c r="F44" s="5"/>
    </row>
    <row r="45" spans="1:6" ht="77.25" customHeight="1" x14ac:dyDescent="0.3">
      <c r="A45" s="4"/>
      <c r="B45" s="5"/>
      <c r="C45" s="5"/>
      <c r="D45" s="5"/>
      <c r="E45" s="5"/>
      <c r="F45" s="5"/>
    </row>
    <row r="46" spans="1:6" ht="77.25" customHeight="1" x14ac:dyDescent="0.3">
      <c r="A46" s="4"/>
      <c r="B46" s="5"/>
      <c r="C46" s="5"/>
      <c r="D46" s="5"/>
      <c r="E46" s="5"/>
      <c r="F46" s="5"/>
    </row>
    <row r="47" spans="1:6" ht="77.25" customHeight="1" x14ac:dyDescent="0.3">
      <c r="A47" s="4"/>
      <c r="B47" s="5"/>
      <c r="C47" s="5"/>
      <c r="D47" s="5"/>
      <c r="E47" s="5"/>
      <c r="F47" s="5"/>
    </row>
    <row r="48" spans="1:6" ht="77.25" customHeight="1" x14ac:dyDescent="0.3">
      <c r="A48" s="4"/>
      <c r="B48" s="5"/>
      <c r="C48" s="5"/>
      <c r="D48" s="5"/>
      <c r="E48" s="5"/>
      <c r="F48" s="5"/>
    </row>
    <row r="49" spans="1:6" ht="77.25" customHeight="1" x14ac:dyDescent="0.3">
      <c r="A49" s="4"/>
      <c r="B49" s="5"/>
      <c r="C49" s="5"/>
      <c r="D49" s="5"/>
      <c r="E49" s="5"/>
      <c r="F49" s="5"/>
    </row>
    <row r="50" spans="1:6" ht="15.75" customHeight="1" x14ac:dyDescent="0.3">
      <c r="A50" s="4"/>
      <c r="B50" s="5"/>
      <c r="C50" s="5"/>
      <c r="D50" s="5"/>
      <c r="E50" s="5"/>
      <c r="F50" s="5"/>
    </row>
    <row r="51" spans="1:6" ht="15.75" customHeight="1" x14ac:dyDescent="0.3">
      <c r="A51" s="4"/>
      <c r="B51" s="5"/>
      <c r="C51" s="5"/>
      <c r="D51" s="5"/>
      <c r="E51" s="5"/>
      <c r="F51" s="5"/>
    </row>
    <row r="52" spans="1:6" ht="15.75" customHeight="1" x14ac:dyDescent="0.3">
      <c r="A52" s="4"/>
      <c r="B52" s="5"/>
      <c r="C52" s="5"/>
      <c r="D52" s="5"/>
      <c r="E52" s="5"/>
      <c r="F52" s="5"/>
    </row>
    <row r="53" spans="1:6" ht="15.75" customHeight="1" x14ac:dyDescent="0.3">
      <c r="A53" s="4"/>
      <c r="B53" s="5"/>
      <c r="C53" s="5"/>
      <c r="D53" s="5"/>
      <c r="E53" s="5"/>
      <c r="F53" s="5"/>
    </row>
    <row r="54" spans="1:6" ht="15.75" customHeight="1" x14ac:dyDescent="0.3">
      <c r="A54" s="4"/>
      <c r="B54" s="5"/>
      <c r="C54" s="5"/>
      <c r="D54" s="5"/>
      <c r="E54" s="5"/>
      <c r="F54" s="5"/>
    </row>
    <row r="55" spans="1:6" ht="15.75" customHeight="1" x14ac:dyDescent="0.3">
      <c r="A55" s="4"/>
      <c r="B55" s="5"/>
      <c r="C55" s="5"/>
      <c r="D55" s="5"/>
      <c r="E55" s="5"/>
      <c r="F55" s="5"/>
    </row>
    <row r="56" spans="1:6" ht="15.75" customHeight="1" x14ac:dyDescent="0.3">
      <c r="A56" s="4"/>
      <c r="B56" s="5"/>
      <c r="C56" s="5"/>
      <c r="D56" s="5"/>
      <c r="E56" s="5"/>
      <c r="F56" s="5"/>
    </row>
    <row r="57" spans="1:6" ht="15.75" customHeight="1" x14ac:dyDescent="0.3">
      <c r="A57" s="4"/>
      <c r="B57" s="5"/>
      <c r="C57" s="5"/>
      <c r="D57" s="5"/>
      <c r="E57" s="5"/>
      <c r="F57" s="5"/>
    </row>
    <row r="58" spans="1:6" ht="15.75" customHeight="1" x14ac:dyDescent="0.3">
      <c r="A58" s="4"/>
      <c r="B58" s="5"/>
      <c r="C58" s="5"/>
      <c r="D58" s="5"/>
      <c r="E58" s="5"/>
      <c r="F58" s="5"/>
    </row>
    <row r="59" spans="1:6" ht="15.75" customHeight="1" x14ac:dyDescent="0.3">
      <c r="A59" s="4"/>
      <c r="B59" s="5"/>
      <c r="C59" s="5"/>
      <c r="D59" s="5"/>
      <c r="E59" s="5"/>
      <c r="F59" s="5"/>
    </row>
    <row r="60" spans="1:6" ht="15.75" customHeight="1" x14ac:dyDescent="0.3">
      <c r="A60" s="4"/>
      <c r="B60" s="5"/>
      <c r="C60" s="5"/>
      <c r="D60" s="5"/>
      <c r="E60" s="5"/>
      <c r="F60" s="5"/>
    </row>
    <row r="61" spans="1:6" ht="15.75" customHeight="1" x14ac:dyDescent="0.3">
      <c r="A61" s="4"/>
      <c r="B61" s="5"/>
      <c r="C61" s="5"/>
      <c r="D61" s="5"/>
      <c r="E61" s="5"/>
      <c r="F61" s="5"/>
    </row>
    <row r="62" spans="1:6" ht="15.75" customHeight="1" x14ac:dyDescent="0.3">
      <c r="A62" s="4"/>
      <c r="B62" s="5"/>
      <c r="C62" s="5"/>
      <c r="D62" s="5"/>
      <c r="E62" s="5"/>
      <c r="F62" s="5"/>
    </row>
    <row r="63" spans="1:6" ht="15.75" customHeight="1" x14ac:dyDescent="0.3">
      <c r="A63" s="4"/>
      <c r="B63" s="5"/>
      <c r="C63" s="5"/>
      <c r="D63" s="5"/>
      <c r="E63" s="5"/>
      <c r="F63" s="5"/>
    </row>
    <row r="64" spans="1:6" ht="15.75" customHeight="1" x14ac:dyDescent="0.3">
      <c r="A64" s="4"/>
      <c r="B64" s="5"/>
      <c r="C64" s="5"/>
      <c r="D64" s="5"/>
      <c r="E64" s="5"/>
      <c r="F64" s="5"/>
    </row>
    <row r="65" spans="1:6" ht="15.75" customHeight="1" x14ac:dyDescent="0.3">
      <c r="A65" s="4"/>
      <c r="B65" s="5"/>
      <c r="C65" s="5"/>
      <c r="D65" s="5"/>
      <c r="E65" s="5"/>
      <c r="F65" s="5"/>
    </row>
    <row r="66" spans="1:6" ht="15.75" customHeight="1" x14ac:dyDescent="0.3">
      <c r="A66" s="4"/>
      <c r="B66" s="5"/>
      <c r="C66" s="5"/>
      <c r="D66" s="5"/>
      <c r="E66" s="5"/>
      <c r="F66" s="5"/>
    </row>
    <row r="67" spans="1:6" ht="15.75" customHeight="1" x14ac:dyDescent="0.3">
      <c r="A67" s="4"/>
      <c r="B67" s="5"/>
      <c r="C67" s="5"/>
      <c r="D67" s="5"/>
      <c r="E67" s="5"/>
      <c r="F67" s="5"/>
    </row>
    <row r="68" spans="1:6" ht="15.75" customHeight="1" x14ac:dyDescent="0.3">
      <c r="A68" s="4"/>
      <c r="B68" s="5"/>
      <c r="C68" s="5"/>
      <c r="D68" s="5"/>
      <c r="E68" s="5"/>
      <c r="F68" s="5"/>
    </row>
    <row r="69" spans="1:6" ht="15.75" customHeight="1" x14ac:dyDescent="0.3">
      <c r="A69" s="4"/>
      <c r="B69" s="5"/>
      <c r="C69" s="5"/>
      <c r="D69" s="5"/>
      <c r="E69" s="5"/>
      <c r="F69" s="5"/>
    </row>
    <row r="70" spans="1:6" ht="15.75" customHeight="1" x14ac:dyDescent="0.3">
      <c r="A70" s="4"/>
      <c r="B70" s="5"/>
      <c r="C70" s="5"/>
      <c r="D70" s="5"/>
      <c r="E70" s="5"/>
      <c r="F70" s="5"/>
    </row>
    <row r="71" spans="1:6" ht="15.75" customHeight="1" x14ac:dyDescent="0.3">
      <c r="A71" s="4"/>
      <c r="B71" s="5"/>
      <c r="C71" s="5"/>
      <c r="D71" s="5"/>
      <c r="E71" s="5"/>
      <c r="F71" s="5"/>
    </row>
    <row r="72" spans="1:6" ht="15.75" customHeight="1" x14ac:dyDescent="0.3">
      <c r="A72" s="4"/>
      <c r="B72" s="5"/>
      <c r="C72" s="5"/>
      <c r="D72" s="5"/>
      <c r="E72" s="5"/>
      <c r="F72" s="5"/>
    </row>
    <row r="73" spans="1:6" ht="15.75" customHeight="1" x14ac:dyDescent="0.3">
      <c r="A73" s="4"/>
      <c r="B73" s="5"/>
      <c r="C73" s="5"/>
      <c r="D73" s="5"/>
      <c r="E73" s="5"/>
      <c r="F73" s="5"/>
    </row>
    <row r="74" spans="1:6" ht="15.75" customHeight="1" x14ac:dyDescent="0.3">
      <c r="A74" s="4"/>
      <c r="B74" s="5"/>
      <c r="C74" s="5"/>
      <c r="D74" s="5"/>
      <c r="E74" s="5"/>
      <c r="F74" s="5"/>
    </row>
    <row r="75" spans="1:6" ht="15.75" customHeight="1" x14ac:dyDescent="0.3">
      <c r="A75" s="4"/>
      <c r="B75" s="5"/>
      <c r="C75" s="5"/>
      <c r="D75" s="5"/>
      <c r="E75" s="5"/>
      <c r="F75" s="5"/>
    </row>
    <row r="76" spans="1:6" ht="15.75" customHeight="1" x14ac:dyDescent="0.3">
      <c r="A76" s="4"/>
      <c r="B76" s="5"/>
      <c r="C76" s="5"/>
      <c r="D76" s="5"/>
      <c r="E76" s="5"/>
      <c r="F76" s="5"/>
    </row>
    <row r="77" spans="1:6" ht="15.75" customHeight="1" x14ac:dyDescent="0.3">
      <c r="A77" s="4"/>
      <c r="B77" s="5"/>
      <c r="C77" s="5"/>
      <c r="D77" s="5"/>
      <c r="E77" s="5"/>
      <c r="F77" s="5"/>
    </row>
    <row r="78" spans="1:6" ht="15.75" customHeight="1" x14ac:dyDescent="0.3">
      <c r="A78" s="4"/>
      <c r="B78" s="5"/>
      <c r="C78" s="5"/>
      <c r="D78" s="5"/>
      <c r="E78" s="5"/>
      <c r="F78" s="5"/>
    </row>
    <row r="79" spans="1:6" ht="15.75" customHeight="1" x14ac:dyDescent="0.3">
      <c r="A79" s="4"/>
      <c r="B79" s="5"/>
      <c r="C79" s="5"/>
      <c r="D79" s="5"/>
      <c r="E79" s="5"/>
      <c r="F79" s="5"/>
    </row>
    <row r="80" spans="1:6" ht="15.75" customHeight="1" x14ac:dyDescent="0.3">
      <c r="A80" s="4"/>
      <c r="B80" s="5"/>
      <c r="C80" s="5"/>
      <c r="D80" s="5"/>
      <c r="E80" s="5"/>
      <c r="F80" s="5"/>
    </row>
    <row r="81" spans="1:6" ht="15.75" customHeight="1" x14ac:dyDescent="0.3">
      <c r="A81" s="4"/>
      <c r="B81" s="5"/>
      <c r="C81" s="5"/>
      <c r="D81" s="5"/>
      <c r="E81" s="5"/>
      <c r="F81" s="5"/>
    </row>
    <row r="82" spans="1:6" ht="15.75" customHeight="1" x14ac:dyDescent="0.3">
      <c r="A82" s="4"/>
      <c r="B82" s="5"/>
      <c r="C82" s="5"/>
      <c r="D82" s="5"/>
      <c r="E82" s="5"/>
      <c r="F82" s="5"/>
    </row>
    <row r="83" spans="1:6" ht="15.75" customHeight="1" x14ac:dyDescent="0.3">
      <c r="A83" s="4"/>
      <c r="B83" s="5"/>
      <c r="C83" s="5"/>
      <c r="D83" s="5"/>
      <c r="E83" s="5"/>
      <c r="F83" s="5"/>
    </row>
    <row r="84" spans="1:6" ht="15.75" customHeight="1" x14ac:dyDescent="0.3">
      <c r="A84" s="4"/>
      <c r="B84" s="5"/>
      <c r="C84" s="5"/>
      <c r="D84" s="5"/>
      <c r="E84" s="5"/>
      <c r="F84" s="5"/>
    </row>
    <row r="85" spans="1:6" ht="15.75" customHeight="1" x14ac:dyDescent="0.3">
      <c r="A85" s="4"/>
      <c r="B85" s="5"/>
      <c r="C85" s="5"/>
      <c r="D85" s="5"/>
      <c r="E85" s="5"/>
      <c r="F85" s="5"/>
    </row>
    <row r="86" spans="1:6" ht="15.75" customHeight="1" x14ac:dyDescent="0.3">
      <c r="A86" s="4"/>
      <c r="B86" s="5"/>
      <c r="C86" s="5"/>
      <c r="D86" s="5"/>
      <c r="E86" s="5"/>
      <c r="F86" s="5"/>
    </row>
    <row r="87" spans="1:6" ht="15.75" customHeight="1" x14ac:dyDescent="0.3">
      <c r="A87" s="4"/>
      <c r="B87" s="5"/>
      <c r="C87" s="5"/>
      <c r="D87" s="5"/>
      <c r="E87" s="5"/>
      <c r="F87" s="5"/>
    </row>
    <row r="88" spans="1:6" ht="15.75" customHeight="1" x14ac:dyDescent="0.3">
      <c r="A88" s="4"/>
      <c r="B88" s="5"/>
      <c r="C88" s="5"/>
      <c r="D88" s="5"/>
      <c r="E88" s="5"/>
      <c r="F88" s="5"/>
    </row>
    <row r="89" spans="1:6" ht="15.75" customHeight="1" x14ac:dyDescent="0.3">
      <c r="A89" s="4"/>
      <c r="B89" s="5"/>
      <c r="C89" s="5"/>
      <c r="D89" s="5"/>
      <c r="E89" s="5"/>
      <c r="F89" s="5"/>
    </row>
    <row r="90" spans="1:6" ht="15.75" customHeight="1" x14ac:dyDescent="0.3">
      <c r="A90" s="4"/>
      <c r="B90" s="5"/>
      <c r="C90" s="5"/>
      <c r="D90" s="5"/>
      <c r="E90" s="5"/>
      <c r="F90" s="5"/>
    </row>
    <row r="91" spans="1:6" ht="15.75" customHeight="1" x14ac:dyDescent="0.3">
      <c r="A91" s="4"/>
      <c r="B91" s="5"/>
      <c r="C91" s="5"/>
      <c r="D91" s="5"/>
      <c r="E91" s="5"/>
      <c r="F91" s="5"/>
    </row>
    <row r="92" spans="1:6" ht="15.75" customHeight="1" x14ac:dyDescent="0.3">
      <c r="A92" s="4"/>
      <c r="B92" s="5"/>
      <c r="C92" s="5"/>
      <c r="D92" s="5"/>
      <c r="E92" s="5"/>
      <c r="F92" s="5"/>
    </row>
    <row r="93" spans="1:6" ht="15.75" customHeight="1" x14ac:dyDescent="0.3">
      <c r="A93" s="4"/>
      <c r="B93" s="5"/>
      <c r="C93" s="5"/>
      <c r="D93" s="5"/>
      <c r="E93" s="5"/>
      <c r="F93" s="5"/>
    </row>
    <row r="94" spans="1:6" ht="15.75" customHeight="1" x14ac:dyDescent="0.3">
      <c r="A94" s="4"/>
      <c r="B94" s="5"/>
      <c r="C94" s="5"/>
      <c r="D94" s="5"/>
      <c r="E94" s="5"/>
      <c r="F94" s="5"/>
    </row>
    <row r="95" spans="1:6" ht="15.75" customHeight="1" x14ac:dyDescent="0.3">
      <c r="A95" s="4"/>
      <c r="B95" s="5"/>
      <c r="C95" s="5"/>
      <c r="D95" s="5"/>
      <c r="E95" s="5"/>
      <c r="F95" s="5"/>
    </row>
    <row r="96" spans="1:6" ht="15.75" customHeight="1" x14ac:dyDescent="0.3">
      <c r="A96" s="4"/>
      <c r="B96" s="5"/>
      <c r="C96" s="5"/>
      <c r="D96" s="5"/>
      <c r="E96" s="5"/>
      <c r="F96" s="5"/>
    </row>
    <row r="97" spans="1:6" ht="15.75" customHeight="1" x14ac:dyDescent="0.3">
      <c r="A97" s="4"/>
      <c r="B97" s="5"/>
      <c r="C97" s="5"/>
      <c r="D97" s="5"/>
      <c r="E97" s="5"/>
      <c r="F97" s="5"/>
    </row>
    <row r="98" spans="1:6" ht="15.75" customHeight="1" x14ac:dyDescent="0.3">
      <c r="A98" s="4"/>
      <c r="B98" s="5"/>
      <c r="C98" s="5"/>
      <c r="D98" s="5"/>
      <c r="E98" s="5"/>
      <c r="F98" s="5"/>
    </row>
    <row r="99" spans="1:6" ht="15.75" customHeight="1" x14ac:dyDescent="0.3">
      <c r="A99" s="4"/>
      <c r="B99" s="5"/>
      <c r="C99" s="5"/>
      <c r="D99" s="5"/>
      <c r="E99" s="5"/>
      <c r="F99" s="5"/>
    </row>
    <row r="100" spans="1:6" ht="15.75" customHeight="1" x14ac:dyDescent="0.3">
      <c r="A100" s="4"/>
      <c r="B100" s="5"/>
      <c r="C100" s="5"/>
      <c r="D100" s="5"/>
      <c r="E100" s="5"/>
      <c r="F100" s="5"/>
    </row>
    <row r="101" spans="1:6" ht="15.75" customHeight="1" x14ac:dyDescent="0.3">
      <c r="A101" s="4"/>
      <c r="B101" s="5"/>
      <c r="C101" s="5"/>
      <c r="D101" s="5"/>
      <c r="E101" s="5"/>
      <c r="F101" s="5"/>
    </row>
    <row r="102" spans="1:6" ht="15.75" customHeight="1" x14ac:dyDescent="0.3">
      <c r="A102" s="4"/>
      <c r="B102" s="5"/>
      <c r="C102" s="5"/>
      <c r="D102" s="5"/>
      <c r="E102" s="5"/>
      <c r="F102" s="5"/>
    </row>
    <row r="103" spans="1:6" ht="15.75" customHeight="1" x14ac:dyDescent="0.3">
      <c r="A103" s="4"/>
      <c r="B103" s="5"/>
      <c r="C103" s="5"/>
      <c r="D103" s="5"/>
      <c r="E103" s="5"/>
      <c r="F103" s="5"/>
    </row>
    <row r="104" spans="1:6" ht="15.75" customHeight="1" x14ac:dyDescent="0.3">
      <c r="A104" s="4"/>
      <c r="B104" s="5"/>
      <c r="C104" s="5"/>
      <c r="D104" s="5"/>
      <c r="E104" s="5"/>
      <c r="F104" s="5"/>
    </row>
    <row r="105" spans="1:6" ht="15.75" customHeight="1" x14ac:dyDescent="0.3">
      <c r="A105" s="4"/>
      <c r="B105" s="5"/>
      <c r="C105" s="5"/>
      <c r="D105" s="5"/>
      <c r="E105" s="5"/>
      <c r="F105" s="5"/>
    </row>
    <row r="106" spans="1:6" ht="15.75" customHeight="1" x14ac:dyDescent="0.3">
      <c r="A106" s="4"/>
      <c r="B106" s="5"/>
      <c r="C106" s="5"/>
      <c r="D106" s="5"/>
      <c r="E106" s="5"/>
      <c r="F106" s="5"/>
    </row>
    <row r="107" spans="1:6" ht="15.75" customHeight="1" x14ac:dyDescent="0.3">
      <c r="A107" s="4"/>
      <c r="B107" s="5"/>
      <c r="C107" s="5"/>
      <c r="D107" s="5"/>
      <c r="E107" s="5"/>
      <c r="F107" s="5"/>
    </row>
    <row r="108" spans="1:6" ht="15.75" customHeight="1" x14ac:dyDescent="0.3">
      <c r="A108" s="4"/>
      <c r="B108" s="5"/>
      <c r="C108" s="5"/>
      <c r="D108" s="5"/>
      <c r="E108" s="5"/>
      <c r="F108" s="5"/>
    </row>
    <row r="109" spans="1:6" ht="15.75" customHeight="1" x14ac:dyDescent="0.3">
      <c r="A109" s="4"/>
      <c r="B109" s="5"/>
      <c r="C109" s="5"/>
      <c r="D109" s="5"/>
      <c r="E109" s="5"/>
      <c r="F109" s="5"/>
    </row>
    <row r="110" spans="1:6" ht="15.75" customHeight="1" x14ac:dyDescent="0.3">
      <c r="A110" s="4"/>
      <c r="B110" s="5"/>
      <c r="C110" s="5"/>
      <c r="D110" s="5"/>
      <c r="E110" s="5"/>
      <c r="F110" s="5"/>
    </row>
    <row r="111" spans="1:6" ht="15.75" customHeight="1" x14ac:dyDescent="0.3">
      <c r="A111" s="4"/>
      <c r="B111" s="5"/>
      <c r="C111" s="5"/>
      <c r="D111" s="5"/>
      <c r="E111" s="5"/>
      <c r="F111" s="5"/>
    </row>
    <row r="112" spans="1:6" ht="15.75" customHeight="1" x14ac:dyDescent="0.3">
      <c r="A112" s="4"/>
      <c r="B112" s="5"/>
      <c r="C112" s="5"/>
      <c r="D112" s="5"/>
      <c r="E112" s="5"/>
      <c r="F112" s="5"/>
    </row>
    <row r="113" spans="1:13" ht="15.75" customHeight="1" x14ac:dyDescent="0.3">
      <c r="A113" s="4"/>
      <c r="B113" s="5"/>
      <c r="C113" s="5"/>
      <c r="D113" s="5"/>
      <c r="E113" s="5"/>
      <c r="F113" s="5"/>
    </row>
    <row r="114" spans="1:13" ht="15.75" customHeight="1" x14ac:dyDescent="0.3">
      <c r="A114" s="4"/>
      <c r="B114" s="5"/>
      <c r="C114" s="5"/>
      <c r="D114" s="5"/>
      <c r="E114" s="5"/>
      <c r="F114" s="5"/>
    </row>
    <row r="115" spans="1:13" ht="15.75" customHeight="1" x14ac:dyDescent="0.3">
      <c r="A115" s="4"/>
      <c r="B115" s="5"/>
      <c r="C115" s="5"/>
      <c r="D115" s="5"/>
      <c r="E115" s="5"/>
      <c r="F115" s="5"/>
    </row>
    <row r="116" spans="1:13" ht="18.75" hidden="1" customHeight="1" x14ac:dyDescent="0.3">
      <c r="A116" s="4" t="s">
        <v>9</v>
      </c>
      <c r="B116" s="5"/>
      <c r="C116" s="5"/>
      <c r="D116" s="5"/>
      <c r="E116" s="5"/>
      <c r="F116" s="5"/>
    </row>
    <row r="117" spans="1:13" ht="15.75" hidden="1" x14ac:dyDescent="0.25">
      <c r="A117" s="6" t="s">
        <v>10</v>
      </c>
      <c r="B117" s="6" t="s">
        <v>11</v>
      </c>
      <c r="C117" s="6" t="s">
        <v>12</v>
      </c>
      <c r="D117" s="6" t="s">
        <v>13</v>
      </c>
      <c r="E117" s="6" t="s">
        <v>14</v>
      </c>
      <c r="F117" s="6" t="s">
        <v>15</v>
      </c>
      <c r="G117" s="2" t="s">
        <v>16</v>
      </c>
      <c r="H117" s="2"/>
      <c r="I117" s="2"/>
      <c r="J117" s="7" t="s">
        <v>17</v>
      </c>
      <c r="K117" s="7" t="s">
        <v>18</v>
      </c>
    </row>
    <row r="118" spans="1:13" ht="15.75" hidden="1" x14ac:dyDescent="0.25">
      <c r="A118" s="8">
        <v>1</v>
      </c>
      <c r="B118" s="8">
        <v>8</v>
      </c>
      <c r="C118" s="8">
        <v>1</v>
      </c>
      <c r="D118" s="8">
        <v>3</v>
      </c>
      <c r="E118" s="9">
        <v>2</v>
      </c>
      <c r="F118" s="9" t="s">
        <v>19</v>
      </c>
      <c r="G118" s="10">
        <v>4.0000000000000003E-5</v>
      </c>
      <c r="H118" s="10">
        <v>0.99495</v>
      </c>
      <c r="I118" s="10">
        <v>5.0200000000000002E-3</v>
      </c>
      <c r="J118" s="11">
        <f t="shared" ref="J118:J125" si="0">MAX(G118:I118)*0.55</f>
        <v>0.54722250000000006</v>
      </c>
      <c r="K118" s="12">
        <f t="shared" ref="K118:K125" si="1">IF(J118&lt;G118,1,IF(J118&lt;H118,2,3))</f>
        <v>2</v>
      </c>
      <c r="L118" s="13"/>
      <c r="M118" s="14"/>
    </row>
    <row r="119" spans="1:13" ht="15.75" hidden="1" x14ac:dyDescent="0.25">
      <c r="A119" s="8">
        <v>2</v>
      </c>
      <c r="B119" s="8">
        <v>2</v>
      </c>
      <c r="C119" s="8">
        <v>1</v>
      </c>
      <c r="D119" s="8">
        <v>6</v>
      </c>
      <c r="E119" s="9">
        <v>3</v>
      </c>
      <c r="F119" s="9" t="s">
        <v>20</v>
      </c>
      <c r="G119" s="10">
        <v>0</v>
      </c>
      <c r="H119" s="10">
        <v>4.1700000000000001E-3</v>
      </c>
      <c r="I119" s="10">
        <v>0.99582999999999999</v>
      </c>
      <c r="J119" s="11">
        <f t="shared" si="0"/>
        <v>0.54770649999999999</v>
      </c>
      <c r="K119" s="12">
        <f t="shared" si="1"/>
        <v>3</v>
      </c>
      <c r="L119" s="13"/>
      <c r="M119" s="14"/>
    </row>
    <row r="120" spans="1:13" ht="15.75" hidden="1" x14ac:dyDescent="0.25">
      <c r="A120" s="8">
        <v>3</v>
      </c>
      <c r="B120" s="8">
        <v>8</v>
      </c>
      <c r="C120" s="8">
        <v>2</v>
      </c>
      <c r="D120" s="8">
        <v>2</v>
      </c>
      <c r="E120" s="9">
        <v>2</v>
      </c>
      <c r="F120" s="9" t="s">
        <v>19</v>
      </c>
      <c r="G120" s="10">
        <v>1E-4</v>
      </c>
      <c r="H120" s="10">
        <v>0.99890000000000001</v>
      </c>
      <c r="I120" s="10">
        <v>1E-3</v>
      </c>
      <c r="J120" s="11">
        <f t="shared" si="0"/>
        <v>0.54939500000000008</v>
      </c>
      <c r="K120" s="12">
        <f t="shared" si="1"/>
        <v>2</v>
      </c>
      <c r="L120" s="13"/>
      <c r="M120" s="14"/>
    </row>
    <row r="121" spans="1:13" ht="15.75" hidden="1" x14ac:dyDescent="0.25">
      <c r="A121" s="8">
        <v>4</v>
      </c>
      <c r="B121" s="8">
        <v>20</v>
      </c>
      <c r="C121" s="8">
        <v>2</v>
      </c>
      <c r="D121" s="8">
        <v>4</v>
      </c>
      <c r="E121" s="9">
        <v>1</v>
      </c>
      <c r="F121" s="9" t="s">
        <v>21</v>
      </c>
      <c r="G121" s="10">
        <v>0.81908999999999998</v>
      </c>
      <c r="H121" s="10">
        <v>0.18090999999999999</v>
      </c>
      <c r="I121" s="10">
        <v>0</v>
      </c>
      <c r="J121" s="11">
        <f t="shared" si="0"/>
        <v>0.45049950000000005</v>
      </c>
      <c r="K121" s="12">
        <f t="shared" si="1"/>
        <v>1</v>
      </c>
      <c r="M121" s="14"/>
    </row>
    <row r="122" spans="1:13" ht="15.75" hidden="1" x14ac:dyDescent="0.25">
      <c r="A122" s="8">
        <v>5</v>
      </c>
      <c r="B122" s="8">
        <v>7</v>
      </c>
      <c r="C122" s="8">
        <v>3</v>
      </c>
      <c r="D122" s="8">
        <v>8</v>
      </c>
      <c r="E122" s="9">
        <v>3</v>
      </c>
      <c r="F122" s="9" t="s">
        <v>20</v>
      </c>
      <c r="G122" s="10">
        <v>0</v>
      </c>
      <c r="H122" s="10">
        <v>2.2720000000000001E-2</v>
      </c>
      <c r="I122" s="10">
        <v>0.97728000000000004</v>
      </c>
      <c r="J122" s="11">
        <f t="shared" si="0"/>
        <v>0.53750400000000009</v>
      </c>
      <c r="K122" s="12">
        <f t="shared" si="1"/>
        <v>3</v>
      </c>
      <c r="M122" s="14"/>
    </row>
    <row r="123" spans="1:13" ht="15.75" hidden="1" x14ac:dyDescent="0.25">
      <c r="A123" s="8">
        <v>6</v>
      </c>
      <c r="B123" s="8">
        <v>15</v>
      </c>
      <c r="C123" s="8">
        <v>3</v>
      </c>
      <c r="D123" s="8">
        <v>1</v>
      </c>
      <c r="E123" s="9">
        <v>2</v>
      </c>
      <c r="F123" s="9" t="s">
        <v>19</v>
      </c>
      <c r="G123" s="10">
        <v>0.31663000000000002</v>
      </c>
      <c r="H123" s="10">
        <v>0.68337000000000003</v>
      </c>
      <c r="I123" s="10">
        <v>0</v>
      </c>
      <c r="J123" s="11">
        <f t="shared" si="0"/>
        <v>0.37585350000000006</v>
      </c>
      <c r="K123" s="12">
        <f t="shared" si="1"/>
        <v>2</v>
      </c>
      <c r="M123" s="14"/>
    </row>
    <row r="124" spans="1:13" ht="15.75" hidden="1" x14ac:dyDescent="0.25">
      <c r="A124" s="8">
        <v>7</v>
      </c>
      <c r="B124" s="8">
        <v>6</v>
      </c>
      <c r="C124" s="8">
        <v>2</v>
      </c>
      <c r="D124" s="8">
        <v>10</v>
      </c>
      <c r="E124" s="9">
        <v>3</v>
      </c>
      <c r="F124" s="9" t="s">
        <v>20</v>
      </c>
      <c r="G124" s="10">
        <v>0</v>
      </c>
      <c r="H124" s="10">
        <v>3.4000000000000002E-4</v>
      </c>
      <c r="I124" s="10">
        <v>0.99965999999999999</v>
      </c>
      <c r="J124" s="11">
        <f t="shared" si="0"/>
        <v>0.549813</v>
      </c>
      <c r="K124" s="12">
        <f t="shared" si="1"/>
        <v>3</v>
      </c>
      <c r="M124" s="14"/>
    </row>
    <row r="125" spans="1:13" ht="15.75" hidden="1" x14ac:dyDescent="0.25">
      <c r="A125" s="8">
        <v>8</v>
      </c>
      <c r="B125" s="8">
        <v>3</v>
      </c>
      <c r="C125" s="8">
        <v>3</v>
      </c>
      <c r="D125" s="8">
        <v>5</v>
      </c>
      <c r="E125" s="9">
        <v>3</v>
      </c>
      <c r="F125" s="9" t="s">
        <v>20</v>
      </c>
      <c r="G125" s="10">
        <v>0</v>
      </c>
      <c r="H125" s="10">
        <v>5.3400000000000003E-2</v>
      </c>
      <c r="I125" s="10">
        <v>0.9466</v>
      </c>
      <c r="J125" s="11">
        <f t="shared" si="0"/>
        <v>0.52063000000000004</v>
      </c>
      <c r="K125" s="12">
        <f t="shared" si="1"/>
        <v>3</v>
      </c>
      <c r="M125" s="14"/>
    </row>
    <row r="126" spans="1:13" ht="15.75" x14ac:dyDescent="0.25">
      <c r="A126" s="15"/>
      <c r="B126" s="15"/>
      <c r="C126" s="15"/>
      <c r="D126" s="15"/>
      <c r="E126" s="15"/>
      <c r="F126" s="15"/>
      <c r="G126" s="13"/>
      <c r="H126" s="13"/>
      <c r="I126" s="13"/>
      <c r="J126" s="16"/>
    </row>
    <row r="127" spans="1:13" ht="33.75" customHeight="1" x14ac:dyDescent="0.25">
      <c r="A127" s="15"/>
      <c r="B127" s="15"/>
      <c r="C127" s="15"/>
      <c r="D127" s="15"/>
      <c r="E127" s="15"/>
      <c r="F127" s="15"/>
      <c r="G127" s="13"/>
      <c r="H127" s="13"/>
      <c r="I127" s="13"/>
      <c r="J127" s="16"/>
    </row>
    <row r="128" spans="1:13" ht="18.75" x14ac:dyDescent="0.3">
      <c r="A128" s="4" t="s">
        <v>22</v>
      </c>
      <c r="B128" s="15"/>
      <c r="C128" s="15"/>
      <c r="D128" s="15"/>
      <c r="E128" s="15"/>
      <c r="F128" s="15"/>
      <c r="G128" s="13"/>
      <c r="H128" s="13"/>
      <c r="I128" s="13"/>
      <c r="J128" s="16"/>
    </row>
    <row r="129" spans="1:10" ht="15.75" x14ac:dyDescent="0.25">
      <c r="A129" s="17" t="s">
        <v>23</v>
      </c>
      <c r="B129" s="15"/>
      <c r="C129" s="15"/>
      <c r="D129" s="15"/>
      <c r="E129" s="15"/>
      <c r="F129" s="15"/>
      <c r="G129" s="13"/>
      <c r="H129" s="13"/>
      <c r="I129" s="13"/>
      <c r="J129" s="16"/>
    </row>
    <row r="130" spans="1:10" ht="15.75" x14ac:dyDescent="0.25">
      <c r="A130" s="17" t="s">
        <v>24</v>
      </c>
      <c r="B130" s="15"/>
      <c r="C130" s="15"/>
      <c r="D130" s="15"/>
      <c r="E130" s="15"/>
      <c r="F130" s="15"/>
      <c r="G130" s="13"/>
      <c r="H130" s="13"/>
      <c r="I130" s="13"/>
      <c r="J130" s="16"/>
    </row>
    <row r="131" spans="1:10" ht="19.5" customHeight="1" x14ac:dyDescent="0.25">
      <c r="A131" s="18" t="s">
        <v>25</v>
      </c>
      <c r="B131" s="15"/>
      <c r="C131" s="15"/>
      <c r="D131" s="15"/>
      <c r="E131" s="15"/>
      <c r="F131" s="15"/>
      <c r="G131" s="13"/>
      <c r="H131" s="13"/>
      <c r="I131" s="13"/>
      <c r="J131" s="16"/>
    </row>
    <row r="132" spans="1:10" ht="19.5" customHeight="1" x14ac:dyDescent="0.25">
      <c r="A132" s="18" t="s">
        <v>26</v>
      </c>
      <c r="B132" s="15"/>
      <c r="C132" s="15"/>
      <c r="D132" s="15"/>
      <c r="E132" s="15"/>
      <c r="F132" s="15"/>
      <c r="G132" s="13"/>
      <c r="H132" s="13"/>
      <c r="I132" s="13"/>
      <c r="J132" s="16"/>
    </row>
    <row r="133" spans="1:10" ht="19.5" customHeight="1" x14ac:dyDescent="0.25">
      <c r="A133" s="18"/>
      <c r="B133" s="15"/>
      <c r="C133" s="15"/>
      <c r="D133" s="15"/>
      <c r="E133" s="15"/>
      <c r="F133" s="15"/>
      <c r="G133" s="13"/>
      <c r="H133" s="13"/>
      <c r="I133" s="13"/>
      <c r="J133" s="16"/>
    </row>
    <row r="134" spans="1:10" ht="15.75" x14ac:dyDescent="0.25">
      <c r="A134" s="17" t="s">
        <v>27</v>
      </c>
    </row>
    <row r="135" spans="1:10" ht="15.75" x14ac:dyDescent="0.25">
      <c r="A135" s="17" t="s">
        <v>28</v>
      </c>
    </row>
    <row r="136" spans="1:10" ht="15.75" x14ac:dyDescent="0.25">
      <c r="A136" s="17" t="s">
        <v>29</v>
      </c>
    </row>
    <row r="137" spans="1:10" ht="15.75" x14ac:dyDescent="0.25">
      <c r="A137" s="17" t="s">
        <v>30</v>
      </c>
    </row>
    <row r="138" spans="1:10" ht="15.75" x14ac:dyDescent="0.25">
      <c r="A138" s="17" t="s">
        <v>31</v>
      </c>
    </row>
    <row r="140" spans="1:10" ht="15.75" x14ac:dyDescent="0.25">
      <c r="A140" s="17" t="s">
        <v>32</v>
      </c>
    </row>
    <row r="143" spans="1:10" ht="21" x14ac:dyDescent="0.35">
      <c r="A143" s="3" t="s">
        <v>33</v>
      </c>
    </row>
    <row r="144" spans="1:10" ht="15.75" x14ac:dyDescent="0.25">
      <c r="A144" s="17" t="s">
        <v>34</v>
      </c>
      <c r="B144" s="17"/>
      <c r="C144" s="17"/>
      <c r="D144" s="17"/>
      <c r="E144" s="17"/>
      <c r="F144" s="17"/>
      <c r="G144" s="17"/>
      <c r="H144" s="17"/>
    </row>
    <row r="145" spans="1:8" ht="15.75" x14ac:dyDescent="0.25">
      <c r="A145" s="17" t="s">
        <v>35</v>
      </c>
      <c r="B145" s="17"/>
      <c r="C145" s="17"/>
      <c r="D145" s="17"/>
      <c r="E145" s="17"/>
      <c r="F145" s="17"/>
      <c r="G145" s="17"/>
      <c r="H145" s="17"/>
    </row>
    <row r="146" spans="1:8" ht="15.75" x14ac:dyDescent="0.25">
      <c r="A146" s="17" t="s">
        <v>36</v>
      </c>
      <c r="B146" s="17"/>
      <c r="C146" s="17"/>
      <c r="D146" s="17"/>
      <c r="E146" s="17"/>
      <c r="F146" s="17"/>
      <c r="G146" s="17"/>
      <c r="H146" s="17"/>
    </row>
    <row r="147" spans="1:8" ht="15.75" x14ac:dyDescent="0.25">
      <c r="A147" s="17" t="s">
        <v>37</v>
      </c>
      <c r="B147" s="17"/>
      <c r="C147" s="17"/>
      <c r="D147" s="17"/>
      <c r="E147" s="17"/>
      <c r="F147" s="17"/>
      <c r="G147" s="17"/>
      <c r="H147" s="17"/>
    </row>
    <row r="148" spans="1:8" ht="15.75" x14ac:dyDescent="0.25">
      <c r="A148" s="17" t="s">
        <v>38</v>
      </c>
      <c r="B148" s="17"/>
      <c r="C148" s="17"/>
      <c r="D148" s="17"/>
      <c r="E148" s="17"/>
      <c r="F148" s="17"/>
      <c r="G148" s="17"/>
      <c r="H148" s="17"/>
    </row>
    <row r="149" spans="1:8" ht="15.75" x14ac:dyDescent="0.25">
      <c r="A149" s="17" t="s">
        <v>39</v>
      </c>
      <c r="B149" s="17"/>
      <c r="C149" s="17"/>
      <c r="D149" s="17"/>
      <c r="E149" s="17"/>
      <c r="F149" s="17"/>
      <c r="G149" s="17"/>
      <c r="H149" s="17"/>
    </row>
    <row r="150" spans="1:8" ht="15.75" x14ac:dyDescent="0.25">
      <c r="A150" s="17"/>
      <c r="B150" s="17"/>
      <c r="C150" s="17"/>
      <c r="D150" s="17"/>
      <c r="E150" s="17"/>
      <c r="F150" s="17"/>
      <c r="G150" s="17"/>
      <c r="H150" s="17"/>
    </row>
    <row r="151" spans="1:8" ht="15.75" x14ac:dyDescent="0.25">
      <c r="A151" s="17" t="s">
        <v>40</v>
      </c>
    </row>
    <row r="152" spans="1:8" ht="15.75" x14ac:dyDescent="0.25">
      <c r="A152" s="17" t="s">
        <v>41</v>
      </c>
    </row>
    <row r="155" spans="1:8" ht="15.75" x14ac:dyDescent="0.25">
      <c r="A155" s="17" t="s">
        <v>42</v>
      </c>
      <c r="E155" s="17" t="s">
        <v>43</v>
      </c>
    </row>
    <row r="181" spans="1:1" ht="18.75" x14ac:dyDescent="0.3">
      <c r="A181" s="4" t="s">
        <v>44</v>
      </c>
    </row>
    <row r="182" spans="1:1" ht="18.75" x14ac:dyDescent="0.3">
      <c r="A182" s="4"/>
    </row>
    <row r="183" spans="1:1" ht="18.75" x14ac:dyDescent="0.3">
      <c r="A183" s="4" t="s">
        <v>45</v>
      </c>
    </row>
    <row r="222" spans="1:1" ht="18.75" x14ac:dyDescent="0.3">
      <c r="A222" s="4" t="s">
        <v>46</v>
      </c>
    </row>
    <row r="257" spans="1:1" ht="183.75" customHeight="1" x14ac:dyDescent="0.25"/>
    <row r="258" spans="1:1" ht="18.75" x14ac:dyDescent="0.3">
      <c r="A258" s="4" t="s">
        <v>47</v>
      </c>
    </row>
    <row r="296" spans="1:1" ht="18.75" x14ac:dyDescent="0.3">
      <c r="A296" s="4" t="s">
        <v>48</v>
      </c>
    </row>
    <row r="303" spans="1:1" ht="63" customHeight="1" x14ac:dyDescent="0.25"/>
    <row r="304" spans="1:1" ht="18.75" x14ac:dyDescent="0.3">
      <c r="A304" s="4" t="s">
        <v>49</v>
      </c>
    </row>
    <row r="312" spans="1:1" ht="18.75" x14ac:dyDescent="0.3">
      <c r="A312" s="4" t="s">
        <v>50</v>
      </c>
    </row>
    <row r="342" spans="1:1" ht="158.25" customHeight="1" x14ac:dyDescent="0.25"/>
    <row r="343" spans="1:1" ht="18.75" x14ac:dyDescent="0.3">
      <c r="A343" s="4" t="s">
        <v>51</v>
      </c>
    </row>
    <row r="345" spans="1:1" ht="15.75" x14ac:dyDescent="0.25">
      <c r="A345" s="17" t="s">
        <v>52</v>
      </c>
    </row>
    <row r="346" spans="1:1" ht="15.75" x14ac:dyDescent="0.25">
      <c r="A346" s="17" t="s">
        <v>53</v>
      </c>
    </row>
    <row r="347" spans="1:1" ht="15.75" x14ac:dyDescent="0.25">
      <c r="A347" s="17"/>
    </row>
    <row r="348" spans="1:1" ht="15.75" x14ac:dyDescent="0.25">
      <c r="A348" s="17" t="s">
        <v>54</v>
      </c>
    </row>
    <row r="349" spans="1:1" ht="15.75" x14ac:dyDescent="0.25">
      <c r="A349" s="17" t="s">
        <v>55</v>
      </c>
    </row>
    <row r="350" spans="1:1" ht="15.75" x14ac:dyDescent="0.25">
      <c r="A350" s="17"/>
    </row>
    <row r="351" spans="1:1" ht="15.75" x14ac:dyDescent="0.25">
      <c r="A351" s="17" t="s">
        <v>56</v>
      </c>
    </row>
    <row r="352" spans="1:1" ht="15.75" x14ac:dyDescent="0.25">
      <c r="A352" s="17" t="s">
        <v>57</v>
      </c>
    </row>
    <row r="353" spans="1:1" ht="15.75" x14ac:dyDescent="0.25">
      <c r="A353" s="17"/>
    </row>
    <row r="354" spans="1:1" ht="15.75" x14ac:dyDescent="0.25">
      <c r="A354" s="17" t="s">
        <v>58</v>
      </c>
    </row>
    <row r="355" spans="1:1" ht="15.75" x14ac:dyDescent="0.25">
      <c r="A355" s="17" t="s">
        <v>59</v>
      </c>
    </row>
    <row r="359" spans="1:1" ht="21" x14ac:dyDescent="0.35">
      <c r="A359" s="3" t="s">
        <v>60</v>
      </c>
    </row>
    <row r="368" spans="1:1" ht="15.75" x14ac:dyDescent="0.25">
      <c r="A368" s="17" t="s">
        <v>61</v>
      </c>
    </row>
    <row r="369" spans="1:1" ht="15.75" x14ac:dyDescent="0.25">
      <c r="A369" s="17" t="s">
        <v>62</v>
      </c>
    </row>
    <row r="370" spans="1:1" ht="15.75" x14ac:dyDescent="0.25">
      <c r="A370" s="17"/>
    </row>
    <row r="371" spans="1:1" ht="15.75" x14ac:dyDescent="0.25">
      <c r="A371" s="17" t="s">
        <v>63</v>
      </c>
    </row>
    <row r="372" spans="1:1" ht="15.75" x14ac:dyDescent="0.25">
      <c r="A372" s="17"/>
    </row>
    <row r="373" spans="1:1" ht="15.75" x14ac:dyDescent="0.25">
      <c r="A373" s="17" t="s">
        <v>64</v>
      </c>
    </row>
    <row r="374" spans="1:1" ht="15.75" x14ac:dyDescent="0.25">
      <c r="A374" s="17" t="s">
        <v>65</v>
      </c>
    </row>
    <row r="375" spans="1:1" ht="15.75" x14ac:dyDescent="0.25">
      <c r="A375" s="17" t="s">
        <v>66</v>
      </c>
    </row>
    <row r="376" spans="1:1" x14ac:dyDescent="0.25">
      <c r="A376" s="19"/>
    </row>
    <row r="416" spans="1:1" ht="15.75" x14ac:dyDescent="0.25">
      <c r="A416" s="17" t="s">
        <v>67</v>
      </c>
    </row>
  </sheetData>
  <mergeCells count="1">
    <mergeCell ref="G117:I11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0" zoomScaleNormal="100" workbookViewId="0">
      <selection activeCell="N22" activeCellId="1" sqref="A4:A6 N22"/>
    </sheetView>
  </sheetViews>
  <sheetFormatPr defaultColWidth="8.7109375" defaultRowHeight="15" x14ac:dyDescent="0.25"/>
  <cols>
    <col min="1" max="1" width="11" customWidth="1"/>
    <col min="6" max="6" width="9.5703125" customWidth="1"/>
    <col min="7" max="7" width="13.7109375" style="20" customWidth="1"/>
    <col min="9" max="9" width="15.28515625" customWidth="1"/>
    <col min="10" max="10" width="14.28515625" customWidth="1"/>
    <col min="11" max="11" width="13.140625" customWidth="1"/>
    <col min="13" max="13" width="21.85546875" customWidth="1"/>
    <col min="14" max="14" width="8.28515625" customWidth="1"/>
    <col min="15" max="15" width="9" customWidth="1"/>
    <col min="16" max="16" width="19.5703125" customWidth="1"/>
  </cols>
  <sheetData>
    <row r="1" spans="1:14" x14ac:dyDescent="0.25">
      <c r="A1" s="21" t="s">
        <v>68</v>
      </c>
      <c r="B1" s="21" t="s">
        <v>14</v>
      </c>
      <c r="C1" s="21" t="s">
        <v>11</v>
      </c>
      <c r="D1" s="21" t="s">
        <v>12</v>
      </c>
      <c r="E1" s="21" t="s">
        <v>13</v>
      </c>
      <c r="F1" s="21" t="s">
        <v>69</v>
      </c>
      <c r="G1" s="21" t="s">
        <v>70</v>
      </c>
      <c r="H1" s="21" t="s">
        <v>71</v>
      </c>
      <c r="I1" s="22"/>
    </row>
    <row r="2" spans="1:14" x14ac:dyDescent="0.25">
      <c r="A2" s="23">
        <v>1</v>
      </c>
      <c r="B2" s="23">
        <v>1</v>
      </c>
      <c r="C2" s="24">
        <v>20</v>
      </c>
      <c r="D2" s="23">
        <v>3</v>
      </c>
      <c r="E2" s="23">
        <v>1</v>
      </c>
      <c r="F2" s="25">
        <f>Regressao!$B$17+(Regressao!$B$18*'Regra de Neg.'!C2)+(Regressao!$B$19*'Regra de Neg.'!D2)+(Regressao!$B$20*'Regra de Neg.'!E2)</f>
        <v>1.0451517538799699</v>
      </c>
      <c r="G2" s="26">
        <f t="shared" ref="G2:G29" si="0">IF(F2&gt;=$N$18,3,IF(F2&lt;=$N$17,1,2))</f>
        <v>1</v>
      </c>
      <c r="H2" s="26" t="str">
        <f t="shared" ref="H2:H29" si="1">IF(B2=G2,"SIM","NÃO")</f>
        <v>SIM</v>
      </c>
    </row>
    <row r="3" spans="1:14" x14ac:dyDescent="0.25">
      <c r="A3" s="23">
        <v>2</v>
      </c>
      <c r="B3" s="23">
        <v>1</v>
      </c>
      <c r="C3" s="24">
        <v>21</v>
      </c>
      <c r="D3" s="23">
        <v>3</v>
      </c>
      <c r="E3" s="23">
        <v>0</v>
      </c>
      <c r="F3" s="25">
        <f>Regressao!$B$17+(Regressao!$B$18*'Regra de Neg.'!C3)+(Regressao!$B$19*'Regra de Neg.'!D3)+(Regressao!$B$20*'Regra de Neg.'!E3)</f>
        <v>0.89081035815162235</v>
      </c>
      <c r="G3" s="26">
        <f t="shared" si="0"/>
        <v>1</v>
      </c>
      <c r="H3" s="26" t="str">
        <f t="shared" si="1"/>
        <v>SIM</v>
      </c>
      <c r="M3" s="21" t="s">
        <v>72</v>
      </c>
      <c r="N3" s="27">
        <f>AVERAGE(C2:C7)</f>
        <v>22</v>
      </c>
    </row>
    <row r="4" spans="1:14" ht="15.75" x14ac:dyDescent="0.25">
      <c r="A4" s="23">
        <v>3</v>
      </c>
      <c r="B4" s="23">
        <v>1</v>
      </c>
      <c r="C4" s="24">
        <v>25</v>
      </c>
      <c r="D4" s="23">
        <v>3</v>
      </c>
      <c r="E4" s="23">
        <v>2</v>
      </c>
      <c r="F4" s="25">
        <f>Regressao!$B$17+(Regressao!$B$18*'Regra de Neg.'!C4)+(Regressao!$B$19*'Regra de Neg.'!D4)+(Regressao!$B$20*'Regra de Neg.'!E4)</f>
        <v>0.74567995148512156</v>
      </c>
      <c r="G4" s="26">
        <f t="shared" si="0"/>
        <v>1</v>
      </c>
      <c r="H4" s="26" t="str">
        <f t="shared" si="1"/>
        <v>SIM</v>
      </c>
      <c r="J4" s="28" t="s">
        <v>73</v>
      </c>
      <c r="K4" s="29">
        <f>17/20</f>
        <v>0.85</v>
      </c>
      <c r="M4" s="21" t="s">
        <v>74</v>
      </c>
      <c r="N4" s="27">
        <f>AVERAGE(C8:C14)</f>
        <v>11.857142857142858</v>
      </c>
    </row>
    <row r="5" spans="1:14" x14ac:dyDescent="0.25">
      <c r="A5" s="23">
        <v>4</v>
      </c>
      <c r="B5" s="23">
        <v>1</v>
      </c>
      <c r="C5" s="24">
        <v>25</v>
      </c>
      <c r="D5" s="23">
        <v>2</v>
      </c>
      <c r="E5" s="23">
        <v>3</v>
      </c>
      <c r="F5" s="25">
        <f>Regressao!$B$17+(Regressao!$B$18*'Regra de Neg.'!C5)+(Regressao!$B$19*'Regra de Neg.'!D5)+(Regressao!$B$20*'Regra de Neg.'!E5)</f>
        <v>0.97663074261410343</v>
      </c>
      <c r="G5" s="26">
        <f t="shared" si="0"/>
        <v>1</v>
      </c>
      <c r="H5" s="26" t="str">
        <f t="shared" si="1"/>
        <v>SIM</v>
      </c>
      <c r="M5" s="21" t="s">
        <v>75</v>
      </c>
      <c r="N5" s="27">
        <f>AVERAGE(C15:C21)</f>
        <v>6.8571428571428568</v>
      </c>
    </row>
    <row r="6" spans="1:14" x14ac:dyDescent="0.25">
      <c r="A6" s="23">
        <v>5</v>
      </c>
      <c r="B6" s="23">
        <v>1</v>
      </c>
      <c r="C6" s="24">
        <v>18</v>
      </c>
      <c r="D6" s="23">
        <v>2</v>
      </c>
      <c r="E6" s="23">
        <v>2</v>
      </c>
      <c r="F6" s="25">
        <f>Regressao!$B$17+(Regressao!$B$18*'Regra de Neg.'!C6)+(Regressao!$B$19*'Regra de Neg.'!D6)+(Regressao!$B$20*'Regra de Neg.'!E6)</f>
        <v>1.4273736110500173</v>
      </c>
      <c r="G6" s="12">
        <f t="shared" si="0"/>
        <v>2</v>
      </c>
      <c r="H6" s="12" t="str">
        <f t="shared" si="1"/>
        <v>NÃO</v>
      </c>
      <c r="M6" s="21" t="s">
        <v>76</v>
      </c>
      <c r="N6" s="27">
        <f>AVERAGE(D2:D7)</f>
        <v>2.3333333333333335</v>
      </c>
    </row>
    <row r="7" spans="1:14" x14ac:dyDescent="0.25">
      <c r="A7" s="23">
        <v>6</v>
      </c>
      <c r="B7" s="23">
        <v>1</v>
      </c>
      <c r="C7" s="24">
        <v>23</v>
      </c>
      <c r="D7" s="23">
        <v>1</v>
      </c>
      <c r="E7" s="23">
        <v>2</v>
      </c>
      <c r="F7" s="25">
        <f>Regressao!$B$17+(Regressao!$B$18*'Regra de Neg.'!C7)+(Regressao!$B$19*'Regra de Neg.'!D7)+(Regressao!$B$20*'Regra de Neg.'!E7)</f>
        <v>1.2014408743685208</v>
      </c>
      <c r="G7" s="26">
        <f t="shared" si="0"/>
        <v>1</v>
      </c>
      <c r="H7" s="26" t="str">
        <f t="shared" si="1"/>
        <v>SIM</v>
      </c>
      <c r="M7" s="21" t="s">
        <v>77</v>
      </c>
      <c r="N7" s="27">
        <f>AVERAGE(D8:D14)</f>
        <v>2</v>
      </c>
    </row>
    <row r="8" spans="1:14" x14ac:dyDescent="0.25">
      <c r="A8" s="23">
        <v>7</v>
      </c>
      <c r="B8" s="23">
        <v>2</v>
      </c>
      <c r="C8" s="24">
        <v>9</v>
      </c>
      <c r="D8" s="23">
        <v>3</v>
      </c>
      <c r="E8" s="23">
        <v>6</v>
      </c>
      <c r="F8" s="25">
        <f>Regressao!$B$17+(Regressao!$B$18*'Regra de Neg.'!C8)+(Regressao!$B$19*'Regra de Neg.'!D8)+(Regressao!$B$20*'Regra de Neg.'!E8)</f>
        <v>2.2706719306449044</v>
      </c>
      <c r="G8" s="23">
        <f t="shared" si="0"/>
        <v>2</v>
      </c>
      <c r="H8" s="26" t="str">
        <f t="shared" si="1"/>
        <v>SIM</v>
      </c>
      <c r="M8" s="21" t="s">
        <v>78</v>
      </c>
      <c r="N8" s="27">
        <f>AVERAGE(D15:D21)</f>
        <v>1.7142857142857142</v>
      </c>
    </row>
    <row r="9" spans="1:14" x14ac:dyDescent="0.25">
      <c r="A9" s="23">
        <v>8</v>
      </c>
      <c r="B9" s="23">
        <v>2</v>
      </c>
      <c r="C9" s="24">
        <v>12</v>
      </c>
      <c r="D9" s="23">
        <v>2</v>
      </c>
      <c r="E9" s="23">
        <v>4</v>
      </c>
      <c r="F9" s="25">
        <f>Regressao!$B$17+(Regressao!$B$18*'Regra de Neg.'!C9)+(Regressao!$B$19*'Regra de Neg.'!D9)+(Regressao!$B$20*'Regra de Neg.'!E9)</f>
        <v>2.0385985345888438</v>
      </c>
      <c r="G9" s="26">
        <f t="shared" si="0"/>
        <v>2</v>
      </c>
      <c r="H9" s="26" t="str">
        <f t="shared" si="1"/>
        <v>SIM</v>
      </c>
      <c r="M9" s="21" t="s">
        <v>79</v>
      </c>
      <c r="N9" s="27">
        <f>AVERAGE(E2:E7)</f>
        <v>1.6666666666666667</v>
      </c>
    </row>
    <row r="10" spans="1:14" x14ac:dyDescent="0.25">
      <c r="A10" s="23">
        <v>9</v>
      </c>
      <c r="B10" s="23">
        <v>2</v>
      </c>
      <c r="C10" s="24">
        <v>15</v>
      </c>
      <c r="D10" s="23">
        <v>1</v>
      </c>
      <c r="E10" s="23">
        <v>3</v>
      </c>
      <c r="F10" s="25">
        <f>Regressao!$B$17+(Regressao!$B$18*'Regra de Neg.'!C10)+(Regressao!$B$19*'Regra de Neg.'!D10)+(Regressao!$B$20*'Regra de Neg.'!E10)</f>
        <v>1.8852310012405975</v>
      </c>
      <c r="G10" s="26">
        <f t="shared" si="0"/>
        <v>2</v>
      </c>
      <c r="H10" s="26" t="str">
        <f t="shared" si="1"/>
        <v>SIM</v>
      </c>
      <c r="M10" s="21" t="s">
        <v>80</v>
      </c>
      <c r="N10" s="27">
        <f>AVERAGE(E8:E14)</f>
        <v>4.1428571428571432</v>
      </c>
    </row>
    <row r="11" spans="1:14" x14ac:dyDescent="0.25">
      <c r="A11" s="23">
        <v>10</v>
      </c>
      <c r="B11" s="23">
        <v>2</v>
      </c>
      <c r="C11" s="24">
        <v>14</v>
      </c>
      <c r="D11" s="23">
        <v>2</v>
      </c>
      <c r="E11" s="23">
        <v>2</v>
      </c>
      <c r="F11" s="25">
        <f>Regressao!$B$17+(Regressao!$B$18*'Regra de Neg.'!C11)+(Regressao!$B$19*'Regra de Neg.'!D11)+(Regressao!$B$20*'Regra de Neg.'!E11)</f>
        <v>1.7299157431321481</v>
      </c>
      <c r="G11" s="26">
        <f t="shared" si="0"/>
        <v>2</v>
      </c>
      <c r="H11" s="26" t="str">
        <f t="shared" si="1"/>
        <v>SIM</v>
      </c>
      <c r="M11" s="21" t="s">
        <v>81</v>
      </c>
      <c r="N11" s="27">
        <f>AVERAGE(E15:E21)</f>
        <v>9.4285714285714288</v>
      </c>
    </row>
    <row r="12" spans="1:14" x14ac:dyDescent="0.25">
      <c r="A12" s="23">
        <v>11</v>
      </c>
      <c r="B12" s="23">
        <v>2</v>
      </c>
      <c r="C12" s="24">
        <v>15</v>
      </c>
      <c r="D12" s="23">
        <v>1</v>
      </c>
      <c r="E12" s="23">
        <v>5</v>
      </c>
      <c r="F12" s="25">
        <f>Regressao!$B$17+(Regressao!$B$18*'Regra de Neg.'!C12)+(Regressao!$B$19*'Regra de Neg.'!D12)+(Regressao!$B$20*'Regra de Neg.'!E12)</f>
        <v>2.0426427266562275</v>
      </c>
      <c r="G12" s="26">
        <f t="shared" si="0"/>
        <v>2</v>
      </c>
      <c r="H12" s="26" t="str">
        <f t="shared" si="1"/>
        <v>SIM</v>
      </c>
      <c r="M12" s="21" t="s">
        <v>82</v>
      </c>
      <c r="N12" s="27">
        <f>AVERAGE(F2:F7)</f>
        <v>1.0478478819248924</v>
      </c>
    </row>
    <row r="13" spans="1:14" x14ac:dyDescent="0.25">
      <c r="A13" s="23">
        <v>12</v>
      </c>
      <c r="B13" s="23">
        <v>2</v>
      </c>
      <c r="C13" s="24">
        <v>10</v>
      </c>
      <c r="D13" s="23">
        <v>3</v>
      </c>
      <c r="E13" s="23">
        <v>5</v>
      </c>
      <c r="F13" s="25">
        <f>Regressao!$B$17+(Regressao!$B$18*'Regra de Neg.'!C13)+(Regressao!$B$19*'Regra de Neg.'!D13)+(Regressao!$B$20*'Regra de Neg.'!E13)</f>
        <v>2.1163305349165569</v>
      </c>
      <c r="G13" s="26">
        <f t="shared" si="0"/>
        <v>2</v>
      </c>
      <c r="H13" s="26" t="str">
        <f t="shared" si="1"/>
        <v>SIM</v>
      </c>
      <c r="M13" s="21" t="s">
        <v>83</v>
      </c>
      <c r="N13" s="30">
        <f>AVERAGE(F8:F14)</f>
        <v>2.060647305407179</v>
      </c>
    </row>
    <row r="14" spans="1:14" x14ac:dyDescent="0.25">
      <c r="A14" s="23">
        <v>13</v>
      </c>
      <c r="B14" s="23">
        <v>2</v>
      </c>
      <c r="C14" s="24">
        <v>8</v>
      </c>
      <c r="D14" s="23">
        <v>2</v>
      </c>
      <c r="E14" s="23">
        <v>4</v>
      </c>
      <c r="F14" s="25">
        <f>Regressao!$B$17+(Regressao!$B$18*'Regra de Neg.'!C14)+(Regressao!$B$19*'Regra de Neg.'!D14)+(Regressao!$B$20*'Regra de Neg.'!E14)</f>
        <v>2.3411406666709742</v>
      </c>
      <c r="G14" s="23">
        <f t="shared" si="0"/>
        <v>2</v>
      </c>
      <c r="H14" s="26" t="str">
        <f t="shared" si="1"/>
        <v>SIM</v>
      </c>
      <c r="M14" s="21" t="s">
        <v>84</v>
      </c>
      <c r="N14" s="30">
        <f>AVERAGE(F15:F21)</f>
        <v>2.8983402243714829</v>
      </c>
    </row>
    <row r="15" spans="1:14" x14ac:dyDescent="0.25">
      <c r="A15" s="23">
        <v>14</v>
      </c>
      <c r="B15" s="23">
        <v>3</v>
      </c>
      <c r="C15" s="24">
        <v>7</v>
      </c>
      <c r="D15" s="23">
        <v>2</v>
      </c>
      <c r="E15" s="23">
        <v>13</v>
      </c>
      <c r="F15" s="25">
        <f>Regressao!$B$17+(Regressao!$B$18*'Regra de Neg.'!C15)+(Regressao!$B$19*'Regra de Neg.'!D15)+(Regressao!$B$20*'Regra de Neg.'!E15)</f>
        <v>3.1251289640618412</v>
      </c>
      <c r="G15" s="26">
        <f t="shared" si="0"/>
        <v>3</v>
      </c>
      <c r="H15" s="26" t="str">
        <f t="shared" si="1"/>
        <v>SIM</v>
      </c>
      <c r="M15" s="21" t="s">
        <v>85</v>
      </c>
      <c r="N15" s="30">
        <f>((6*N13)+(7*N12))/13</f>
        <v>1.5152937696859479</v>
      </c>
    </row>
    <row r="16" spans="1:14" x14ac:dyDescent="0.25">
      <c r="A16" s="23">
        <v>15</v>
      </c>
      <c r="B16" s="23">
        <v>3</v>
      </c>
      <c r="C16" s="24">
        <v>11</v>
      </c>
      <c r="D16" s="23">
        <v>1</v>
      </c>
      <c r="E16" s="23">
        <v>15</v>
      </c>
      <c r="F16" s="25">
        <f>Regressao!$B$17+(Regressao!$B$18*'Regra de Neg.'!C16)+(Regressao!$B$19*'Regra de Neg.'!D16)+(Regressao!$B$20*'Regra de Neg.'!E16)</f>
        <v>3.1322434858165069</v>
      </c>
      <c r="G16" s="26">
        <f t="shared" si="0"/>
        <v>3</v>
      </c>
      <c r="H16" s="26" t="str">
        <f t="shared" si="1"/>
        <v>SIM</v>
      </c>
      <c r="M16" s="21" t="s">
        <v>86</v>
      </c>
      <c r="N16" s="30">
        <f>((7*N14)+(7*N13))/14</f>
        <v>2.4794937648893307</v>
      </c>
    </row>
    <row r="17" spans="1:16" x14ac:dyDescent="0.25">
      <c r="A17" s="23">
        <v>16</v>
      </c>
      <c r="B17" s="23">
        <v>3</v>
      </c>
      <c r="C17" s="24">
        <v>10</v>
      </c>
      <c r="D17" s="23">
        <v>2</v>
      </c>
      <c r="E17" s="23">
        <v>9</v>
      </c>
      <c r="F17" s="25">
        <f>Regressao!$B$17+(Regressao!$B$18*'Regra de Neg.'!C17)+(Regressao!$B$19*'Regra de Neg.'!D17)+(Regressao!$B$20*'Regra de Neg.'!E17)</f>
        <v>2.583398914168983</v>
      </c>
      <c r="G17" s="26">
        <f t="shared" si="0"/>
        <v>3</v>
      </c>
      <c r="H17" s="26" t="str">
        <f t="shared" si="1"/>
        <v>SIM</v>
      </c>
      <c r="M17" s="21" t="s">
        <v>87</v>
      </c>
      <c r="N17" s="30">
        <f>0.9*N15</f>
        <v>1.3637643927173531</v>
      </c>
    </row>
    <row r="18" spans="1:16" x14ac:dyDescent="0.25">
      <c r="A18" s="23">
        <v>17</v>
      </c>
      <c r="B18" s="23">
        <v>3</v>
      </c>
      <c r="C18" s="24">
        <v>7</v>
      </c>
      <c r="D18" s="23">
        <v>2</v>
      </c>
      <c r="E18" s="23">
        <v>6</v>
      </c>
      <c r="F18" s="25">
        <f>Regressao!$B$17+(Regressao!$B$18*'Regra de Neg.'!C18)+(Regressao!$B$19*'Regra de Neg.'!D18)+(Regressao!$B$20*'Regra de Neg.'!E18)</f>
        <v>2.5741879251071369</v>
      </c>
      <c r="G18" s="26">
        <f t="shared" si="0"/>
        <v>3</v>
      </c>
      <c r="H18" s="26" t="str">
        <f t="shared" si="1"/>
        <v>SIM</v>
      </c>
      <c r="M18" s="21" t="s">
        <v>88</v>
      </c>
      <c r="N18" s="30">
        <f>0.95*N16</f>
        <v>2.3555190766448639</v>
      </c>
    </row>
    <row r="19" spans="1:16" x14ac:dyDescent="0.25">
      <c r="A19" s="23">
        <v>18</v>
      </c>
      <c r="B19" s="23">
        <v>3</v>
      </c>
      <c r="C19" s="24">
        <v>9</v>
      </c>
      <c r="D19" s="23">
        <v>1</v>
      </c>
      <c r="E19" s="23">
        <v>10</v>
      </c>
      <c r="F19" s="25">
        <f>Regressao!$B$17+(Regressao!$B$18*'Regra de Neg.'!C19)+(Regressao!$B$19*'Regra de Neg.'!D19)+(Regressao!$B$20*'Regra de Neg.'!E19)</f>
        <v>2.8899852383184976</v>
      </c>
      <c r="G19" s="26">
        <f t="shared" si="0"/>
        <v>3</v>
      </c>
      <c r="H19" s="26" t="str">
        <f t="shared" si="1"/>
        <v>SIM</v>
      </c>
      <c r="N19" s="31"/>
    </row>
    <row r="20" spans="1:16" x14ac:dyDescent="0.25">
      <c r="A20" s="23">
        <v>19</v>
      </c>
      <c r="B20" s="23">
        <v>3</v>
      </c>
      <c r="C20" s="23">
        <v>1</v>
      </c>
      <c r="D20" s="23">
        <v>3</v>
      </c>
      <c r="E20" s="23">
        <v>8</v>
      </c>
      <c r="F20" s="25">
        <f>Regressao!$B$17+(Regressao!$B$18*'Regra de Neg.'!C20)+(Regressao!$B$19*'Regra de Neg.'!D20)+(Regressao!$B$20*'Regra de Neg.'!E20)</f>
        <v>3.0331679202247956</v>
      </c>
      <c r="G20" s="26">
        <f t="shared" si="0"/>
        <v>3</v>
      </c>
      <c r="H20" s="26" t="str">
        <f t="shared" si="1"/>
        <v>SIM</v>
      </c>
    </row>
    <row r="21" spans="1:16" x14ac:dyDescent="0.25">
      <c r="A21" s="23">
        <v>20</v>
      </c>
      <c r="B21" s="23">
        <v>3</v>
      </c>
      <c r="C21" s="24">
        <v>3</v>
      </c>
      <c r="D21" s="23">
        <v>1</v>
      </c>
      <c r="E21" s="23">
        <v>5</v>
      </c>
      <c r="F21" s="25">
        <f>Regressao!$B$17+(Regressao!$B$18*'Regra de Neg.'!C21)+(Regressao!$B$19*'Regra de Neg.'!D21)+(Regressao!$B$20*'Regra de Neg.'!E21)</f>
        <v>2.9502691229026192</v>
      </c>
      <c r="G21" s="26">
        <f t="shared" si="0"/>
        <v>3</v>
      </c>
      <c r="H21" s="26" t="str">
        <f t="shared" si="1"/>
        <v>SIM</v>
      </c>
    </row>
    <row r="22" spans="1:16" ht="15.75" x14ac:dyDescent="0.25">
      <c r="A22" s="32">
        <v>21</v>
      </c>
      <c r="B22" s="33">
        <v>2</v>
      </c>
      <c r="C22" s="32">
        <v>8</v>
      </c>
      <c r="D22" s="32">
        <v>1</v>
      </c>
      <c r="E22" s="32">
        <v>3</v>
      </c>
      <c r="F22" s="25">
        <f>Regressao!$B$17+(Regressao!$B$18*'Regra de Neg.'!C22)+(Regressao!$B$19*'Regra de Neg.'!D22)+(Regressao!$B$20*'Regra de Neg.'!E22)</f>
        <v>2.4146797323843261</v>
      </c>
      <c r="G22" s="26">
        <f t="shared" si="0"/>
        <v>3</v>
      </c>
      <c r="H22" s="12" t="str">
        <f t="shared" si="1"/>
        <v>NÃO</v>
      </c>
    </row>
    <row r="23" spans="1:16" ht="15.75" x14ac:dyDescent="0.25">
      <c r="A23" s="32">
        <v>22</v>
      </c>
      <c r="B23" s="33">
        <v>3</v>
      </c>
      <c r="C23" s="32">
        <v>2</v>
      </c>
      <c r="D23" s="32">
        <v>1</v>
      </c>
      <c r="E23" s="32">
        <v>6</v>
      </c>
      <c r="F23" s="25">
        <f>Regressao!$B$17+(Regressao!$B$18*'Regra de Neg.'!C23)+(Regressao!$B$19*'Regra de Neg.'!D23)+(Regressao!$B$20*'Regra de Neg.'!E23)</f>
        <v>3.1046105186309672</v>
      </c>
      <c r="G23" s="26">
        <f t="shared" si="0"/>
        <v>3</v>
      </c>
      <c r="H23" s="26" t="str">
        <f t="shared" si="1"/>
        <v>SIM</v>
      </c>
      <c r="N23" s="34"/>
    </row>
    <row r="24" spans="1:16" ht="15.75" x14ac:dyDescent="0.25">
      <c r="A24" s="32">
        <v>23</v>
      </c>
      <c r="B24" s="33">
        <v>2</v>
      </c>
      <c r="C24" s="32">
        <v>8</v>
      </c>
      <c r="D24" s="32">
        <v>2</v>
      </c>
      <c r="E24" s="32">
        <v>2</v>
      </c>
      <c r="F24" s="25">
        <f>Regressao!$B$17+(Regressao!$B$18*'Regra de Neg.'!C24)+(Regressao!$B$19*'Regra de Neg.'!D24)+(Regressao!$B$20*'Regra de Neg.'!E24)</f>
        <v>2.1837289412553447</v>
      </c>
      <c r="G24" s="26">
        <f t="shared" si="0"/>
        <v>2</v>
      </c>
      <c r="H24" s="26" t="str">
        <f t="shared" si="1"/>
        <v>SIM</v>
      </c>
      <c r="N24" s="34"/>
      <c r="P24" s="5"/>
    </row>
    <row r="25" spans="1:16" ht="15.75" x14ac:dyDescent="0.25">
      <c r="A25" s="32">
        <v>24</v>
      </c>
      <c r="B25" s="33">
        <v>1</v>
      </c>
      <c r="C25" s="32">
        <v>20</v>
      </c>
      <c r="D25" s="32">
        <v>2</v>
      </c>
      <c r="E25" s="32">
        <v>4</v>
      </c>
      <c r="F25" s="25">
        <f>Regressao!$B$17+(Regressao!$B$18*'Regra de Neg.'!C25)+(Regressao!$B$19*'Regra de Neg.'!D25)+(Regressao!$B$20*'Regra de Neg.'!E25)</f>
        <v>1.4335142704245816</v>
      </c>
      <c r="G25" s="26">
        <f t="shared" si="0"/>
        <v>2</v>
      </c>
      <c r="H25" s="12" t="str">
        <f t="shared" si="1"/>
        <v>NÃO</v>
      </c>
      <c r="N25" s="34"/>
    </row>
    <row r="26" spans="1:16" ht="15.75" x14ac:dyDescent="0.25">
      <c r="A26" s="32">
        <v>25</v>
      </c>
      <c r="B26" s="33">
        <v>3</v>
      </c>
      <c r="C26" s="32">
        <v>7</v>
      </c>
      <c r="D26" s="32">
        <v>3</v>
      </c>
      <c r="E26" s="32">
        <v>8</v>
      </c>
      <c r="F26" s="25">
        <f>Regressao!$B$17+(Regressao!$B$18*'Regra de Neg.'!C26)+(Regressao!$B$19*'Regra de Neg.'!D26)+(Regressao!$B$20*'Regra de Neg.'!E26)</f>
        <v>2.5793547221015993</v>
      </c>
      <c r="G26" s="26">
        <f t="shared" si="0"/>
        <v>3</v>
      </c>
      <c r="H26" s="26" t="str">
        <f t="shared" si="1"/>
        <v>SIM</v>
      </c>
      <c r="N26" s="34"/>
    </row>
    <row r="27" spans="1:16" ht="15.75" x14ac:dyDescent="0.25">
      <c r="A27" s="32">
        <v>26</v>
      </c>
      <c r="B27" s="33">
        <v>2</v>
      </c>
      <c r="C27" s="32">
        <v>15</v>
      </c>
      <c r="D27" s="32">
        <v>3</v>
      </c>
      <c r="E27" s="32">
        <v>1</v>
      </c>
      <c r="F27" s="25">
        <f>Regressao!$B$17+(Regressao!$B$18*'Regra de Neg.'!C27)+(Regressao!$B$19*'Regra de Neg.'!D27)+(Regressao!$B$20*'Regra de Neg.'!E27)</f>
        <v>1.4233294189826335</v>
      </c>
      <c r="G27" s="26">
        <f t="shared" si="0"/>
        <v>2</v>
      </c>
      <c r="H27" s="26" t="str">
        <f t="shared" si="1"/>
        <v>SIM</v>
      </c>
    </row>
    <row r="28" spans="1:16" ht="15.75" x14ac:dyDescent="0.25">
      <c r="A28" s="32">
        <v>27</v>
      </c>
      <c r="B28" s="33">
        <v>3</v>
      </c>
      <c r="C28" s="32">
        <v>6</v>
      </c>
      <c r="D28" s="32">
        <v>2</v>
      </c>
      <c r="E28" s="32">
        <v>10</v>
      </c>
      <c r="F28" s="25">
        <f>Regressao!$B$17+(Regressao!$B$18*'Regra de Neg.'!C28)+(Regressao!$B$19*'Regra de Neg.'!D28)+(Regressao!$B$20*'Regra de Neg.'!E28)</f>
        <v>2.9646469089589291</v>
      </c>
      <c r="G28" s="26">
        <f t="shared" si="0"/>
        <v>3</v>
      </c>
      <c r="H28" s="26" t="str">
        <f t="shared" si="1"/>
        <v>SIM</v>
      </c>
    </row>
    <row r="29" spans="1:16" ht="15.75" x14ac:dyDescent="0.25">
      <c r="A29" s="32">
        <v>28</v>
      </c>
      <c r="B29" s="33">
        <v>3</v>
      </c>
      <c r="C29" s="32">
        <v>3</v>
      </c>
      <c r="D29" s="32">
        <v>3</v>
      </c>
      <c r="E29" s="32">
        <v>5</v>
      </c>
      <c r="F29" s="25">
        <f>Regressao!$B$17+(Regressao!$B$18*'Regra de Neg.'!C29)+(Regressao!$B$19*'Regra de Neg.'!D29)+(Regressao!$B$20*'Regra de Neg.'!E29)</f>
        <v>2.6457792660602859</v>
      </c>
      <c r="G29" s="26">
        <f t="shared" si="0"/>
        <v>3</v>
      </c>
      <c r="H29" s="26" t="str">
        <f t="shared" si="1"/>
        <v>SIM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D13" activeCellId="1" sqref="A4:A6 D13"/>
    </sheetView>
  </sheetViews>
  <sheetFormatPr defaultColWidth="8.7109375" defaultRowHeight="15" x14ac:dyDescent="0.25"/>
  <cols>
    <col min="1" max="1" width="24.85546875" customWidth="1"/>
    <col min="2" max="2" width="12.7109375" customWidth="1"/>
    <col min="3" max="3" width="12" customWidth="1"/>
    <col min="5" max="5" width="12" customWidth="1"/>
    <col min="6" max="6" width="16" customWidth="1"/>
    <col min="7" max="7" width="14.7109375" customWidth="1"/>
    <col min="9" max="9" width="14.5703125" customWidth="1"/>
  </cols>
  <sheetData>
    <row r="1" spans="1:9" x14ac:dyDescent="0.25">
      <c r="A1" t="s">
        <v>89</v>
      </c>
    </row>
    <row r="3" spans="1:9" x14ac:dyDescent="0.25">
      <c r="A3" s="1" t="s">
        <v>90</v>
      </c>
      <c r="B3" s="1"/>
    </row>
    <row r="4" spans="1:9" x14ac:dyDescent="0.25">
      <c r="A4" s="36" t="s">
        <v>91</v>
      </c>
      <c r="B4" s="36">
        <v>0.96066636617932399</v>
      </c>
    </row>
    <row r="5" spans="1:9" x14ac:dyDescent="0.25">
      <c r="A5" s="36" t="s">
        <v>92</v>
      </c>
      <c r="B5" s="37">
        <v>0.92287986710818704</v>
      </c>
    </row>
    <row r="6" spans="1:9" x14ac:dyDescent="0.25">
      <c r="A6" s="36" t="s">
        <v>93</v>
      </c>
      <c r="B6" s="36">
        <v>0.90841984219097205</v>
      </c>
    </row>
    <row r="7" spans="1:9" x14ac:dyDescent="0.25">
      <c r="A7" s="36" t="s">
        <v>94</v>
      </c>
      <c r="B7" s="36">
        <v>0.249838162736022</v>
      </c>
    </row>
    <row r="8" spans="1:9" x14ac:dyDescent="0.25">
      <c r="A8" s="38" t="s">
        <v>95</v>
      </c>
      <c r="B8" s="38">
        <v>20</v>
      </c>
    </row>
    <row r="10" spans="1:9" x14ac:dyDescent="0.25">
      <c r="A10" t="s">
        <v>96</v>
      </c>
    </row>
    <row r="11" spans="1:9" x14ac:dyDescent="0.25">
      <c r="A11" s="35"/>
      <c r="B11" s="35" t="s">
        <v>97</v>
      </c>
      <c r="C11" s="35" t="s">
        <v>98</v>
      </c>
      <c r="D11" s="35" t="s">
        <v>99</v>
      </c>
      <c r="E11" s="35" t="s">
        <v>100</v>
      </c>
      <c r="F11" s="35" t="s">
        <v>101</v>
      </c>
    </row>
    <row r="12" spans="1:9" x14ac:dyDescent="0.25">
      <c r="A12" s="36" t="s">
        <v>102</v>
      </c>
      <c r="B12" s="36">
        <v>3</v>
      </c>
      <c r="C12" s="36">
        <v>11.951294279051</v>
      </c>
      <c r="D12" s="36">
        <v>3.9837647596836701</v>
      </c>
      <c r="E12" s="36">
        <v>63.822840720660402</v>
      </c>
      <c r="F12" s="39">
        <v>4.0314894191145404E-9</v>
      </c>
    </row>
    <row r="13" spans="1:9" x14ac:dyDescent="0.25">
      <c r="A13" s="36" t="s">
        <v>103</v>
      </c>
      <c r="B13" s="36">
        <v>16</v>
      </c>
      <c r="C13" s="36">
        <v>0.99870572094897603</v>
      </c>
      <c r="D13" s="36">
        <v>6.2419107559311002E-2</v>
      </c>
      <c r="E13" s="36"/>
      <c r="F13" s="36"/>
    </row>
    <row r="14" spans="1:9" x14ac:dyDescent="0.25">
      <c r="A14" s="38" t="s">
        <v>104</v>
      </c>
      <c r="B14" s="38">
        <v>19</v>
      </c>
      <c r="C14" s="38">
        <v>12.95</v>
      </c>
      <c r="D14" s="38"/>
      <c r="E14" s="38"/>
      <c r="F14" s="38"/>
    </row>
    <row r="16" spans="1:9" x14ac:dyDescent="0.25">
      <c r="A16" s="35"/>
      <c r="B16" s="35" t="s">
        <v>105</v>
      </c>
      <c r="C16" s="35" t="s">
        <v>94</v>
      </c>
      <c r="D16" s="35" t="s">
        <v>106</v>
      </c>
      <c r="E16" s="35" t="s">
        <v>107</v>
      </c>
      <c r="F16" s="35" t="s">
        <v>108</v>
      </c>
      <c r="G16" s="35" t="s">
        <v>109</v>
      </c>
      <c r="H16" s="35" t="s">
        <v>110</v>
      </c>
      <c r="I16" s="35" t="s">
        <v>111</v>
      </c>
    </row>
    <row r="17" spans="1:9" x14ac:dyDescent="0.25">
      <c r="A17" s="36" t="s">
        <v>112</v>
      </c>
      <c r="B17" s="39">
        <v>2.9358913368463102</v>
      </c>
      <c r="C17" s="36">
        <v>0.29187139097289699</v>
      </c>
      <c r="D17" s="36">
        <v>10.058852726401501</v>
      </c>
      <c r="E17" s="36">
        <v>2.5313393185836801E-8</v>
      </c>
      <c r="F17" s="36">
        <v>2.3171516284317901</v>
      </c>
      <c r="G17" s="36">
        <v>3.5546310452608298</v>
      </c>
      <c r="H17" s="36">
        <v>2.3171516284317901</v>
      </c>
      <c r="I17" s="36">
        <v>3.5546310452608298</v>
      </c>
    </row>
    <row r="18" spans="1:9" x14ac:dyDescent="0.25">
      <c r="A18" s="36" t="s">
        <v>11</v>
      </c>
      <c r="B18" s="39">
        <v>-7.5635533020532705E-2</v>
      </c>
      <c r="C18" s="36">
        <v>1.0356401372528501E-2</v>
      </c>
      <c r="D18" s="36">
        <v>-7.3032639717078496</v>
      </c>
      <c r="E18" s="39">
        <v>1.77126708209123E-6</v>
      </c>
      <c r="F18" s="36">
        <v>-9.7590123171018103E-2</v>
      </c>
      <c r="G18" s="36">
        <v>-5.3680942870047398E-2</v>
      </c>
      <c r="H18" s="36">
        <v>-9.7590123171018103E-2</v>
      </c>
      <c r="I18" s="36">
        <v>-5.3680942870047398E-2</v>
      </c>
    </row>
    <row r="19" spans="1:9" x14ac:dyDescent="0.25">
      <c r="A19" s="36" t="s">
        <v>12</v>
      </c>
      <c r="B19" s="39">
        <v>-0.15224492842116699</v>
      </c>
      <c r="C19" s="36">
        <v>7.6076954630884305E-2</v>
      </c>
      <c r="D19" s="36">
        <v>-2.0011964090813099</v>
      </c>
      <c r="E19" s="39">
        <v>6.2631079549802002E-2</v>
      </c>
      <c r="F19" s="36">
        <v>-0.31352086769179399</v>
      </c>
      <c r="G19" s="36">
        <v>9.0310108494592294E-3</v>
      </c>
      <c r="H19" s="36">
        <v>-0.31352086769179399</v>
      </c>
      <c r="I19" s="36">
        <v>9.0310108494592294E-3</v>
      </c>
    </row>
    <row r="20" spans="1:9" x14ac:dyDescent="0.25">
      <c r="A20" s="38" t="s">
        <v>13</v>
      </c>
      <c r="B20" s="40">
        <v>7.8705862707814905E-2</v>
      </c>
      <c r="C20" s="38">
        <v>1.89738955897614E-2</v>
      </c>
      <c r="D20" s="38">
        <v>4.1481129868916096</v>
      </c>
      <c r="E20" s="40">
        <v>7.5631652824694503E-4</v>
      </c>
      <c r="F20" s="38">
        <v>3.84830009002088E-2</v>
      </c>
      <c r="G20" s="38">
        <v>0.118928724515421</v>
      </c>
      <c r="H20" s="38">
        <v>3.84830009002088E-2</v>
      </c>
      <c r="I20" s="38">
        <v>0.118928724515421</v>
      </c>
    </row>
  </sheetData>
  <mergeCells count="1">
    <mergeCell ref="A3:B3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A4:A6 A1"/>
    </sheetView>
  </sheetViews>
  <sheetFormatPr defaultColWidth="8.7109375" defaultRowHeight="15" x14ac:dyDescent="0.2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Questões</vt:lpstr>
      <vt:lpstr>Regra de Neg.</vt:lpstr>
      <vt:lpstr>Regressao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Gomes</dc:creator>
  <cp:lastModifiedBy>Francisco Gomes</cp:lastModifiedBy>
  <cp:revision>2</cp:revision>
  <cp:lastPrinted>2020-06-01T20:24:33Z</cp:lastPrinted>
  <dcterms:created xsi:type="dcterms:W3CDTF">2020-05-26T12:53:06Z</dcterms:created>
  <dcterms:modified xsi:type="dcterms:W3CDTF">2020-06-01T20:24:36Z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