
<file path=[Content_Types].xml><?xml version="1.0" encoding="utf-8"?>
<Types xmlns="http://schemas.openxmlformats.org/package/2006/content-types">
  <Override PartName="/xl/worksheets/sheet15.xml" ContentType="application/vnd.openxmlformats-officedocument.spreadsheetml.worksheet+xml"/>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pivotTables/pivotTable4.xml" ContentType="application/vnd.openxmlformats-officedocument.spreadsheetml.pivotTable+xml"/>
  <Override PartName="/xl/drawings/drawing6.xml" ContentType="application/vnd.openxmlformats-officedocument.drawing+xml"/>
  <Override PartName="/xl/drawings/drawing8.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charts/chart2.xml" ContentType="application/vnd.openxmlformats-officedocument.drawingml.chart+xml"/>
  <Override PartName="/xl/pivotTables/pivotTable2.xml" ContentType="application/vnd.openxmlformats-officedocument.spreadsheetml.pivotTable+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embeddings/oleObject1.bin" ContentType="application/vnd.openxmlformats-officedocument.oleObjec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Records1.xml" ContentType="application/vnd.openxmlformats-officedocument.spreadsheetml.pivotCacheRecords+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drawings/drawing9.xml" ContentType="application/vnd.openxmlformats-officedocument.drawing+xml"/>
  <Override PartName="/xl/worksheets/sheet14.xml" ContentType="application/vnd.openxmlformats-officedocument.spreadsheetml.worksheet+xml"/>
  <Override PartName="/xl/charts/chart5.xml" ContentType="application/vnd.openxmlformats-officedocument.drawingml.chart+xml"/>
  <Override PartName="/xl/pivotTables/pivotTable3.xml" ContentType="application/vnd.openxmlformats-officedocument.spreadsheetml.pivotTable+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Default Extension="jpeg" ContentType="image/jpeg"/>
  <Override PartName="/xl/charts/chart3.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Default Extension="emf" ContentType="image/x-em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510" yWindow="120" windowWidth="10935" windowHeight="7035" tabRatio="676" firstSheet="14"/>
  </bookViews>
  <sheets>
    <sheet name="Inicio" sheetId="14" r:id="rId1"/>
    <sheet name="Hipótesis" sheetId="13" r:id="rId2"/>
    <sheet name="Proyección de ventas" sheetId="6" r:id="rId3"/>
    <sheet name="Lista de productos" sheetId="15" r:id="rId4"/>
    <sheet name="Modelo de ingresos" sheetId="5" r:id="rId5"/>
    <sheet name="Calculos" sheetId="16" state="hidden" r:id="rId6"/>
    <sheet name="calculos auxiliares" sheetId="17" state="hidden" r:id="rId7"/>
    <sheet name="Modelo de Egresos" sheetId="7" r:id="rId8"/>
    <sheet name="Costos Fijos" sheetId="11" r:id="rId9"/>
    <sheet name="Costos Variables" sheetId="12" r:id="rId10"/>
    <sheet name="RRHH" sheetId="9" r:id="rId11"/>
    <sheet name="Modelo de Inversión" sheetId="10" r:id="rId12"/>
    <sheet name="Flujo de Fondos" sheetId="18" r:id="rId13"/>
    <sheet name="Amortizaciones" sheetId="20" r:id="rId14"/>
    <sheet name="Matriz de riesgos" sheetId="21" r:id="rId15"/>
    <sheet name="Escenario 1" sheetId="22" r:id="rId16"/>
    <sheet name="Escenario 2" sheetId="23" r:id="rId17"/>
    <sheet name="Escenario 3" sheetId="24" r:id="rId18"/>
    <sheet name="Plan de conting. Escenario 1" sheetId="25" r:id="rId19"/>
    <sheet name="Plan de conting. Escenario 2" sheetId="26" r:id="rId20"/>
  </sheets>
  <definedNames>
    <definedName name="_xlnm._FilterDatabase" localSheetId="3" hidden="1">'Lista de productos'!$B$4:$M$64</definedName>
  </definedNames>
  <calcPr calcId="125725"/>
  <pivotCaches>
    <pivotCache cacheId="65" r:id="rId21"/>
  </pivotCaches>
</workbook>
</file>

<file path=xl/calcChain.xml><?xml version="1.0" encoding="utf-8"?>
<calcChain xmlns="http://schemas.openxmlformats.org/spreadsheetml/2006/main">
  <c r="H26" i="26"/>
  <c r="G26"/>
  <c r="F26"/>
  <c r="E26"/>
  <c r="H24"/>
  <c r="G24"/>
  <c r="G28" s="1"/>
  <c r="F24"/>
  <c r="F27" s="1"/>
  <c r="G29" s="1"/>
  <c r="E24"/>
  <c r="E28" s="1"/>
  <c r="H27" i="25"/>
  <c r="H31" s="1"/>
  <c r="G27"/>
  <c r="G31" s="1"/>
  <c r="F27"/>
  <c r="F31" s="1"/>
  <c r="E27"/>
  <c r="E31"/>
  <c r="H28" i="26"/>
  <c r="D32"/>
  <c r="H28" i="25"/>
  <c r="G28"/>
  <c r="F28"/>
  <c r="E28"/>
  <c r="D35"/>
  <c r="E30" l="1"/>
  <c r="F32" s="1"/>
  <c r="E27" i="26"/>
  <c r="F28"/>
  <c r="G27"/>
  <c r="H29" s="1"/>
  <c r="H27"/>
  <c r="H30" i="25"/>
  <c r="F30"/>
  <c r="G32" s="1"/>
  <c r="G30"/>
  <c r="H32" s="1"/>
  <c r="E33"/>
  <c r="E35" s="1"/>
  <c r="E30" i="26" l="1"/>
  <c r="E32" s="1"/>
  <c r="F29"/>
  <c r="F30" s="1"/>
  <c r="F32" s="1"/>
  <c r="G33" i="25"/>
  <c r="G35" s="1"/>
  <c r="F33"/>
  <c r="F35" s="1"/>
  <c r="G30" i="26"/>
  <c r="G32" s="1"/>
  <c r="H30"/>
  <c r="H32" s="1"/>
  <c r="H33" i="25"/>
  <c r="H35" s="1"/>
  <c r="F36" i="26" l="1"/>
  <c r="F38" i="25"/>
  <c r="F39"/>
  <c r="F35" i="26"/>
  <c r="N11" i="23" l="1"/>
  <c r="M11"/>
  <c r="L11"/>
  <c r="K11"/>
  <c r="N9" i="24"/>
  <c r="M9"/>
  <c r="L9"/>
  <c r="K9"/>
  <c r="H13" i="23"/>
  <c r="G13"/>
  <c r="F13"/>
  <c r="E13"/>
  <c r="H12"/>
  <c r="G12"/>
  <c r="H14" s="1"/>
  <c r="F12"/>
  <c r="F15" s="1"/>
  <c r="F17" s="1"/>
  <c r="E12"/>
  <c r="E15" s="1"/>
  <c r="E17" s="1"/>
  <c r="E12" i="22"/>
  <c r="F12"/>
  <c r="G12"/>
  <c r="H12"/>
  <c r="N12"/>
  <c r="M12"/>
  <c r="L12"/>
  <c r="K12"/>
  <c r="N10"/>
  <c r="N11" s="1"/>
  <c r="N13" s="1"/>
  <c r="M10"/>
  <c r="M11" s="1"/>
  <c r="M13" s="1"/>
  <c r="L10"/>
  <c r="L11" s="1"/>
  <c r="L13" s="1"/>
  <c r="K10"/>
  <c r="K11" s="1"/>
  <c r="K13" s="1"/>
  <c r="D14" i="24"/>
  <c r="D15" s="1"/>
  <c r="D15" i="22"/>
  <c r="D16" s="1"/>
  <c r="H10"/>
  <c r="G10"/>
  <c r="F10"/>
  <c r="E10"/>
  <c r="H15" i="23" l="1"/>
  <c r="H17" s="1"/>
  <c r="G15"/>
  <c r="G17" s="1"/>
  <c r="P19" i="9"/>
  <c r="BD64" i="6"/>
  <c r="BD65"/>
  <c r="BD66"/>
  <c r="BD67"/>
  <c r="BD68"/>
  <c r="BD69"/>
  <c r="AQ65"/>
  <c r="AQ66"/>
  <c r="AQ67"/>
  <c r="AQ68"/>
  <c r="AQ69"/>
  <c r="AD69"/>
  <c r="AD65"/>
  <c r="AD66"/>
  <c r="AD67"/>
  <c r="AD68"/>
  <c r="Q66"/>
  <c r="Q67"/>
  <c r="Q68"/>
  <c r="Q69"/>
  <c r="E71"/>
  <c r="G71"/>
  <c r="AD64"/>
  <c r="Q65"/>
  <c r="H71"/>
  <c r="BD63"/>
  <c r="Q64"/>
  <c r="E70"/>
  <c r="F70"/>
  <c r="G70"/>
  <c r="H70"/>
  <c r="F71" l="1"/>
  <c r="F21" i="23" l="1"/>
  <c r="F20"/>
  <c r="L10" i="20"/>
  <c r="L9"/>
  <c r="K9"/>
  <c r="J9"/>
  <c r="L8"/>
  <c r="K8"/>
  <c r="J8"/>
  <c r="L7"/>
  <c r="K7"/>
  <c r="J7"/>
  <c r="L6"/>
  <c r="K6"/>
  <c r="K10" s="1"/>
  <c r="J6"/>
  <c r="J10" s="1"/>
  <c r="I9"/>
  <c r="I8"/>
  <c r="I7"/>
  <c r="I6"/>
  <c r="I10" s="1"/>
  <c r="G9"/>
  <c r="G8"/>
  <c r="G7"/>
  <c r="G6"/>
  <c r="F8" i="10"/>
  <c r="BB10" i="12" l="1"/>
  <c r="BB9"/>
  <c r="BB8"/>
  <c r="AO10"/>
  <c r="AO9"/>
  <c r="AO8"/>
  <c r="AB10"/>
  <c r="AB9"/>
  <c r="AB8"/>
  <c r="O10"/>
  <c r="BB20" i="9"/>
  <c r="AV20"/>
  <c r="AO20"/>
  <c r="BB11" i="12"/>
  <c r="AO11"/>
  <c r="AB11"/>
  <c r="O9"/>
  <c r="O8"/>
  <c r="BA25" i="11"/>
  <c r="AZ25"/>
  <c r="AY25"/>
  <c r="AX25"/>
  <c r="AW25"/>
  <c r="AV25"/>
  <c r="AU25"/>
  <c r="AT25"/>
  <c r="AS25"/>
  <c r="AR25"/>
  <c r="AQ25"/>
  <c r="AP25"/>
  <c r="AN25"/>
  <c r="AM25"/>
  <c r="AL25"/>
  <c r="AK25"/>
  <c r="AJ25"/>
  <c r="AI25"/>
  <c r="AH25"/>
  <c r="AG25"/>
  <c r="AF25"/>
  <c r="AE25"/>
  <c r="AD25"/>
  <c r="AC25"/>
  <c r="AA25"/>
  <c r="Z25"/>
  <c r="Y25"/>
  <c r="X25"/>
  <c r="W25"/>
  <c r="V25"/>
  <c r="U25"/>
  <c r="T25"/>
  <c r="S25"/>
  <c r="R25"/>
  <c r="Q25"/>
  <c r="P25"/>
  <c r="D25"/>
  <c r="E25"/>
  <c r="F25"/>
  <c r="G25"/>
  <c r="H25"/>
  <c r="I25"/>
  <c r="J25"/>
  <c r="K25"/>
  <c r="L25"/>
  <c r="M25"/>
  <c r="N25"/>
  <c r="C25"/>
  <c r="BA19"/>
  <c r="AZ19"/>
  <c r="AY19"/>
  <c r="AX19"/>
  <c r="AW19"/>
  <c r="AV19"/>
  <c r="AU19"/>
  <c r="AT19"/>
  <c r="AS19"/>
  <c r="AR19"/>
  <c r="AQ19"/>
  <c r="AP19"/>
  <c r="AN19"/>
  <c r="AM19"/>
  <c r="AL19"/>
  <c r="AK19"/>
  <c r="AJ19"/>
  <c r="AI19"/>
  <c r="AH19"/>
  <c r="AG19"/>
  <c r="AF19"/>
  <c r="AE19"/>
  <c r="AD19"/>
  <c r="AC19"/>
  <c r="AA19"/>
  <c r="Z19"/>
  <c r="Y19"/>
  <c r="X19"/>
  <c r="W19"/>
  <c r="V19"/>
  <c r="U19"/>
  <c r="T19"/>
  <c r="S19"/>
  <c r="R19"/>
  <c r="Q19"/>
  <c r="P19"/>
  <c r="N19"/>
  <c r="M19"/>
  <c r="L19"/>
  <c r="K19"/>
  <c r="J19"/>
  <c r="I19"/>
  <c r="H19"/>
  <c r="G19"/>
  <c r="F19"/>
  <c r="E19"/>
  <c r="D19"/>
  <c r="C19"/>
  <c r="BB11"/>
  <c r="AO11"/>
  <c r="AB11"/>
  <c r="BB10"/>
  <c r="AO10"/>
  <c r="AB10"/>
  <c r="AB25" l="1"/>
  <c r="AO25"/>
  <c r="BB25"/>
  <c r="AB19"/>
  <c r="AO19"/>
  <c r="BB19"/>
  <c r="BB17"/>
  <c r="AO17"/>
  <c r="AB17"/>
  <c r="BD62" i="6"/>
  <c r="AQ62"/>
  <c r="AQ63"/>
  <c r="AQ64"/>
  <c r="AD62"/>
  <c r="AD63"/>
  <c r="Q62"/>
  <c r="Q63"/>
  <c r="BD6"/>
  <c r="BD7"/>
  <c r="BD8"/>
  <c r="BD9"/>
  <c r="BD10"/>
  <c r="BD11"/>
  <c r="BD12"/>
  <c r="BD13"/>
  <c r="BD14"/>
  <c r="BD15"/>
  <c r="BD16"/>
  <c r="BD17"/>
  <c r="BD18"/>
  <c r="BD19"/>
  <c r="BD20"/>
  <c r="BD21"/>
  <c r="BD22"/>
  <c r="AQ6"/>
  <c r="AQ7"/>
  <c r="AQ8"/>
  <c r="AQ9"/>
  <c r="AQ10"/>
  <c r="AQ11"/>
  <c r="AQ12"/>
  <c r="AQ13"/>
  <c r="AQ14"/>
  <c r="AQ15"/>
  <c r="AQ16"/>
  <c r="AQ17"/>
  <c r="AQ18"/>
  <c r="AQ19"/>
  <c r="AQ20"/>
  <c r="AQ21"/>
  <c r="AD6"/>
  <c r="AD7"/>
  <c r="AD8"/>
  <c r="AD9"/>
  <c r="AD10"/>
  <c r="AD11"/>
  <c r="AD12"/>
  <c r="AD13"/>
  <c r="AD14"/>
  <c r="AD15"/>
  <c r="AD16"/>
  <c r="AD17"/>
  <c r="AD18"/>
  <c r="AD19"/>
  <c r="AD20"/>
  <c r="Q6"/>
  <c r="Q7"/>
  <c r="Q8"/>
  <c r="Q9"/>
  <c r="Q10"/>
  <c r="Q11"/>
  <c r="Q12"/>
  <c r="Q13"/>
  <c r="Q14"/>
  <c r="Q15"/>
  <c r="Q16"/>
  <c r="Q17"/>
  <c r="Q18"/>
  <c r="Q19"/>
  <c r="BB18" i="11"/>
  <c r="AO18"/>
  <c r="AB18"/>
  <c r="BB24"/>
  <c r="AO24"/>
  <c r="AB24"/>
  <c r="O24"/>
  <c r="C22"/>
  <c r="BA22" l="1"/>
  <c r="AZ22"/>
  <c r="AY22"/>
  <c r="AX22"/>
  <c r="AW22"/>
  <c r="AV22"/>
  <c r="AU22"/>
  <c r="AT22"/>
  <c r="AS22"/>
  <c r="AR22"/>
  <c r="AQ22"/>
  <c r="AP22"/>
  <c r="AN22"/>
  <c r="AM22"/>
  <c r="AL22"/>
  <c r="AK22"/>
  <c r="AJ22"/>
  <c r="AI22"/>
  <c r="AH22"/>
  <c r="AG22"/>
  <c r="AF22"/>
  <c r="AE22"/>
  <c r="AD22"/>
  <c r="AC22"/>
  <c r="AA22"/>
  <c r="Z22"/>
  <c r="Y22"/>
  <c r="X22"/>
  <c r="W22"/>
  <c r="V22"/>
  <c r="U22"/>
  <c r="T22"/>
  <c r="S22"/>
  <c r="R22"/>
  <c r="Q22"/>
  <c r="P22"/>
  <c r="N22"/>
  <c r="M22"/>
  <c r="L22"/>
  <c r="K22"/>
  <c r="J22"/>
  <c r="I22"/>
  <c r="H22"/>
  <c r="G22"/>
  <c r="F22"/>
  <c r="E22"/>
  <c r="D22"/>
  <c r="BB21"/>
  <c r="AO21"/>
  <c r="AB21"/>
  <c r="O21"/>
  <c r="O10"/>
  <c r="O18" l="1"/>
  <c r="O17"/>
  <c r="O19" l="1"/>
  <c r="AS71" i="17"/>
  <c r="AS73" s="1"/>
  <c r="AK71"/>
  <c r="AK73" s="1"/>
  <c r="AC71"/>
  <c r="AC73" s="1"/>
  <c r="E71"/>
  <c r="E73" s="1"/>
  <c r="AZ68"/>
  <c r="AY68"/>
  <c r="AX68"/>
  <c r="AX71" s="1"/>
  <c r="AX73" s="1"/>
  <c r="AW68"/>
  <c r="AV68"/>
  <c r="AU68"/>
  <c r="AT68"/>
  <c r="AT71" s="1"/>
  <c r="AT73" s="1"/>
  <c r="AS68"/>
  <c r="AR68"/>
  <c r="AQ68"/>
  <c r="AP68"/>
  <c r="AP71" s="1"/>
  <c r="AP73" s="1"/>
  <c r="AO68"/>
  <c r="AM68"/>
  <c r="AL68"/>
  <c r="AL71" s="1"/>
  <c r="AL73" s="1"/>
  <c r="AK68"/>
  <c r="AJ68"/>
  <c r="AI68"/>
  <c r="AH68"/>
  <c r="AH71" s="1"/>
  <c r="AG68"/>
  <c r="AF68"/>
  <c r="AE68"/>
  <c r="AD68"/>
  <c r="AD71" s="1"/>
  <c r="AD73" s="1"/>
  <c r="AC68"/>
  <c r="AB68"/>
  <c r="Z68"/>
  <c r="Z71" s="1"/>
  <c r="Z73" s="1"/>
  <c r="Y68"/>
  <c r="X68"/>
  <c r="W68"/>
  <c r="V68"/>
  <c r="V71" s="1"/>
  <c r="V73" s="1"/>
  <c r="U68"/>
  <c r="U71" s="1"/>
  <c r="T68"/>
  <c r="S68"/>
  <c r="R68"/>
  <c r="R71" s="1"/>
  <c r="R73" s="1"/>
  <c r="Q68"/>
  <c r="P68"/>
  <c r="O68"/>
  <c r="M68"/>
  <c r="M71" s="1"/>
  <c r="L68"/>
  <c r="K68"/>
  <c r="J68"/>
  <c r="J71" s="1"/>
  <c r="J73" s="1"/>
  <c r="I68"/>
  <c r="H68"/>
  <c r="G68"/>
  <c r="F68"/>
  <c r="F71" s="1"/>
  <c r="F73" s="1"/>
  <c r="E68"/>
  <c r="D68"/>
  <c r="C68"/>
  <c r="AZ67"/>
  <c r="AZ70" s="1"/>
  <c r="AZ71" s="1"/>
  <c r="AY67"/>
  <c r="AY70" s="1"/>
  <c r="AY71" s="1"/>
  <c r="AX67"/>
  <c r="AX70" s="1"/>
  <c r="AW67"/>
  <c r="AW70" s="1"/>
  <c r="AW71" s="1"/>
  <c r="AW73" s="1"/>
  <c r="AV67"/>
  <c r="AV70" s="1"/>
  <c r="AV71" s="1"/>
  <c r="AU67"/>
  <c r="AU70" s="1"/>
  <c r="AU71" s="1"/>
  <c r="AT67"/>
  <c r="AT70" s="1"/>
  <c r="AS67"/>
  <c r="AS70" s="1"/>
  <c r="AR67"/>
  <c r="AR70" s="1"/>
  <c r="AR71" s="1"/>
  <c r="AQ67"/>
  <c r="AQ70" s="1"/>
  <c r="AQ71" s="1"/>
  <c r="AP67"/>
  <c r="AP70" s="1"/>
  <c r="AO67"/>
  <c r="AO70" s="1"/>
  <c r="AO71" s="1"/>
  <c r="AO73" s="1"/>
  <c r="AM67"/>
  <c r="AM70" s="1"/>
  <c r="AM71" s="1"/>
  <c r="AL67"/>
  <c r="AL70" s="1"/>
  <c r="AK67"/>
  <c r="AK70" s="1"/>
  <c r="AJ67"/>
  <c r="AJ70" s="1"/>
  <c r="AJ71" s="1"/>
  <c r="AI67"/>
  <c r="AI70" s="1"/>
  <c r="AI71" s="1"/>
  <c r="AH67"/>
  <c r="AH70" s="1"/>
  <c r="AG67"/>
  <c r="AG70" s="1"/>
  <c r="AG71" s="1"/>
  <c r="AF67"/>
  <c r="AF70" s="1"/>
  <c r="AF71" s="1"/>
  <c r="AE67"/>
  <c r="AE70" s="1"/>
  <c r="AE71" s="1"/>
  <c r="AD67"/>
  <c r="AD70" s="1"/>
  <c r="AC67"/>
  <c r="AC70" s="1"/>
  <c r="AB67"/>
  <c r="AB70" s="1"/>
  <c r="AB71" s="1"/>
  <c r="Z67"/>
  <c r="Z70" s="1"/>
  <c r="Y67"/>
  <c r="Y70" s="1"/>
  <c r="Y71" s="1"/>
  <c r="Y73" s="1"/>
  <c r="X67"/>
  <c r="X70" s="1"/>
  <c r="X71" s="1"/>
  <c r="W67"/>
  <c r="W70" s="1"/>
  <c r="W71" s="1"/>
  <c r="V67"/>
  <c r="V70" s="1"/>
  <c r="U67"/>
  <c r="U70" s="1"/>
  <c r="T67"/>
  <c r="T70" s="1"/>
  <c r="T71" s="1"/>
  <c r="S67"/>
  <c r="S70" s="1"/>
  <c r="S71" s="1"/>
  <c r="R67"/>
  <c r="R70" s="1"/>
  <c r="Q67"/>
  <c r="Q70" s="1"/>
  <c r="Q71" s="1"/>
  <c r="Q73" s="1"/>
  <c r="P67"/>
  <c r="P70" s="1"/>
  <c r="P71" s="1"/>
  <c r="O67"/>
  <c r="O70" s="1"/>
  <c r="O71" s="1"/>
  <c r="M67"/>
  <c r="M70" s="1"/>
  <c r="L67"/>
  <c r="L70" s="1"/>
  <c r="L71" s="1"/>
  <c r="L73" s="1"/>
  <c r="K67"/>
  <c r="K70" s="1"/>
  <c r="K71" s="1"/>
  <c r="K73" s="1"/>
  <c r="J67"/>
  <c r="J70" s="1"/>
  <c r="I67"/>
  <c r="I70" s="1"/>
  <c r="I71" s="1"/>
  <c r="I73" s="1"/>
  <c r="H67"/>
  <c r="H70" s="1"/>
  <c r="H71" s="1"/>
  <c r="G67"/>
  <c r="G70" s="1"/>
  <c r="G71" s="1"/>
  <c r="F67"/>
  <c r="F70" s="1"/>
  <c r="E67"/>
  <c r="E70" s="1"/>
  <c r="D67"/>
  <c r="D70" s="1"/>
  <c r="D71" s="1"/>
  <c r="C67"/>
  <c r="C70" s="1"/>
  <c r="C71" s="1"/>
  <c r="C73" s="1"/>
  <c r="B68"/>
  <c r="B67"/>
  <c r="B70" s="1"/>
  <c r="B71" s="1"/>
  <c r="CZ66"/>
  <c r="EZ66" s="1"/>
  <c r="CY66"/>
  <c r="EY66" s="1"/>
  <c r="CX66"/>
  <c r="EX66" s="1"/>
  <c r="CW66"/>
  <c r="EW66" s="1"/>
  <c r="CV66"/>
  <c r="EV66" s="1"/>
  <c r="CU66"/>
  <c r="EU66" s="1"/>
  <c r="CT66"/>
  <c r="ET66" s="1"/>
  <c r="CS66"/>
  <c r="ES66" s="1"/>
  <c r="CR66"/>
  <c r="ER66" s="1"/>
  <c r="CQ66"/>
  <c r="EQ66" s="1"/>
  <c r="CP66"/>
  <c r="EP66" s="1"/>
  <c r="CO66"/>
  <c r="EO66" s="1"/>
  <c r="CM66"/>
  <c r="EM66" s="1"/>
  <c r="CL66"/>
  <c r="EL66" s="1"/>
  <c r="CK66"/>
  <c r="EK66" s="1"/>
  <c r="CJ66"/>
  <c r="EJ66" s="1"/>
  <c r="CI66"/>
  <c r="EI66" s="1"/>
  <c r="CH66"/>
  <c r="EH66" s="1"/>
  <c r="CG66"/>
  <c r="EG66" s="1"/>
  <c r="CF66"/>
  <c r="EF66" s="1"/>
  <c r="CE66"/>
  <c r="EE66" s="1"/>
  <c r="CD66"/>
  <c r="ED66" s="1"/>
  <c r="CC66"/>
  <c r="EC66" s="1"/>
  <c r="CB66"/>
  <c r="EB66" s="1"/>
  <c r="BZ66"/>
  <c r="DZ66" s="1"/>
  <c r="BY66"/>
  <c r="DY66" s="1"/>
  <c r="BX66"/>
  <c r="DX66" s="1"/>
  <c r="BW66"/>
  <c r="DW66" s="1"/>
  <c r="BV66"/>
  <c r="DV66" s="1"/>
  <c r="BU66"/>
  <c r="DU66" s="1"/>
  <c r="BT66"/>
  <c r="DT66" s="1"/>
  <c r="BS66"/>
  <c r="DS66" s="1"/>
  <c r="BR66"/>
  <c r="DR66" s="1"/>
  <c r="BQ66"/>
  <c r="DQ66" s="1"/>
  <c r="BP66"/>
  <c r="DP66" s="1"/>
  <c r="BO66"/>
  <c r="DO66" s="1"/>
  <c r="BM66"/>
  <c r="DM66" s="1"/>
  <c r="BL66"/>
  <c r="DL66" s="1"/>
  <c r="BK66"/>
  <c r="DK66" s="1"/>
  <c r="BJ66"/>
  <c r="DJ66" s="1"/>
  <c r="BI66"/>
  <c r="DI66" s="1"/>
  <c r="BH66"/>
  <c r="DH66" s="1"/>
  <c r="BG66"/>
  <c r="DG66" s="1"/>
  <c r="BF66"/>
  <c r="DF66" s="1"/>
  <c r="BE66"/>
  <c r="DE66" s="1"/>
  <c r="BD66"/>
  <c r="DD66" s="1"/>
  <c r="BC66"/>
  <c r="DC66" s="1"/>
  <c r="BB66"/>
  <c r="DB66" s="1"/>
  <c r="CZ65"/>
  <c r="EZ65" s="1"/>
  <c r="CY65"/>
  <c r="EY65" s="1"/>
  <c r="CX65"/>
  <c r="EX65" s="1"/>
  <c r="CW65"/>
  <c r="EW65" s="1"/>
  <c r="CV65"/>
  <c r="EV65" s="1"/>
  <c r="CU65"/>
  <c r="EU65" s="1"/>
  <c r="CT65"/>
  <c r="ET65" s="1"/>
  <c r="CS65"/>
  <c r="ES65" s="1"/>
  <c r="CR65"/>
  <c r="ER65" s="1"/>
  <c r="CQ65"/>
  <c r="EQ65" s="1"/>
  <c r="CP65"/>
  <c r="EP65" s="1"/>
  <c r="CO65"/>
  <c r="EO65" s="1"/>
  <c r="CM65"/>
  <c r="EM65" s="1"/>
  <c r="CL65"/>
  <c r="EL65" s="1"/>
  <c r="CK65"/>
  <c r="EK65" s="1"/>
  <c r="CJ65"/>
  <c r="EJ65" s="1"/>
  <c r="CI65"/>
  <c r="EI65" s="1"/>
  <c r="CH65"/>
  <c r="EH65" s="1"/>
  <c r="CG65"/>
  <c r="EG65" s="1"/>
  <c r="CF65"/>
  <c r="EF65" s="1"/>
  <c r="CE65"/>
  <c r="EE65" s="1"/>
  <c r="CD65"/>
  <c r="ED65" s="1"/>
  <c r="CC65"/>
  <c r="EC65" s="1"/>
  <c r="CB65"/>
  <c r="EB65" s="1"/>
  <c r="BZ65"/>
  <c r="DZ65" s="1"/>
  <c r="BY65"/>
  <c r="DY65" s="1"/>
  <c r="BX65"/>
  <c r="DX65" s="1"/>
  <c r="BW65"/>
  <c r="DW65" s="1"/>
  <c r="BV65"/>
  <c r="DV65" s="1"/>
  <c r="BU65"/>
  <c r="DU65" s="1"/>
  <c r="BT65"/>
  <c r="DT65" s="1"/>
  <c r="BS65"/>
  <c r="DS65" s="1"/>
  <c r="BR65"/>
  <c r="DR65" s="1"/>
  <c r="BQ65"/>
  <c r="DQ65" s="1"/>
  <c r="BP65"/>
  <c r="DP65" s="1"/>
  <c r="BO65"/>
  <c r="DO65" s="1"/>
  <c r="BM65"/>
  <c r="DM65" s="1"/>
  <c r="BL65"/>
  <c r="DL65" s="1"/>
  <c r="BK65"/>
  <c r="DK65" s="1"/>
  <c r="BJ65"/>
  <c r="DJ65" s="1"/>
  <c r="BI65"/>
  <c r="DI65" s="1"/>
  <c r="BH65"/>
  <c r="DH65" s="1"/>
  <c r="BG65"/>
  <c r="DG65" s="1"/>
  <c r="BF65"/>
  <c r="DF65" s="1"/>
  <c r="BE65"/>
  <c r="DE65" s="1"/>
  <c r="BD65"/>
  <c r="DD65" s="1"/>
  <c r="BC65"/>
  <c r="DC65" s="1"/>
  <c r="BB65"/>
  <c r="DB65" s="1"/>
  <c r="CZ64"/>
  <c r="EZ64" s="1"/>
  <c r="CY64"/>
  <c r="EY64" s="1"/>
  <c r="CX64"/>
  <c r="EX64" s="1"/>
  <c r="CW64"/>
  <c r="EW64" s="1"/>
  <c r="CV64"/>
  <c r="EV64" s="1"/>
  <c r="CU64"/>
  <c r="EU64" s="1"/>
  <c r="CT64"/>
  <c r="ET64" s="1"/>
  <c r="CS64"/>
  <c r="ES64" s="1"/>
  <c r="CR64"/>
  <c r="ER64" s="1"/>
  <c r="CQ64"/>
  <c r="EQ64" s="1"/>
  <c r="CP64"/>
  <c r="EP64" s="1"/>
  <c r="CO64"/>
  <c r="EO64" s="1"/>
  <c r="CM64"/>
  <c r="EM64" s="1"/>
  <c r="CL64"/>
  <c r="EL64" s="1"/>
  <c r="CK64"/>
  <c r="EK64" s="1"/>
  <c r="CJ64"/>
  <c r="EJ64" s="1"/>
  <c r="CI64"/>
  <c r="EI64" s="1"/>
  <c r="CH64"/>
  <c r="EH64" s="1"/>
  <c r="CG64"/>
  <c r="EG64" s="1"/>
  <c r="CF64"/>
  <c r="EF64" s="1"/>
  <c r="CE64"/>
  <c r="EE64" s="1"/>
  <c r="CD64"/>
  <c r="ED64" s="1"/>
  <c r="CC64"/>
  <c r="EC64" s="1"/>
  <c r="CB64"/>
  <c r="EB64" s="1"/>
  <c r="BZ64"/>
  <c r="DZ64" s="1"/>
  <c r="BY64"/>
  <c r="DY64" s="1"/>
  <c r="BX64"/>
  <c r="DX64" s="1"/>
  <c r="BW64"/>
  <c r="DW64" s="1"/>
  <c r="BV64"/>
  <c r="DV64" s="1"/>
  <c r="BU64"/>
  <c r="DU64" s="1"/>
  <c r="BT64"/>
  <c r="DT64" s="1"/>
  <c r="BS64"/>
  <c r="DS64" s="1"/>
  <c r="BR64"/>
  <c r="DR64" s="1"/>
  <c r="BQ64"/>
  <c r="DQ64" s="1"/>
  <c r="BP64"/>
  <c r="DP64" s="1"/>
  <c r="BO64"/>
  <c r="DO64" s="1"/>
  <c r="BM64"/>
  <c r="DM64" s="1"/>
  <c r="BL64"/>
  <c r="DL64" s="1"/>
  <c r="BK64"/>
  <c r="DK64" s="1"/>
  <c r="BJ64"/>
  <c r="DJ64" s="1"/>
  <c r="BI64"/>
  <c r="DI64" s="1"/>
  <c r="BH64"/>
  <c r="DH64" s="1"/>
  <c r="BG64"/>
  <c r="DG64" s="1"/>
  <c r="BF64"/>
  <c r="DF64" s="1"/>
  <c r="BE64"/>
  <c r="DE64" s="1"/>
  <c r="BD64"/>
  <c r="DD64" s="1"/>
  <c r="BC64"/>
  <c r="DC64" s="1"/>
  <c r="BB64"/>
  <c r="DB64" s="1"/>
  <c r="CZ63"/>
  <c r="EZ63" s="1"/>
  <c r="CY63"/>
  <c r="EY63" s="1"/>
  <c r="CX63"/>
  <c r="EX63" s="1"/>
  <c r="CW63"/>
  <c r="EW63" s="1"/>
  <c r="CV63"/>
  <c r="EV63" s="1"/>
  <c r="CU63"/>
  <c r="EU63" s="1"/>
  <c r="CT63"/>
  <c r="ET63" s="1"/>
  <c r="CS63"/>
  <c r="ES63" s="1"/>
  <c r="CR63"/>
  <c r="ER63" s="1"/>
  <c r="CQ63"/>
  <c r="EQ63" s="1"/>
  <c r="CP63"/>
  <c r="EP63" s="1"/>
  <c r="CO63"/>
  <c r="EO63" s="1"/>
  <c r="CM63"/>
  <c r="EM63" s="1"/>
  <c r="CL63"/>
  <c r="EL63" s="1"/>
  <c r="CK63"/>
  <c r="EK63" s="1"/>
  <c r="CJ63"/>
  <c r="EJ63" s="1"/>
  <c r="CI63"/>
  <c r="EI63" s="1"/>
  <c r="CH63"/>
  <c r="EH63" s="1"/>
  <c r="CG63"/>
  <c r="EG63" s="1"/>
  <c r="CF63"/>
  <c r="EF63" s="1"/>
  <c r="CE63"/>
  <c r="EE63" s="1"/>
  <c r="CD63"/>
  <c r="ED63" s="1"/>
  <c r="CC63"/>
  <c r="EC63" s="1"/>
  <c r="CB63"/>
  <c r="EB63" s="1"/>
  <c r="BZ63"/>
  <c r="DZ63" s="1"/>
  <c r="BY63"/>
  <c r="DY63" s="1"/>
  <c r="BX63"/>
  <c r="DX63" s="1"/>
  <c r="BW63"/>
  <c r="DW63" s="1"/>
  <c r="BV63"/>
  <c r="DV63" s="1"/>
  <c r="BU63"/>
  <c r="DU63" s="1"/>
  <c r="BT63"/>
  <c r="DT63" s="1"/>
  <c r="BS63"/>
  <c r="DS63" s="1"/>
  <c r="BR63"/>
  <c r="DR63" s="1"/>
  <c r="BQ63"/>
  <c r="DQ63" s="1"/>
  <c r="BP63"/>
  <c r="DP63" s="1"/>
  <c r="BO63"/>
  <c r="DO63" s="1"/>
  <c r="BM63"/>
  <c r="DM63" s="1"/>
  <c r="BL63"/>
  <c r="DL63" s="1"/>
  <c r="BK63"/>
  <c r="DK63" s="1"/>
  <c r="BJ63"/>
  <c r="DJ63" s="1"/>
  <c r="BI63"/>
  <c r="DI63" s="1"/>
  <c r="BH63"/>
  <c r="DH63" s="1"/>
  <c r="BG63"/>
  <c r="DG63" s="1"/>
  <c r="BF63"/>
  <c r="DF63" s="1"/>
  <c r="BE63"/>
  <c r="DE63" s="1"/>
  <c r="BD63"/>
  <c r="DD63" s="1"/>
  <c r="BC63"/>
  <c r="DC63" s="1"/>
  <c r="BB63"/>
  <c r="DB63" s="1"/>
  <c r="CZ62"/>
  <c r="EZ62" s="1"/>
  <c r="CY62"/>
  <c r="EY62" s="1"/>
  <c r="CX62"/>
  <c r="EX62" s="1"/>
  <c r="CW62"/>
  <c r="EW62" s="1"/>
  <c r="CV62"/>
  <c r="EV62" s="1"/>
  <c r="CU62"/>
  <c r="EU62" s="1"/>
  <c r="CT62"/>
  <c r="ET62" s="1"/>
  <c r="CS62"/>
  <c r="ES62" s="1"/>
  <c r="CR62"/>
  <c r="ER62" s="1"/>
  <c r="CQ62"/>
  <c r="EQ62" s="1"/>
  <c r="CP62"/>
  <c r="EP62" s="1"/>
  <c r="CO62"/>
  <c r="EO62" s="1"/>
  <c r="CM62"/>
  <c r="EM62" s="1"/>
  <c r="CL62"/>
  <c r="EL62" s="1"/>
  <c r="CK62"/>
  <c r="EK62" s="1"/>
  <c r="CJ62"/>
  <c r="EJ62" s="1"/>
  <c r="CI62"/>
  <c r="EI62" s="1"/>
  <c r="CH62"/>
  <c r="EH62" s="1"/>
  <c r="CG62"/>
  <c r="EG62" s="1"/>
  <c r="CF62"/>
  <c r="EF62" s="1"/>
  <c r="CE62"/>
  <c r="EE62" s="1"/>
  <c r="CD62"/>
  <c r="ED62" s="1"/>
  <c r="CC62"/>
  <c r="EC62" s="1"/>
  <c r="CB62"/>
  <c r="EB62" s="1"/>
  <c r="BZ62"/>
  <c r="DZ62" s="1"/>
  <c r="BY62"/>
  <c r="DY62" s="1"/>
  <c r="BX62"/>
  <c r="DX62" s="1"/>
  <c r="BW62"/>
  <c r="DW62" s="1"/>
  <c r="BV62"/>
  <c r="DV62" s="1"/>
  <c r="BU62"/>
  <c r="DU62" s="1"/>
  <c r="BT62"/>
  <c r="DT62" s="1"/>
  <c r="BS62"/>
  <c r="DS62" s="1"/>
  <c r="BR62"/>
  <c r="DR62" s="1"/>
  <c r="BQ62"/>
  <c r="DQ62" s="1"/>
  <c r="BP62"/>
  <c r="DP62" s="1"/>
  <c r="BO62"/>
  <c r="DO62" s="1"/>
  <c r="BM62"/>
  <c r="DM62" s="1"/>
  <c r="BL62"/>
  <c r="DL62" s="1"/>
  <c r="BK62"/>
  <c r="DK62" s="1"/>
  <c r="BJ62"/>
  <c r="DJ62" s="1"/>
  <c r="BI62"/>
  <c r="DI62" s="1"/>
  <c r="BH62"/>
  <c r="DH62" s="1"/>
  <c r="BG62"/>
  <c r="DG62" s="1"/>
  <c r="BF62"/>
  <c r="DF62" s="1"/>
  <c r="BE62"/>
  <c r="DE62" s="1"/>
  <c r="BD62"/>
  <c r="DD62" s="1"/>
  <c r="BC62"/>
  <c r="DC62" s="1"/>
  <c r="BB62"/>
  <c r="DB62" s="1"/>
  <c r="CZ61"/>
  <c r="EZ61" s="1"/>
  <c r="CY61"/>
  <c r="EY61" s="1"/>
  <c r="CX61"/>
  <c r="EX61" s="1"/>
  <c r="CW61"/>
  <c r="EW61" s="1"/>
  <c r="CV61"/>
  <c r="EV61" s="1"/>
  <c r="CU61"/>
  <c r="EU61" s="1"/>
  <c r="CT61"/>
  <c r="ET61" s="1"/>
  <c r="CS61"/>
  <c r="ES61" s="1"/>
  <c r="CR61"/>
  <c r="ER61" s="1"/>
  <c r="CQ61"/>
  <c r="EQ61" s="1"/>
  <c r="CP61"/>
  <c r="EP61" s="1"/>
  <c r="CO61"/>
  <c r="EO61" s="1"/>
  <c r="CM61"/>
  <c r="EM61" s="1"/>
  <c r="CL61"/>
  <c r="EL61" s="1"/>
  <c r="CK61"/>
  <c r="EK61" s="1"/>
  <c r="CJ61"/>
  <c r="EJ61" s="1"/>
  <c r="CI61"/>
  <c r="EI61" s="1"/>
  <c r="CH61"/>
  <c r="EH61" s="1"/>
  <c r="CG61"/>
  <c r="EG61" s="1"/>
  <c r="CF61"/>
  <c r="EF61" s="1"/>
  <c r="CE61"/>
  <c r="EE61" s="1"/>
  <c r="CD61"/>
  <c r="ED61" s="1"/>
  <c r="CC61"/>
  <c r="EC61" s="1"/>
  <c r="CB61"/>
  <c r="EB61" s="1"/>
  <c r="BZ61"/>
  <c r="DZ61" s="1"/>
  <c r="BY61"/>
  <c r="DY61" s="1"/>
  <c r="BX61"/>
  <c r="DX61" s="1"/>
  <c r="BW61"/>
  <c r="DW61" s="1"/>
  <c r="BV61"/>
  <c r="DV61" s="1"/>
  <c r="BU61"/>
  <c r="DU61" s="1"/>
  <c r="BT61"/>
  <c r="DT61" s="1"/>
  <c r="BS61"/>
  <c r="DS61" s="1"/>
  <c r="BR61"/>
  <c r="DR61" s="1"/>
  <c r="BQ61"/>
  <c r="DQ61" s="1"/>
  <c r="BP61"/>
  <c r="DP61" s="1"/>
  <c r="BO61"/>
  <c r="DO61" s="1"/>
  <c r="BM61"/>
  <c r="DM61" s="1"/>
  <c r="BL61"/>
  <c r="DL61" s="1"/>
  <c r="BK61"/>
  <c r="DK61" s="1"/>
  <c r="BJ61"/>
  <c r="DJ61" s="1"/>
  <c r="BI61"/>
  <c r="DI61" s="1"/>
  <c r="BH61"/>
  <c r="DH61" s="1"/>
  <c r="BG61"/>
  <c r="DG61" s="1"/>
  <c r="BF61"/>
  <c r="DF61" s="1"/>
  <c r="BE61"/>
  <c r="DE61" s="1"/>
  <c r="BD61"/>
  <c r="DD61" s="1"/>
  <c r="BC61"/>
  <c r="DC61" s="1"/>
  <c r="BB61"/>
  <c r="DB61" s="1"/>
  <c r="CZ60"/>
  <c r="EZ60" s="1"/>
  <c r="CY60"/>
  <c r="EY60" s="1"/>
  <c r="CX60"/>
  <c r="EX60" s="1"/>
  <c r="CW60"/>
  <c r="EW60" s="1"/>
  <c r="CV60"/>
  <c r="EV60" s="1"/>
  <c r="CU60"/>
  <c r="EU60" s="1"/>
  <c r="CT60"/>
  <c r="ET60" s="1"/>
  <c r="CS60"/>
  <c r="ES60" s="1"/>
  <c r="CR60"/>
  <c r="ER60" s="1"/>
  <c r="CQ60"/>
  <c r="EQ60" s="1"/>
  <c r="CP60"/>
  <c r="EP60" s="1"/>
  <c r="CO60"/>
  <c r="EO60" s="1"/>
  <c r="CM60"/>
  <c r="EM60" s="1"/>
  <c r="CL60"/>
  <c r="EL60" s="1"/>
  <c r="CK60"/>
  <c r="EK60" s="1"/>
  <c r="CJ60"/>
  <c r="EJ60" s="1"/>
  <c r="CI60"/>
  <c r="EI60" s="1"/>
  <c r="CH60"/>
  <c r="EH60" s="1"/>
  <c r="CG60"/>
  <c r="EG60" s="1"/>
  <c r="CF60"/>
  <c r="EF60" s="1"/>
  <c r="CE60"/>
  <c r="EE60" s="1"/>
  <c r="CD60"/>
  <c r="ED60" s="1"/>
  <c r="CC60"/>
  <c r="EC60" s="1"/>
  <c r="CB60"/>
  <c r="EB60" s="1"/>
  <c r="BZ60"/>
  <c r="DZ60" s="1"/>
  <c r="BY60"/>
  <c r="DY60" s="1"/>
  <c r="BX60"/>
  <c r="DX60" s="1"/>
  <c r="BW60"/>
  <c r="DW60" s="1"/>
  <c r="BV60"/>
  <c r="DV60" s="1"/>
  <c r="BU60"/>
  <c r="DU60" s="1"/>
  <c r="BT60"/>
  <c r="DT60" s="1"/>
  <c r="BS60"/>
  <c r="DS60" s="1"/>
  <c r="BR60"/>
  <c r="DR60" s="1"/>
  <c r="BQ60"/>
  <c r="DQ60" s="1"/>
  <c r="BP60"/>
  <c r="DP60" s="1"/>
  <c r="BO60"/>
  <c r="DO60" s="1"/>
  <c r="BM60"/>
  <c r="DM60" s="1"/>
  <c r="BL60"/>
  <c r="DL60" s="1"/>
  <c r="BK60"/>
  <c r="DK60" s="1"/>
  <c r="BJ60"/>
  <c r="DJ60" s="1"/>
  <c r="BI60"/>
  <c r="DI60" s="1"/>
  <c r="BH60"/>
  <c r="DH60" s="1"/>
  <c r="BG60"/>
  <c r="DG60" s="1"/>
  <c r="BF60"/>
  <c r="DF60" s="1"/>
  <c r="BE60"/>
  <c r="DE60" s="1"/>
  <c r="BD60"/>
  <c r="DD60" s="1"/>
  <c r="BC60"/>
  <c r="DC60" s="1"/>
  <c r="BB60"/>
  <c r="DB60" s="1"/>
  <c r="CZ59"/>
  <c r="EZ59" s="1"/>
  <c r="CY59"/>
  <c r="EY59" s="1"/>
  <c r="CX59"/>
  <c r="EX59" s="1"/>
  <c r="CW59"/>
  <c r="EW59" s="1"/>
  <c r="CV59"/>
  <c r="EV59" s="1"/>
  <c r="CU59"/>
  <c r="EU59" s="1"/>
  <c r="CT59"/>
  <c r="ET59" s="1"/>
  <c r="CS59"/>
  <c r="ES59" s="1"/>
  <c r="CR59"/>
  <c r="ER59" s="1"/>
  <c r="CQ59"/>
  <c r="EQ59" s="1"/>
  <c r="CP59"/>
  <c r="EP59" s="1"/>
  <c r="CO59"/>
  <c r="EO59" s="1"/>
  <c r="CM59"/>
  <c r="EM59" s="1"/>
  <c r="CL59"/>
  <c r="EL59" s="1"/>
  <c r="CK59"/>
  <c r="EK59" s="1"/>
  <c r="CJ59"/>
  <c r="EJ59" s="1"/>
  <c r="CI59"/>
  <c r="EI59" s="1"/>
  <c r="CH59"/>
  <c r="EH59" s="1"/>
  <c r="CG59"/>
  <c r="EG59" s="1"/>
  <c r="CF59"/>
  <c r="EF59" s="1"/>
  <c r="CE59"/>
  <c r="EE59" s="1"/>
  <c r="CD59"/>
  <c r="ED59" s="1"/>
  <c r="CC59"/>
  <c r="EC59" s="1"/>
  <c r="CB59"/>
  <c r="EB59" s="1"/>
  <c r="BZ59"/>
  <c r="DZ59" s="1"/>
  <c r="BY59"/>
  <c r="DY59" s="1"/>
  <c r="BX59"/>
  <c r="DX59" s="1"/>
  <c r="BW59"/>
  <c r="DW59" s="1"/>
  <c r="BV59"/>
  <c r="DV59" s="1"/>
  <c r="BU59"/>
  <c r="DU59" s="1"/>
  <c r="BT59"/>
  <c r="DT59" s="1"/>
  <c r="BS59"/>
  <c r="DS59" s="1"/>
  <c r="BR59"/>
  <c r="DR59" s="1"/>
  <c r="BQ59"/>
  <c r="DQ59" s="1"/>
  <c r="BP59"/>
  <c r="DP59" s="1"/>
  <c r="BO59"/>
  <c r="DO59" s="1"/>
  <c r="BM59"/>
  <c r="DM59" s="1"/>
  <c r="BL59"/>
  <c r="DL59" s="1"/>
  <c r="BK59"/>
  <c r="DK59" s="1"/>
  <c r="BJ59"/>
  <c r="DJ59" s="1"/>
  <c r="BI59"/>
  <c r="DI59" s="1"/>
  <c r="BH59"/>
  <c r="DH59" s="1"/>
  <c r="BG59"/>
  <c r="DG59" s="1"/>
  <c r="BF59"/>
  <c r="DF59" s="1"/>
  <c r="BE59"/>
  <c r="DE59" s="1"/>
  <c r="BD59"/>
  <c r="DD59" s="1"/>
  <c r="BC59"/>
  <c r="DC59" s="1"/>
  <c r="BB59"/>
  <c r="DB59" s="1"/>
  <c r="CZ58"/>
  <c r="EZ58" s="1"/>
  <c r="CY58"/>
  <c r="EY58" s="1"/>
  <c r="CX58"/>
  <c r="EX58" s="1"/>
  <c r="CW58"/>
  <c r="EW58" s="1"/>
  <c r="CV58"/>
  <c r="EV58" s="1"/>
  <c r="CU58"/>
  <c r="EU58" s="1"/>
  <c r="CT58"/>
  <c r="ET58" s="1"/>
  <c r="CS58"/>
  <c r="ES58" s="1"/>
  <c r="CR58"/>
  <c r="ER58" s="1"/>
  <c r="CQ58"/>
  <c r="EQ58" s="1"/>
  <c r="CP58"/>
  <c r="EP58" s="1"/>
  <c r="CO58"/>
  <c r="EO58" s="1"/>
  <c r="CM58"/>
  <c r="EM58" s="1"/>
  <c r="CL58"/>
  <c r="EL58" s="1"/>
  <c r="CK58"/>
  <c r="EK58" s="1"/>
  <c r="CJ58"/>
  <c r="EJ58" s="1"/>
  <c r="CI58"/>
  <c r="EI58" s="1"/>
  <c r="CH58"/>
  <c r="EH58" s="1"/>
  <c r="CG58"/>
  <c r="EG58" s="1"/>
  <c r="CF58"/>
  <c r="EF58" s="1"/>
  <c r="CE58"/>
  <c r="EE58" s="1"/>
  <c r="CD58"/>
  <c r="ED58" s="1"/>
  <c r="CC58"/>
  <c r="EC58" s="1"/>
  <c r="CB58"/>
  <c r="EB58" s="1"/>
  <c r="BZ58"/>
  <c r="DZ58" s="1"/>
  <c r="BY58"/>
  <c r="DY58" s="1"/>
  <c r="BX58"/>
  <c r="DX58" s="1"/>
  <c r="BW58"/>
  <c r="DW58" s="1"/>
  <c r="BV58"/>
  <c r="DV58" s="1"/>
  <c r="BU58"/>
  <c r="DU58" s="1"/>
  <c r="BT58"/>
  <c r="DT58" s="1"/>
  <c r="BS58"/>
  <c r="DS58" s="1"/>
  <c r="BR58"/>
  <c r="DR58" s="1"/>
  <c r="BQ58"/>
  <c r="DQ58" s="1"/>
  <c r="BP58"/>
  <c r="DP58" s="1"/>
  <c r="BO58"/>
  <c r="DO58" s="1"/>
  <c r="BM58"/>
  <c r="DM58" s="1"/>
  <c r="BL58"/>
  <c r="DL58" s="1"/>
  <c r="BK58"/>
  <c r="DK58" s="1"/>
  <c r="BJ58"/>
  <c r="DJ58" s="1"/>
  <c r="BI58"/>
  <c r="DI58" s="1"/>
  <c r="BH58"/>
  <c r="DH58" s="1"/>
  <c r="BG58"/>
  <c r="DG58" s="1"/>
  <c r="BF58"/>
  <c r="DF58" s="1"/>
  <c r="BE58"/>
  <c r="DE58" s="1"/>
  <c r="BD58"/>
  <c r="DD58" s="1"/>
  <c r="BC58"/>
  <c r="DC58" s="1"/>
  <c r="BB58"/>
  <c r="DB58" s="1"/>
  <c r="CZ57"/>
  <c r="EZ57" s="1"/>
  <c r="CY57"/>
  <c r="EY57" s="1"/>
  <c r="CX57"/>
  <c r="EX57" s="1"/>
  <c r="CW57"/>
  <c r="EW57" s="1"/>
  <c r="CV57"/>
  <c r="EV57" s="1"/>
  <c r="CU57"/>
  <c r="EU57" s="1"/>
  <c r="CT57"/>
  <c r="ET57" s="1"/>
  <c r="CS57"/>
  <c r="ES57" s="1"/>
  <c r="CR57"/>
  <c r="ER57" s="1"/>
  <c r="CQ57"/>
  <c r="EQ57" s="1"/>
  <c r="CP57"/>
  <c r="EP57" s="1"/>
  <c r="CO57"/>
  <c r="EO57" s="1"/>
  <c r="CM57"/>
  <c r="EM57" s="1"/>
  <c r="CL57"/>
  <c r="EL57" s="1"/>
  <c r="CK57"/>
  <c r="EK57" s="1"/>
  <c r="CJ57"/>
  <c r="EJ57" s="1"/>
  <c r="CI57"/>
  <c r="EI57" s="1"/>
  <c r="CH57"/>
  <c r="EH57" s="1"/>
  <c r="CG57"/>
  <c r="EG57" s="1"/>
  <c r="CF57"/>
  <c r="EF57" s="1"/>
  <c r="CE57"/>
  <c r="EE57" s="1"/>
  <c r="CD57"/>
  <c r="ED57" s="1"/>
  <c r="CC57"/>
  <c r="EC57" s="1"/>
  <c r="CB57"/>
  <c r="EB57" s="1"/>
  <c r="BZ57"/>
  <c r="DZ57" s="1"/>
  <c r="BY57"/>
  <c r="DY57" s="1"/>
  <c r="BX57"/>
  <c r="DX57" s="1"/>
  <c r="BW57"/>
  <c r="DW57" s="1"/>
  <c r="BV57"/>
  <c r="DV57" s="1"/>
  <c r="BU57"/>
  <c r="DU57" s="1"/>
  <c r="BT57"/>
  <c r="DT57" s="1"/>
  <c r="BS57"/>
  <c r="DS57" s="1"/>
  <c r="BR57"/>
  <c r="DR57" s="1"/>
  <c r="BQ57"/>
  <c r="DQ57" s="1"/>
  <c r="BP57"/>
  <c r="DP57" s="1"/>
  <c r="BO57"/>
  <c r="DO57" s="1"/>
  <c r="BM57"/>
  <c r="DM57" s="1"/>
  <c r="BL57"/>
  <c r="DL57" s="1"/>
  <c r="BK57"/>
  <c r="DK57" s="1"/>
  <c r="BJ57"/>
  <c r="DJ57" s="1"/>
  <c r="BI57"/>
  <c r="DI57" s="1"/>
  <c r="BH57"/>
  <c r="DH57" s="1"/>
  <c r="BG57"/>
  <c r="DG57" s="1"/>
  <c r="BF57"/>
  <c r="DF57" s="1"/>
  <c r="BE57"/>
  <c r="DE57" s="1"/>
  <c r="BD57"/>
  <c r="DD57" s="1"/>
  <c r="BC57"/>
  <c r="DC57" s="1"/>
  <c r="BB57"/>
  <c r="DB57" s="1"/>
  <c r="CZ56"/>
  <c r="EZ56" s="1"/>
  <c r="CY56"/>
  <c r="EY56" s="1"/>
  <c r="CX56"/>
  <c r="EX56" s="1"/>
  <c r="CW56"/>
  <c r="EW56" s="1"/>
  <c r="CV56"/>
  <c r="EV56" s="1"/>
  <c r="CU56"/>
  <c r="EU56" s="1"/>
  <c r="CT56"/>
  <c r="ET56" s="1"/>
  <c r="CS56"/>
  <c r="ES56" s="1"/>
  <c r="CR56"/>
  <c r="ER56" s="1"/>
  <c r="CQ56"/>
  <c r="EQ56" s="1"/>
  <c r="CP56"/>
  <c r="EP56" s="1"/>
  <c r="CO56"/>
  <c r="EO56" s="1"/>
  <c r="CM56"/>
  <c r="EM56" s="1"/>
  <c r="CL56"/>
  <c r="EL56" s="1"/>
  <c r="CK56"/>
  <c r="EK56" s="1"/>
  <c r="CJ56"/>
  <c r="EJ56" s="1"/>
  <c r="CI56"/>
  <c r="EI56" s="1"/>
  <c r="CH56"/>
  <c r="EH56" s="1"/>
  <c r="CG56"/>
  <c r="EG56" s="1"/>
  <c r="CF56"/>
  <c r="EF56" s="1"/>
  <c r="CE56"/>
  <c r="EE56" s="1"/>
  <c r="CD56"/>
  <c r="ED56" s="1"/>
  <c r="CC56"/>
  <c r="EC56" s="1"/>
  <c r="CB56"/>
  <c r="EB56" s="1"/>
  <c r="BZ56"/>
  <c r="DZ56" s="1"/>
  <c r="BY56"/>
  <c r="DY56" s="1"/>
  <c r="BX56"/>
  <c r="DX56" s="1"/>
  <c r="BW56"/>
  <c r="DW56" s="1"/>
  <c r="BV56"/>
  <c r="DV56" s="1"/>
  <c r="BU56"/>
  <c r="DU56" s="1"/>
  <c r="BT56"/>
  <c r="DT56" s="1"/>
  <c r="BS56"/>
  <c r="DS56" s="1"/>
  <c r="BR56"/>
  <c r="DR56" s="1"/>
  <c r="BQ56"/>
  <c r="DQ56" s="1"/>
  <c r="BP56"/>
  <c r="DP56" s="1"/>
  <c r="BO56"/>
  <c r="DO56" s="1"/>
  <c r="BM56"/>
  <c r="DM56" s="1"/>
  <c r="BL56"/>
  <c r="DL56" s="1"/>
  <c r="BK56"/>
  <c r="DK56" s="1"/>
  <c r="BJ56"/>
  <c r="DJ56" s="1"/>
  <c r="BI56"/>
  <c r="DI56" s="1"/>
  <c r="BH56"/>
  <c r="DH56" s="1"/>
  <c r="BG56"/>
  <c r="DG56" s="1"/>
  <c r="BF56"/>
  <c r="DF56" s="1"/>
  <c r="BE56"/>
  <c r="DE56" s="1"/>
  <c r="BD56"/>
  <c r="DD56" s="1"/>
  <c r="BC56"/>
  <c r="DC56" s="1"/>
  <c r="BB56"/>
  <c r="DB56" s="1"/>
  <c r="CZ55"/>
  <c r="EZ55" s="1"/>
  <c r="CY55"/>
  <c r="EY55" s="1"/>
  <c r="CX55"/>
  <c r="EX55" s="1"/>
  <c r="CW55"/>
  <c r="EW55" s="1"/>
  <c r="CV55"/>
  <c r="EV55" s="1"/>
  <c r="CU55"/>
  <c r="EU55" s="1"/>
  <c r="CT55"/>
  <c r="ET55" s="1"/>
  <c r="CS55"/>
  <c r="ES55" s="1"/>
  <c r="CR55"/>
  <c r="ER55" s="1"/>
  <c r="CQ55"/>
  <c r="EQ55" s="1"/>
  <c r="CP55"/>
  <c r="EP55" s="1"/>
  <c r="CO55"/>
  <c r="EO55" s="1"/>
  <c r="CM55"/>
  <c r="EM55" s="1"/>
  <c r="CL55"/>
  <c r="EL55" s="1"/>
  <c r="CK55"/>
  <c r="EK55" s="1"/>
  <c r="CJ55"/>
  <c r="EJ55" s="1"/>
  <c r="CI55"/>
  <c r="EI55" s="1"/>
  <c r="CH55"/>
  <c r="EH55" s="1"/>
  <c r="CG55"/>
  <c r="EG55" s="1"/>
  <c r="CF55"/>
  <c r="EF55" s="1"/>
  <c r="CE55"/>
  <c r="EE55" s="1"/>
  <c r="CD55"/>
  <c r="ED55" s="1"/>
  <c r="CC55"/>
  <c r="EC55" s="1"/>
  <c r="CB55"/>
  <c r="EB55" s="1"/>
  <c r="BZ55"/>
  <c r="DZ55" s="1"/>
  <c r="BY55"/>
  <c r="DY55" s="1"/>
  <c r="BX55"/>
  <c r="DX55" s="1"/>
  <c r="BW55"/>
  <c r="DW55" s="1"/>
  <c r="BV55"/>
  <c r="DV55" s="1"/>
  <c r="BU55"/>
  <c r="DU55" s="1"/>
  <c r="BT55"/>
  <c r="DT55" s="1"/>
  <c r="BS55"/>
  <c r="DS55" s="1"/>
  <c r="BR55"/>
  <c r="DR55" s="1"/>
  <c r="BQ55"/>
  <c r="DQ55" s="1"/>
  <c r="BP55"/>
  <c r="DP55" s="1"/>
  <c r="BO55"/>
  <c r="DO55" s="1"/>
  <c r="BM55"/>
  <c r="DM55" s="1"/>
  <c r="BL55"/>
  <c r="DL55" s="1"/>
  <c r="BK55"/>
  <c r="DK55" s="1"/>
  <c r="BJ55"/>
  <c r="DJ55" s="1"/>
  <c r="BI55"/>
  <c r="DI55" s="1"/>
  <c r="BH55"/>
  <c r="DH55" s="1"/>
  <c r="BG55"/>
  <c r="DG55" s="1"/>
  <c r="BF55"/>
  <c r="DF55" s="1"/>
  <c r="BE55"/>
  <c r="DE55" s="1"/>
  <c r="BD55"/>
  <c r="DD55" s="1"/>
  <c r="BC55"/>
  <c r="DC55" s="1"/>
  <c r="BB55"/>
  <c r="DB55" s="1"/>
  <c r="CZ54"/>
  <c r="EZ54" s="1"/>
  <c r="CY54"/>
  <c r="EY54" s="1"/>
  <c r="CX54"/>
  <c r="EX54" s="1"/>
  <c r="CW54"/>
  <c r="EW54" s="1"/>
  <c r="CV54"/>
  <c r="EV54" s="1"/>
  <c r="CU54"/>
  <c r="EU54" s="1"/>
  <c r="CT54"/>
  <c r="ET54" s="1"/>
  <c r="CS54"/>
  <c r="ES54" s="1"/>
  <c r="CR54"/>
  <c r="ER54" s="1"/>
  <c r="CQ54"/>
  <c r="EQ54" s="1"/>
  <c r="CP54"/>
  <c r="EP54" s="1"/>
  <c r="CO54"/>
  <c r="EO54" s="1"/>
  <c r="CM54"/>
  <c r="EM54" s="1"/>
  <c r="CL54"/>
  <c r="EL54" s="1"/>
  <c r="CK54"/>
  <c r="EK54" s="1"/>
  <c r="CJ54"/>
  <c r="EJ54" s="1"/>
  <c r="CI54"/>
  <c r="EI54" s="1"/>
  <c r="CH54"/>
  <c r="EH54" s="1"/>
  <c r="CG54"/>
  <c r="EG54" s="1"/>
  <c r="CF54"/>
  <c r="EF54" s="1"/>
  <c r="CE54"/>
  <c r="EE54" s="1"/>
  <c r="CD54"/>
  <c r="ED54" s="1"/>
  <c r="CC54"/>
  <c r="EC54" s="1"/>
  <c r="CB54"/>
  <c r="EB54" s="1"/>
  <c r="BZ54"/>
  <c r="DZ54" s="1"/>
  <c r="BY54"/>
  <c r="DY54" s="1"/>
  <c r="BX54"/>
  <c r="DX54" s="1"/>
  <c r="BW54"/>
  <c r="DW54" s="1"/>
  <c r="BV54"/>
  <c r="DV54" s="1"/>
  <c r="BU54"/>
  <c r="DU54" s="1"/>
  <c r="BT54"/>
  <c r="DT54" s="1"/>
  <c r="BS54"/>
  <c r="DS54" s="1"/>
  <c r="BR54"/>
  <c r="DR54" s="1"/>
  <c r="BQ54"/>
  <c r="DQ54" s="1"/>
  <c r="BP54"/>
  <c r="DP54" s="1"/>
  <c r="BO54"/>
  <c r="DO54" s="1"/>
  <c r="BM54"/>
  <c r="DM54" s="1"/>
  <c r="BL54"/>
  <c r="DL54" s="1"/>
  <c r="BK54"/>
  <c r="DK54" s="1"/>
  <c r="BJ54"/>
  <c r="DJ54" s="1"/>
  <c r="BI54"/>
  <c r="DI54" s="1"/>
  <c r="BH54"/>
  <c r="DH54" s="1"/>
  <c r="BG54"/>
  <c r="DG54" s="1"/>
  <c r="BF54"/>
  <c r="DF54" s="1"/>
  <c r="BE54"/>
  <c r="DE54" s="1"/>
  <c r="BD54"/>
  <c r="DD54" s="1"/>
  <c r="BC54"/>
  <c r="DC54" s="1"/>
  <c r="BB54"/>
  <c r="DB54" s="1"/>
  <c r="CZ53"/>
  <c r="EZ53" s="1"/>
  <c r="CY53"/>
  <c r="EY53" s="1"/>
  <c r="CX53"/>
  <c r="EX53" s="1"/>
  <c r="CW53"/>
  <c r="EW53" s="1"/>
  <c r="CV53"/>
  <c r="EV53" s="1"/>
  <c r="CU53"/>
  <c r="EU53" s="1"/>
  <c r="CT53"/>
  <c r="ET53" s="1"/>
  <c r="CS53"/>
  <c r="ES53" s="1"/>
  <c r="CR53"/>
  <c r="ER53" s="1"/>
  <c r="CQ53"/>
  <c r="EQ53" s="1"/>
  <c r="CP53"/>
  <c r="EP53" s="1"/>
  <c r="CO53"/>
  <c r="EO53" s="1"/>
  <c r="CM53"/>
  <c r="EM53" s="1"/>
  <c r="CL53"/>
  <c r="EL53" s="1"/>
  <c r="CK53"/>
  <c r="EK53" s="1"/>
  <c r="CJ53"/>
  <c r="EJ53" s="1"/>
  <c r="CI53"/>
  <c r="EI53" s="1"/>
  <c r="CH53"/>
  <c r="EH53" s="1"/>
  <c r="CG53"/>
  <c r="EG53" s="1"/>
  <c r="CF53"/>
  <c r="EF53" s="1"/>
  <c r="CE53"/>
  <c r="EE53" s="1"/>
  <c r="CD53"/>
  <c r="ED53" s="1"/>
  <c r="CC53"/>
  <c r="EC53" s="1"/>
  <c r="CB53"/>
  <c r="EB53" s="1"/>
  <c r="BZ53"/>
  <c r="DZ53" s="1"/>
  <c r="BY53"/>
  <c r="DY53" s="1"/>
  <c r="BX53"/>
  <c r="DX53" s="1"/>
  <c r="BW53"/>
  <c r="DW53" s="1"/>
  <c r="BV53"/>
  <c r="DV53" s="1"/>
  <c r="BU53"/>
  <c r="DU53" s="1"/>
  <c r="BT53"/>
  <c r="DT53" s="1"/>
  <c r="BS53"/>
  <c r="DS53" s="1"/>
  <c r="BR53"/>
  <c r="DR53" s="1"/>
  <c r="BQ53"/>
  <c r="DQ53" s="1"/>
  <c r="BP53"/>
  <c r="DP53" s="1"/>
  <c r="BO53"/>
  <c r="DO53" s="1"/>
  <c r="BM53"/>
  <c r="DM53" s="1"/>
  <c r="BL53"/>
  <c r="DL53" s="1"/>
  <c r="BK53"/>
  <c r="DK53" s="1"/>
  <c r="BJ53"/>
  <c r="DJ53" s="1"/>
  <c r="BI53"/>
  <c r="DI53" s="1"/>
  <c r="BH53"/>
  <c r="DH53" s="1"/>
  <c r="BG53"/>
  <c r="DG53" s="1"/>
  <c r="BF53"/>
  <c r="DF53" s="1"/>
  <c r="BE53"/>
  <c r="DE53" s="1"/>
  <c r="BD53"/>
  <c r="DD53" s="1"/>
  <c r="BC53"/>
  <c r="DC53" s="1"/>
  <c r="BB53"/>
  <c r="DB53" s="1"/>
  <c r="CZ52"/>
  <c r="EZ52" s="1"/>
  <c r="CY52"/>
  <c r="EY52" s="1"/>
  <c r="CX52"/>
  <c r="EX52" s="1"/>
  <c r="CW52"/>
  <c r="EW52" s="1"/>
  <c r="CV52"/>
  <c r="EV52" s="1"/>
  <c r="CU52"/>
  <c r="EU52" s="1"/>
  <c r="CT52"/>
  <c r="ET52" s="1"/>
  <c r="CS52"/>
  <c r="ES52" s="1"/>
  <c r="CR52"/>
  <c r="ER52" s="1"/>
  <c r="CQ52"/>
  <c r="EQ52" s="1"/>
  <c r="CP52"/>
  <c r="EP52" s="1"/>
  <c r="CO52"/>
  <c r="EO52" s="1"/>
  <c r="CM52"/>
  <c r="EM52" s="1"/>
  <c r="CL52"/>
  <c r="EL52" s="1"/>
  <c r="CK52"/>
  <c r="EK52" s="1"/>
  <c r="CJ52"/>
  <c r="EJ52" s="1"/>
  <c r="CI52"/>
  <c r="EI52" s="1"/>
  <c r="CH52"/>
  <c r="EH52" s="1"/>
  <c r="CG52"/>
  <c r="EG52" s="1"/>
  <c r="CF52"/>
  <c r="EF52" s="1"/>
  <c r="CE52"/>
  <c r="EE52" s="1"/>
  <c r="CD52"/>
  <c r="ED52" s="1"/>
  <c r="CC52"/>
  <c r="EC52" s="1"/>
  <c r="CB52"/>
  <c r="EB52" s="1"/>
  <c r="BZ52"/>
  <c r="DZ52" s="1"/>
  <c r="BY52"/>
  <c r="DY52" s="1"/>
  <c r="BX52"/>
  <c r="DX52" s="1"/>
  <c r="BW52"/>
  <c r="DW52" s="1"/>
  <c r="BV52"/>
  <c r="DV52" s="1"/>
  <c r="BU52"/>
  <c r="DU52" s="1"/>
  <c r="BT52"/>
  <c r="DT52" s="1"/>
  <c r="BS52"/>
  <c r="DS52" s="1"/>
  <c r="BR52"/>
  <c r="DR52" s="1"/>
  <c r="BQ52"/>
  <c r="DQ52" s="1"/>
  <c r="BP52"/>
  <c r="DP52" s="1"/>
  <c r="BO52"/>
  <c r="DO52" s="1"/>
  <c r="BM52"/>
  <c r="DM52" s="1"/>
  <c r="BL52"/>
  <c r="DL52" s="1"/>
  <c r="BK52"/>
  <c r="DK52" s="1"/>
  <c r="BJ52"/>
  <c r="DJ52" s="1"/>
  <c r="BI52"/>
  <c r="DI52" s="1"/>
  <c r="BH52"/>
  <c r="DH52" s="1"/>
  <c r="BG52"/>
  <c r="DG52" s="1"/>
  <c r="BF52"/>
  <c r="DF52" s="1"/>
  <c r="BE52"/>
  <c r="DE52" s="1"/>
  <c r="BD52"/>
  <c r="DD52" s="1"/>
  <c r="BC52"/>
  <c r="DC52" s="1"/>
  <c r="BB52"/>
  <c r="DB52" s="1"/>
  <c r="CZ51"/>
  <c r="EZ51" s="1"/>
  <c r="CY51"/>
  <c r="EY51" s="1"/>
  <c r="CX51"/>
  <c r="EX51" s="1"/>
  <c r="CW51"/>
  <c r="EW51" s="1"/>
  <c r="CV51"/>
  <c r="EV51" s="1"/>
  <c r="CU51"/>
  <c r="EU51" s="1"/>
  <c r="CT51"/>
  <c r="ET51" s="1"/>
  <c r="CS51"/>
  <c r="ES51" s="1"/>
  <c r="CR51"/>
  <c r="ER51" s="1"/>
  <c r="CQ51"/>
  <c r="EQ51" s="1"/>
  <c r="CP51"/>
  <c r="EP51" s="1"/>
  <c r="CO51"/>
  <c r="EO51" s="1"/>
  <c r="CM51"/>
  <c r="EM51" s="1"/>
  <c r="CL51"/>
  <c r="EL51" s="1"/>
  <c r="CK51"/>
  <c r="EK51" s="1"/>
  <c r="CJ51"/>
  <c r="EJ51" s="1"/>
  <c r="CI51"/>
  <c r="EI51" s="1"/>
  <c r="CH51"/>
  <c r="EH51" s="1"/>
  <c r="CG51"/>
  <c r="EG51" s="1"/>
  <c r="CF51"/>
  <c r="EF51" s="1"/>
  <c r="CE51"/>
  <c r="EE51" s="1"/>
  <c r="CD51"/>
  <c r="ED51" s="1"/>
  <c r="CC51"/>
  <c r="EC51" s="1"/>
  <c r="CB51"/>
  <c r="EB51" s="1"/>
  <c r="BZ51"/>
  <c r="DZ51" s="1"/>
  <c r="BY51"/>
  <c r="DY51" s="1"/>
  <c r="BX51"/>
  <c r="DX51" s="1"/>
  <c r="BW51"/>
  <c r="DW51" s="1"/>
  <c r="BV51"/>
  <c r="DV51" s="1"/>
  <c r="BU51"/>
  <c r="DU51" s="1"/>
  <c r="BT51"/>
  <c r="DT51" s="1"/>
  <c r="BS51"/>
  <c r="DS51" s="1"/>
  <c r="BR51"/>
  <c r="DR51" s="1"/>
  <c r="BQ51"/>
  <c r="DQ51" s="1"/>
  <c r="BP51"/>
  <c r="DP51" s="1"/>
  <c r="BO51"/>
  <c r="DO51" s="1"/>
  <c r="BM51"/>
  <c r="DM51" s="1"/>
  <c r="BL51"/>
  <c r="DL51" s="1"/>
  <c r="BK51"/>
  <c r="DK51" s="1"/>
  <c r="BJ51"/>
  <c r="DJ51" s="1"/>
  <c r="BI51"/>
  <c r="DI51" s="1"/>
  <c r="BH51"/>
  <c r="DH51" s="1"/>
  <c r="BG51"/>
  <c r="DG51" s="1"/>
  <c r="BF51"/>
  <c r="DF51" s="1"/>
  <c r="BE51"/>
  <c r="DE51" s="1"/>
  <c r="BD51"/>
  <c r="DD51" s="1"/>
  <c r="BC51"/>
  <c r="DC51" s="1"/>
  <c r="BB51"/>
  <c r="DB51" s="1"/>
  <c r="CZ50"/>
  <c r="EZ50" s="1"/>
  <c r="CY50"/>
  <c r="EY50" s="1"/>
  <c r="CX50"/>
  <c r="EX50" s="1"/>
  <c r="CW50"/>
  <c r="EW50" s="1"/>
  <c r="CV50"/>
  <c r="EV50" s="1"/>
  <c r="CU50"/>
  <c r="EU50" s="1"/>
  <c r="CT50"/>
  <c r="ET50" s="1"/>
  <c r="CS50"/>
  <c r="ES50" s="1"/>
  <c r="CR50"/>
  <c r="ER50" s="1"/>
  <c r="CQ50"/>
  <c r="EQ50" s="1"/>
  <c r="CP50"/>
  <c r="EP50" s="1"/>
  <c r="CO50"/>
  <c r="EO50" s="1"/>
  <c r="CM50"/>
  <c r="EM50" s="1"/>
  <c r="CL50"/>
  <c r="EL50" s="1"/>
  <c r="CK50"/>
  <c r="EK50" s="1"/>
  <c r="CJ50"/>
  <c r="EJ50" s="1"/>
  <c r="CI50"/>
  <c r="EI50" s="1"/>
  <c r="CH50"/>
  <c r="EH50" s="1"/>
  <c r="CG50"/>
  <c r="EG50" s="1"/>
  <c r="CF50"/>
  <c r="EF50" s="1"/>
  <c r="CE50"/>
  <c r="EE50" s="1"/>
  <c r="CD50"/>
  <c r="ED50" s="1"/>
  <c r="CC50"/>
  <c r="EC50" s="1"/>
  <c r="CB50"/>
  <c r="EB50" s="1"/>
  <c r="BZ50"/>
  <c r="DZ50" s="1"/>
  <c r="BY50"/>
  <c r="DY50" s="1"/>
  <c r="BX50"/>
  <c r="DX50" s="1"/>
  <c r="BW50"/>
  <c r="DW50" s="1"/>
  <c r="BV50"/>
  <c r="DV50" s="1"/>
  <c r="BU50"/>
  <c r="DU50" s="1"/>
  <c r="BT50"/>
  <c r="DT50" s="1"/>
  <c r="BS50"/>
  <c r="DS50" s="1"/>
  <c r="BR50"/>
  <c r="DR50" s="1"/>
  <c r="BQ50"/>
  <c r="DQ50" s="1"/>
  <c r="BP50"/>
  <c r="DP50" s="1"/>
  <c r="BO50"/>
  <c r="DO50" s="1"/>
  <c r="BM50"/>
  <c r="DM50" s="1"/>
  <c r="BL50"/>
  <c r="DL50" s="1"/>
  <c r="BK50"/>
  <c r="DK50" s="1"/>
  <c r="BJ50"/>
  <c r="DJ50" s="1"/>
  <c r="BI50"/>
  <c r="DI50" s="1"/>
  <c r="BH50"/>
  <c r="DH50" s="1"/>
  <c r="BG50"/>
  <c r="DG50" s="1"/>
  <c r="BF50"/>
  <c r="DF50" s="1"/>
  <c r="BE50"/>
  <c r="DE50" s="1"/>
  <c r="BD50"/>
  <c r="DD50" s="1"/>
  <c r="BC50"/>
  <c r="DC50" s="1"/>
  <c r="BB50"/>
  <c r="DB50" s="1"/>
  <c r="CZ49"/>
  <c r="EZ49" s="1"/>
  <c r="CY49"/>
  <c r="EY49" s="1"/>
  <c r="CX49"/>
  <c r="EX49" s="1"/>
  <c r="CW49"/>
  <c r="EW49" s="1"/>
  <c r="CV49"/>
  <c r="EV49" s="1"/>
  <c r="CU49"/>
  <c r="EU49" s="1"/>
  <c r="CT49"/>
  <c r="ET49" s="1"/>
  <c r="CS49"/>
  <c r="ES49" s="1"/>
  <c r="CR49"/>
  <c r="ER49" s="1"/>
  <c r="CQ49"/>
  <c r="EQ49" s="1"/>
  <c r="CP49"/>
  <c r="EP49" s="1"/>
  <c r="CO49"/>
  <c r="EO49" s="1"/>
  <c r="CM49"/>
  <c r="EM49" s="1"/>
  <c r="CL49"/>
  <c r="EL49" s="1"/>
  <c r="CK49"/>
  <c r="EK49" s="1"/>
  <c r="CJ49"/>
  <c r="EJ49" s="1"/>
  <c r="CI49"/>
  <c r="EI49" s="1"/>
  <c r="CH49"/>
  <c r="EH49" s="1"/>
  <c r="CG49"/>
  <c r="EG49" s="1"/>
  <c r="CF49"/>
  <c r="EF49" s="1"/>
  <c r="CE49"/>
  <c r="EE49" s="1"/>
  <c r="CD49"/>
  <c r="ED49" s="1"/>
  <c r="CC49"/>
  <c r="EC49" s="1"/>
  <c r="CB49"/>
  <c r="EB49" s="1"/>
  <c r="BZ49"/>
  <c r="DZ49" s="1"/>
  <c r="BY49"/>
  <c r="DY49" s="1"/>
  <c r="BX49"/>
  <c r="DX49" s="1"/>
  <c r="BW49"/>
  <c r="DW49" s="1"/>
  <c r="BV49"/>
  <c r="DV49" s="1"/>
  <c r="BU49"/>
  <c r="DU49" s="1"/>
  <c r="BT49"/>
  <c r="DT49" s="1"/>
  <c r="BS49"/>
  <c r="DS49" s="1"/>
  <c r="BR49"/>
  <c r="DR49" s="1"/>
  <c r="BQ49"/>
  <c r="DQ49" s="1"/>
  <c r="BP49"/>
  <c r="DP49" s="1"/>
  <c r="BO49"/>
  <c r="DO49" s="1"/>
  <c r="BM49"/>
  <c r="DM49" s="1"/>
  <c r="BL49"/>
  <c r="DL49" s="1"/>
  <c r="BK49"/>
  <c r="DK49" s="1"/>
  <c r="BJ49"/>
  <c r="DJ49" s="1"/>
  <c r="BI49"/>
  <c r="DI49" s="1"/>
  <c r="BH49"/>
  <c r="DH49" s="1"/>
  <c r="BG49"/>
  <c r="DG49" s="1"/>
  <c r="BF49"/>
  <c r="DF49" s="1"/>
  <c r="BE49"/>
  <c r="DE49" s="1"/>
  <c r="BD49"/>
  <c r="DD49" s="1"/>
  <c r="BC49"/>
  <c r="DC49" s="1"/>
  <c r="BB49"/>
  <c r="DB49" s="1"/>
  <c r="CZ48"/>
  <c r="EZ48" s="1"/>
  <c r="CY48"/>
  <c r="EY48" s="1"/>
  <c r="CX48"/>
  <c r="EX48" s="1"/>
  <c r="CW48"/>
  <c r="EW48" s="1"/>
  <c r="CV48"/>
  <c r="EV48" s="1"/>
  <c r="CU48"/>
  <c r="EU48" s="1"/>
  <c r="CT48"/>
  <c r="ET48" s="1"/>
  <c r="CS48"/>
  <c r="ES48" s="1"/>
  <c r="CR48"/>
  <c r="ER48" s="1"/>
  <c r="CQ48"/>
  <c r="EQ48" s="1"/>
  <c r="CP48"/>
  <c r="EP48" s="1"/>
  <c r="CO48"/>
  <c r="EO48" s="1"/>
  <c r="CM48"/>
  <c r="EM48" s="1"/>
  <c r="CL48"/>
  <c r="EL48" s="1"/>
  <c r="CK48"/>
  <c r="EK48" s="1"/>
  <c r="CJ48"/>
  <c r="EJ48" s="1"/>
  <c r="CI48"/>
  <c r="EI48" s="1"/>
  <c r="CH48"/>
  <c r="EH48" s="1"/>
  <c r="CG48"/>
  <c r="EG48" s="1"/>
  <c r="CF48"/>
  <c r="EF48" s="1"/>
  <c r="CE48"/>
  <c r="EE48" s="1"/>
  <c r="CD48"/>
  <c r="ED48" s="1"/>
  <c r="CC48"/>
  <c r="EC48" s="1"/>
  <c r="CB48"/>
  <c r="EB48" s="1"/>
  <c r="BZ48"/>
  <c r="DZ48" s="1"/>
  <c r="BY48"/>
  <c r="DY48" s="1"/>
  <c r="BX48"/>
  <c r="DX48" s="1"/>
  <c r="BW48"/>
  <c r="DW48" s="1"/>
  <c r="BV48"/>
  <c r="DV48" s="1"/>
  <c r="BU48"/>
  <c r="DU48" s="1"/>
  <c r="BT48"/>
  <c r="DT48" s="1"/>
  <c r="BS48"/>
  <c r="DS48" s="1"/>
  <c r="BR48"/>
  <c r="DR48" s="1"/>
  <c r="BQ48"/>
  <c r="DQ48" s="1"/>
  <c r="BP48"/>
  <c r="DP48" s="1"/>
  <c r="BO48"/>
  <c r="DO48" s="1"/>
  <c r="BM48"/>
  <c r="DM48" s="1"/>
  <c r="BL48"/>
  <c r="DL48" s="1"/>
  <c r="BK48"/>
  <c r="DK48" s="1"/>
  <c r="BJ48"/>
  <c r="DJ48" s="1"/>
  <c r="BI48"/>
  <c r="DI48" s="1"/>
  <c r="BH48"/>
  <c r="DH48" s="1"/>
  <c r="BG48"/>
  <c r="DG48" s="1"/>
  <c r="BF48"/>
  <c r="DF48" s="1"/>
  <c r="BE48"/>
  <c r="DE48" s="1"/>
  <c r="BD48"/>
  <c r="DD48" s="1"/>
  <c r="BC48"/>
  <c r="DC48" s="1"/>
  <c r="BB48"/>
  <c r="DB48" s="1"/>
  <c r="BB5"/>
  <c r="DB5" s="1"/>
  <c r="BC5"/>
  <c r="DC5" s="1"/>
  <c r="BD5"/>
  <c r="DD5" s="1"/>
  <c r="BE5"/>
  <c r="DE5" s="1"/>
  <c r="BF5"/>
  <c r="DF5" s="1"/>
  <c r="BG5"/>
  <c r="DG5" s="1"/>
  <c r="BH5"/>
  <c r="DH5" s="1"/>
  <c r="BI5"/>
  <c r="DI5" s="1"/>
  <c r="BJ5"/>
  <c r="DJ5" s="1"/>
  <c r="BK5"/>
  <c r="DK5" s="1"/>
  <c r="BL5"/>
  <c r="DL5" s="1"/>
  <c r="BM5"/>
  <c r="DM5" s="1"/>
  <c r="BO5"/>
  <c r="DO5" s="1"/>
  <c r="BP5"/>
  <c r="DP5" s="1"/>
  <c r="BQ5"/>
  <c r="DQ5" s="1"/>
  <c r="BR5"/>
  <c r="DR5" s="1"/>
  <c r="BS5"/>
  <c r="DS5" s="1"/>
  <c r="BT5"/>
  <c r="DT5" s="1"/>
  <c r="BU5"/>
  <c r="DU5" s="1"/>
  <c r="BV5"/>
  <c r="DV5" s="1"/>
  <c r="BW5"/>
  <c r="DW5" s="1"/>
  <c r="BX5"/>
  <c r="DX5" s="1"/>
  <c r="BY5"/>
  <c r="DY5" s="1"/>
  <c r="BZ5"/>
  <c r="DZ5" s="1"/>
  <c r="CB5"/>
  <c r="EB5" s="1"/>
  <c r="CC5"/>
  <c r="EC5" s="1"/>
  <c r="CD5"/>
  <c r="ED5" s="1"/>
  <c r="CE5"/>
  <c r="EE5" s="1"/>
  <c r="CF5"/>
  <c r="EF5" s="1"/>
  <c r="CG5"/>
  <c r="EG5" s="1"/>
  <c r="CH5"/>
  <c r="EH5" s="1"/>
  <c r="CI5"/>
  <c r="EI5" s="1"/>
  <c r="CJ5"/>
  <c r="EJ5" s="1"/>
  <c r="CK5"/>
  <c r="EK5" s="1"/>
  <c r="CL5"/>
  <c r="EL5" s="1"/>
  <c r="CM5"/>
  <c r="EM5" s="1"/>
  <c r="CO5"/>
  <c r="EO5" s="1"/>
  <c r="CP5"/>
  <c r="EP5" s="1"/>
  <c r="CQ5"/>
  <c r="EQ5" s="1"/>
  <c r="CR5"/>
  <c r="ER5" s="1"/>
  <c r="CS5"/>
  <c r="ES5" s="1"/>
  <c r="CT5"/>
  <c r="ET5" s="1"/>
  <c r="CU5"/>
  <c r="EU5" s="1"/>
  <c r="CV5"/>
  <c r="EV5" s="1"/>
  <c r="CW5"/>
  <c r="EW5" s="1"/>
  <c r="CX5"/>
  <c r="EX5" s="1"/>
  <c r="CY5"/>
  <c r="EY5" s="1"/>
  <c r="CZ5"/>
  <c r="EZ5" s="1"/>
  <c r="BB6"/>
  <c r="DB6" s="1"/>
  <c r="BC6"/>
  <c r="DC6" s="1"/>
  <c r="BD6"/>
  <c r="DD6" s="1"/>
  <c r="BE6"/>
  <c r="DE6" s="1"/>
  <c r="BF6"/>
  <c r="DF6" s="1"/>
  <c r="BG6"/>
  <c r="DG6" s="1"/>
  <c r="BH6"/>
  <c r="DH6" s="1"/>
  <c r="BI6"/>
  <c r="DI6" s="1"/>
  <c r="BJ6"/>
  <c r="DJ6" s="1"/>
  <c r="BK6"/>
  <c r="DK6" s="1"/>
  <c r="BL6"/>
  <c r="DL6" s="1"/>
  <c r="BM6"/>
  <c r="DM6" s="1"/>
  <c r="BO6"/>
  <c r="DO6" s="1"/>
  <c r="BP6"/>
  <c r="DP6" s="1"/>
  <c r="BQ6"/>
  <c r="DQ6" s="1"/>
  <c r="BR6"/>
  <c r="DR6" s="1"/>
  <c r="BS6"/>
  <c r="DS6" s="1"/>
  <c r="BT6"/>
  <c r="DT6" s="1"/>
  <c r="BU6"/>
  <c r="DU6" s="1"/>
  <c r="BV6"/>
  <c r="DV6" s="1"/>
  <c r="BW6"/>
  <c r="DW6" s="1"/>
  <c r="BX6"/>
  <c r="DX6" s="1"/>
  <c r="BY6"/>
  <c r="DY6" s="1"/>
  <c r="BZ6"/>
  <c r="DZ6" s="1"/>
  <c r="CB6"/>
  <c r="EB6" s="1"/>
  <c r="CC6"/>
  <c r="EC6" s="1"/>
  <c r="CD6"/>
  <c r="ED6" s="1"/>
  <c r="CE6"/>
  <c r="EE6" s="1"/>
  <c r="CF6"/>
  <c r="EF6" s="1"/>
  <c r="CG6"/>
  <c r="EG6" s="1"/>
  <c r="CH6"/>
  <c r="EH6" s="1"/>
  <c r="CI6"/>
  <c r="EI6" s="1"/>
  <c r="CJ6"/>
  <c r="EJ6" s="1"/>
  <c r="CK6"/>
  <c r="EK6" s="1"/>
  <c r="CL6"/>
  <c r="EL6" s="1"/>
  <c r="CM6"/>
  <c r="EM6" s="1"/>
  <c r="CO6"/>
  <c r="EO6" s="1"/>
  <c r="CP6"/>
  <c r="EP6" s="1"/>
  <c r="CQ6"/>
  <c r="EQ6" s="1"/>
  <c r="CR6"/>
  <c r="ER6" s="1"/>
  <c r="CS6"/>
  <c r="ES6" s="1"/>
  <c r="CT6"/>
  <c r="ET6" s="1"/>
  <c r="CU6"/>
  <c r="EU6" s="1"/>
  <c r="CV6"/>
  <c r="EV6" s="1"/>
  <c r="CW6"/>
  <c r="EW6" s="1"/>
  <c r="CX6"/>
  <c r="EX6" s="1"/>
  <c r="CY6"/>
  <c r="EY6" s="1"/>
  <c r="CZ6"/>
  <c r="EZ6" s="1"/>
  <c r="BB7"/>
  <c r="DB7" s="1"/>
  <c r="BC7"/>
  <c r="DC7" s="1"/>
  <c r="BD7"/>
  <c r="DD7" s="1"/>
  <c r="BE7"/>
  <c r="DE7" s="1"/>
  <c r="BF7"/>
  <c r="DF7" s="1"/>
  <c r="BG7"/>
  <c r="DG7" s="1"/>
  <c r="BH7"/>
  <c r="DH7" s="1"/>
  <c r="BI7"/>
  <c r="DI7" s="1"/>
  <c r="BJ7"/>
  <c r="DJ7" s="1"/>
  <c r="BK7"/>
  <c r="DK7" s="1"/>
  <c r="BL7"/>
  <c r="DL7" s="1"/>
  <c r="BM7"/>
  <c r="DM7" s="1"/>
  <c r="BO7"/>
  <c r="DO7" s="1"/>
  <c r="BP7"/>
  <c r="DP7" s="1"/>
  <c r="BQ7"/>
  <c r="DQ7" s="1"/>
  <c r="BR7"/>
  <c r="DR7" s="1"/>
  <c r="BS7"/>
  <c r="DS7" s="1"/>
  <c r="BT7"/>
  <c r="DT7" s="1"/>
  <c r="BU7"/>
  <c r="DU7" s="1"/>
  <c r="BV7"/>
  <c r="DV7" s="1"/>
  <c r="BW7"/>
  <c r="DW7" s="1"/>
  <c r="BX7"/>
  <c r="DX7" s="1"/>
  <c r="BY7"/>
  <c r="DY7" s="1"/>
  <c r="BZ7"/>
  <c r="DZ7" s="1"/>
  <c r="CB7"/>
  <c r="EB7" s="1"/>
  <c r="CC7"/>
  <c r="EC7" s="1"/>
  <c r="CD7"/>
  <c r="ED7" s="1"/>
  <c r="CE7"/>
  <c r="EE7" s="1"/>
  <c r="CF7"/>
  <c r="EF7" s="1"/>
  <c r="CG7"/>
  <c r="EG7" s="1"/>
  <c r="CH7"/>
  <c r="EH7" s="1"/>
  <c r="CI7"/>
  <c r="EI7" s="1"/>
  <c r="CJ7"/>
  <c r="EJ7" s="1"/>
  <c r="CK7"/>
  <c r="EK7" s="1"/>
  <c r="CL7"/>
  <c r="EL7" s="1"/>
  <c r="CM7"/>
  <c r="EM7" s="1"/>
  <c r="CO7"/>
  <c r="EO7" s="1"/>
  <c r="CP7"/>
  <c r="EP7" s="1"/>
  <c r="CQ7"/>
  <c r="EQ7" s="1"/>
  <c r="CR7"/>
  <c r="ER7" s="1"/>
  <c r="CS7"/>
  <c r="ES7" s="1"/>
  <c r="CT7"/>
  <c r="ET7" s="1"/>
  <c r="CU7"/>
  <c r="EU7" s="1"/>
  <c r="CV7"/>
  <c r="EV7" s="1"/>
  <c r="CW7"/>
  <c r="EW7" s="1"/>
  <c r="CX7"/>
  <c r="EX7" s="1"/>
  <c r="CY7"/>
  <c r="EY7" s="1"/>
  <c r="CZ7"/>
  <c r="EZ7" s="1"/>
  <c r="BB8"/>
  <c r="DB8" s="1"/>
  <c r="BC8"/>
  <c r="DC8" s="1"/>
  <c r="BD8"/>
  <c r="DD8" s="1"/>
  <c r="BE8"/>
  <c r="DE8" s="1"/>
  <c r="BF8"/>
  <c r="DF8" s="1"/>
  <c r="BG8"/>
  <c r="DG8" s="1"/>
  <c r="BH8"/>
  <c r="DH8" s="1"/>
  <c r="BI8"/>
  <c r="DI8" s="1"/>
  <c r="BJ8"/>
  <c r="DJ8" s="1"/>
  <c r="BK8"/>
  <c r="DK8" s="1"/>
  <c r="BL8"/>
  <c r="DL8" s="1"/>
  <c r="BM8"/>
  <c r="DM8" s="1"/>
  <c r="BO8"/>
  <c r="DO8" s="1"/>
  <c r="BP8"/>
  <c r="DP8" s="1"/>
  <c r="BQ8"/>
  <c r="DQ8" s="1"/>
  <c r="BR8"/>
  <c r="DR8" s="1"/>
  <c r="BS8"/>
  <c r="DS8" s="1"/>
  <c r="BT8"/>
  <c r="DT8" s="1"/>
  <c r="BU8"/>
  <c r="DU8" s="1"/>
  <c r="BV8"/>
  <c r="DV8" s="1"/>
  <c r="BW8"/>
  <c r="DW8" s="1"/>
  <c r="BX8"/>
  <c r="DX8" s="1"/>
  <c r="BY8"/>
  <c r="DY8" s="1"/>
  <c r="BZ8"/>
  <c r="DZ8" s="1"/>
  <c r="CB8"/>
  <c r="EB8" s="1"/>
  <c r="CC8"/>
  <c r="EC8" s="1"/>
  <c r="CD8"/>
  <c r="ED8" s="1"/>
  <c r="CE8"/>
  <c r="EE8" s="1"/>
  <c r="CF8"/>
  <c r="EF8" s="1"/>
  <c r="CG8"/>
  <c r="EG8" s="1"/>
  <c r="CH8"/>
  <c r="EH8" s="1"/>
  <c r="CI8"/>
  <c r="EI8" s="1"/>
  <c r="CJ8"/>
  <c r="EJ8" s="1"/>
  <c r="CK8"/>
  <c r="EK8" s="1"/>
  <c r="CL8"/>
  <c r="EL8" s="1"/>
  <c r="CM8"/>
  <c r="EM8" s="1"/>
  <c r="CO8"/>
  <c r="EO8" s="1"/>
  <c r="CP8"/>
  <c r="EP8" s="1"/>
  <c r="CQ8"/>
  <c r="EQ8" s="1"/>
  <c r="CR8"/>
  <c r="ER8" s="1"/>
  <c r="CS8"/>
  <c r="ES8" s="1"/>
  <c r="CT8"/>
  <c r="ET8" s="1"/>
  <c r="CU8"/>
  <c r="EU8" s="1"/>
  <c r="CV8"/>
  <c r="EV8" s="1"/>
  <c r="CW8"/>
  <c r="EW8" s="1"/>
  <c r="CX8"/>
  <c r="EX8" s="1"/>
  <c r="CY8"/>
  <c r="EY8" s="1"/>
  <c r="CZ8"/>
  <c r="EZ8" s="1"/>
  <c r="BB9"/>
  <c r="DB9" s="1"/>
  <c r="BC9"/>
  <c r="DC9" s="1"/>
  <c r="BD9"/>
  <c r="DD9" s="1"/>
  <c r="BE9"/>
  <c r="DE9" s="1"/>
  <c r="BF9"/>
  <c r="DF9" s="1"/>
  <c r="BG9"/>
  <c r="DG9" s="1"/>
  <c r="BH9"/>
  <c r="DH9" s="1"/>
  <c r="BI9"/>
  <c r="DI9" s="1"/>
  <c r="BJ9"/>
  <c r="DJ9" s="1"/>
  <c r="BK9"/>
  <c r="DK9" s="1"/>
  <c r="BL9"/>
  <c r="DL9" s="1"/>
  <c r="BM9"/>
  <c r="DM9" s="1"/>
  <c r="BO9"/>
  <c r="DO9" s="1"/>
  <c r="BP9"/>
  <c r="DP9" s="1"/>
  <c r="BQ9"/>
  <c r="DQ9" s="1"/>
  <c r="BR9"/>
  <c r="DR9" s="1"/>
  <c r="BS9"/>
  <c r="DS9" s="1"/>
  <c r="BT9"/>
  <c r="DT9" s="1"/>
  <c r="BU9"/>
  <c r="DU9" s="1"/>
  <c r="BV9"/>
  <c r="DV9" s="1"/>
  <c r="BW9"/>
  <c r="DW9" s="1"/>
  <c r="BX9"/>
  <c r="DX9" s="1"/>
  <c r="BY9"/>
  <c r="DY9" s="1"/>
  <c r="BZ9"/>
  <c r="DZ9" s="1"/>
  <c r="CB9"/>
  <c r="EB9" s="1"/>
  <c r="CC9"/>
  <c r="EC9" s="1"/>
  <c r="CD9"/>
  <c r="ED9" s="1"/>
  <c r="CE9"/>
  <c r="EE9" s="1"/>
  <c r="CF9"/>
  <c r="EF9" s="1"/>
  <c r="CG9"/>
  <c r="EG9" s="1"/>
  <c r="CH9"/>
  <c r="EH9" s="1"/>
  <c r="CI9"/>
  <c r="EI9" s="1"/>
  <c r="CJ9"/>
  <c r="EJ9" s="1"/>
  <c r="CK9"/>
  <c r="EK9" s="1"/>
  <c r="CL9"/>
  <c r="EL9" s="1"/>
  <c r="CM9"/>
  <c r="EM9" s="1"/>
  <c r="CO9"/>
  <c r="EO9" s="1"/>
  <c r="CP9"/>
  <c r="EP9" s="1"/>
  <c r="CQ9"/>
  <c r="EQ9" s="1"/>
  <c r="CR9"/>
  <c r="ER9" s="1"/>
  <c r="CS9"/>
  <c r="ES9" s="1"/>
  <c r="CT9"/>
  <c r="ET9" s="1"/>
  <c r="CU9"/>
  <c r="EU9" s="1"/>
  <c r="CV9"/>
  <c r="EV9" s="1"/>
  <c r="CW9"/>
  <c r="EW9" s="1"/>
  <c r="CX9"/>
  <c r="EX9" s="1"/>
  <c r="CY9"/>
  <c r="EY9" s="1"/>
  <c r="CZ9"/>
  <c r="EZ9" s="1"/>
  <c r="BB10"/>
  <c r="DB10" s="1"/>
  <c r="BC10"/>
  <c r="DC10" s="1"/>
  <c r="BD10"/>
  <c r="DD10" s="1"/>
  <c r="BE10"/>
  <c r="DE10" s="1"/>
  <c r="BF10"/>
  <c r="DF10" s="1"/>
  <c r="BG10"/>
  <c r="DG10" s="1"/>
  <c r="BH10"/>
  <c r="DH10" s="1"/>
  <c r="BI10"/>
  <c r="DI10" s="1"/>
  <c r="BJ10"/>
  <c r="DJ10" s="1"/>
  <c r="BK10"/>
  <c r="DK10" s="1"/>
  <c r="BL10"/>
  <c r="DL10" s="1"/>
  <c r="BM10"/>
  <c r="DM10" s="1"/>
  <c r="BO10"/>
  <c r="DO10" s="1"/>
  <c r="BP10"/>
  <c r="DP10" s="1"/>
  <c r="BQ10"/>
  <c r="DQ10" s="1"/>
  <c r="BR10"/>
  <c r="DR10" s="1"/>
  <c r="BS10"/>
  <c r="DS10" s="1"/>
  <c r="BT10"/>
  <c r="DT10" s="1"/>
  <c r="BU10"/>
  <c r="DU10" s="1"/>
  <c r="BV10"/>
  <c r="DV10" s="1"/>
  <c r="BW10"/>
  <c r="DW10" s="1"/>
  <c r="BX10"/>
  <c r="DX10" s="1"/>
  <c r="BY10"/>
  <c r="DY10" s="1"/>
  <c r="BZ10"/>
  <c r="DZ10" s="1"/>
  <c r="CB10"/>
  <c r="EB10" s="1"/>
  <c r="CC10"/>
  <c r="EC10" s="1"/>
  <c r="CD10"/>
  <c r="ED10" s="1"/>
  <c r="CE10"/>
  <c r="EE10" s="1"/>
  <c r="CF10"/>
  <c r="EF10" s="1"/>
  <c r="CG10"/>
  <c r="EG10" s="1"/>
  <c r="CH10"/>
  <c r="EH10" s="1"/>
  <c r="CI10"/>
  <c r="EI10" s="1"/>
  <c r="CJ10"/>
  <c r="EJ10" s="1"/>
  <c r="CK10"/>
  <c r="EK10" s="1"/>
  <c r="CL10"/>
  <c r="EL10" s="1"/>
  <c r="CM10"/>
  <c r="EM10" s="1"/>
  <c r="CO10"/>
  <c r="EO10" s="1"/>
  <c r="CP10"/>
  <c r="EP10" s="1"/>
  <c r="CQ10"/>
  <c r="EQ10" s="1"/>
  <c r="CR10"/>
  <c r="ER10" s="1"/>
  <c r="CS10"/>
  <c r="ES10" s="1"/>
  <c r="CT10"/>
  <c r="ET10" s="1"/>
  <c r="CU10"/>
  <c r="EU10" s="1"/>
  <c r="CV10"/>
  <c r="EV10" s="1"/>
  <c r="CW10"/>
  <c r="EW10" s="1"/>
  <c r="CX10"/>
  <c r="EX10" s="1"/>
  <c r="CY10"/>
  <c r="EY10" s="1"/>
  <c r="CZ10"/>
  <c r="EZ10" s="1"/>
  <c r="BB11"/>
  <c r="DB11" s="1"/>
  <c r="BC11"/>
  <c r="DC11" s="1"/>
  <c r="BD11"/>
  <c r="DD11" s="1"/>
  <c r="BE11"/>
  <c r="DE11" s="1"/>
  <c r="BF11"/>
  <c r="DF11" s="1"/>
  <c r="BG11"/>
  <c r="DG11" s="1"/>
  <c r="BH11"/>
  <c r="DH11" s="1"/>
  <c r="BI11"/>
  <c r="DI11" s="1"/>
  <c r="BJ11"/>
  <c r="DJ11" s="1"/>
  <c r="BK11"/>
  <c r="DK11" s="1"/>
  <c r="BL11"/>
  <c r="DL11" s="1"/>
  <c r="BM11"/>
  <c r="DM11" s="1"/>
  <c r="BO11"/>
  <c r="DO11" s="1"/>
  <c r="BP11"/>
  <c r="DP11" s="1"/>
  <c r="BQ11"/>
  <c r="DQ11" s="1"/>
  <c r="BR11"/>
  <c r="DR11" s="1"/>
  <c r="BS11"/>
  <c r="DS11" s="1"/>
  <c r="BT11"/>
  <c r="DT11" s="1"/>
  <c r="BU11"/>
  <c r="DU11" s="1"/>
  <c r="BV11"/>
  <c r="DV11" s="1"/>
  <c r="BW11"/>
  <c r="DW11" s="1"/>
  <c r="BX11"/>
  <c r="DX11" s="1"/>
  <c r="BY11"/>
  <c r="DY11" s="1"/>
  <c r="BZ11"/>
  <c r="DZ11" s="1"/>
  <c r="CB11"/>
  <c r="EB11" s="1"/>
  <c r="CC11"/>
  <c r="EC11" s="1"/>
  <c r="CD11"/>
  <c r="ED11" s="1"/>
  <c r="CE11"/>
  <c r="EE11" s="1"/>
  <c r="CF11"/>
  <c r="EF11" s="1"/>
  <c r="CG11"/>
  <c r="EG11" s="1"/>
  <c r="CH11"/>
  <c r="EH11" s="1"/>
  <c r="CI11"/>
  <c r="EI11" s="1"/>
  <c r="CJ11"/>
  <c r="EJ11" s="1"/>
  <c r="CK11"/>
  <c r="EK11" s="1"/>
  <c r="CL11"/>
  <c r="EL11" s="1"/>
  <c r="CM11"/>
  <c r="EM11" s="1"/>
  <c r="CO11"/>
  <c r="EO11" s="1"/>
  <c r="CP11"/>
  <c r="EP11" s="1"/>
  <c r="CQ11"/>
  <c r="EQ11" s="1"/>
  <c r="CR11"/>
  <c r="ER11" s="1"/>
  <c r="CS11"/>
  <c r="ES11" s="1"/>
  <c r="CT11"/>
  <c r="ET11" s="1"/>
  <c r="CU11"/>
  <c r="EU11" s="1"/>
  <c r="CV11"/>
  <c r="EV11" s="1"/>
  <c r="CW11"/>
  <c r="EW11" s="1"/>
  <c r="CX11"/>
  <c r="EX11" s="1"/>
  <c r="CY11"/>
  <c r="EY11" s="1"/>
  <c r="CZ11"/>
  <c r="EZ11" s="1"/>
  <c r="BB12"/>
  <c r="DB12" s="1"/>
  <c r="BC12"/>
  <c r="DC12" s="1"/>
  <c r="BD12"/>
  <c r="DD12" s="1"/>
  <c r="BE12"/>
  <c r="DE12" s="1"/>
  <c r="BF12"/>
  <c r="DF12" s="1"/>
  <c r="BG12"/>
  <c r="DG12" s="1"/>
  <c r="BH12"/>
  <c r="DH12" s="1"/>
  <c r="BI12"/>
  <c r="DI12" s="1"/>
  <c r="BJ12"/>
  <c r="DJ12" s="1"/>
  <c r="BK12"/>
  <c r="DK12" s="1"/>
  <c r="BL12"/>
  <c r="DL12" s="1"/>
  <c r="BM12"/>
  <c r="DM12" s="1"/>
  <c r="BO12"/>
  <c r="DO12" s="1"/>
  <c r="BP12"/>
  <c r="DP12" s="1"/>
  <c r="BQ12"/>
  <c r="DQ12" s="1"/>
  <c r="BR12"/>
  <c r="DR12" s="1"/>
  <c r="BS12"/>
  <c r="DS12" s="1"/>
  <c r="BT12"/>
  <c r="DT12" s="1"/>
  <c r="BU12"/>
  <c r="DU12" s="1"/>
  <c r="BV12"/>
  <c r="DV12" s="1"/>
  <c r="BW12"/>
  <c r="DW12" s="1"/>
  <c r="BX12"/>
  <c r="DX12" s="1"/>
  <c r="BY12"/>
  <c r="DY12" s="1"/>
  <c r="BZ12"/>
  <c r="DZ12" s="1"/>
  <c r="CB12"/>
  <c r="EB12" s="1"/>
  <c r="CC12"/>
  <c r="EC12" s="1"/>
  <c r="CD12"/>
  <c r="ED12" s="1"/>
  <c r="CE12"/>
  <c r="EE12" s="1"/>
  <c r="CF12"/>
  <c r="EF12" s="1"/>
  <c r="CG12"/>
  <c r="EG12" s="1"/>
  <c r="CH12"/>
  <c r="EH12" s="1"/>
  <c r="CI12"/>
  <c r="EI12" s="1"/>
  <c r="CJ12"/>
  <c r="EJ12" s="1"/>
  <c r="CK12"/>
  <c r="EK12" s="1"/>
  <c r="CL12"/>
  <c r="EL12" s="1"/>
  <c r="CM12"/>
  <c r="EM12" s="1"/>
  <c r="CO12"/>
  <c r="EO12" s="1"/>
  <c r="CP12"/>
  <c r="EP12" s="1"/>
  <c r="CQ12"/>
  <c r="EQ12" s="1"/>
  <c r="CR12"/>
  <c r="ER12" s="1"/>
  <c r="CS12"/>
  <c r="ES12" s="1"/>
  <c r="CT12"/>
  <c r="ET12" s="1"/>
  <c r="CU12"/>
  <c r="EU12" s="1"/>
  <c r="CV12"/>
  <c r="EV12" s="1"/>
  <c r="CW12"/>
  <c r="EW12" s="1"/>
  <c r="CX12"/>
  <c r="EX12" s="1"/>
  <c r="CY12"/>
  <c r="EY12" s="1"/>
  <c r="CZ12"/>
  <c r="EZ12" s="1"/>
  <c r="BB13"/>
  <c r="DB13" s="1"/>
  <c r="BC13"/>
  <c r="DC13" s="1"/>
  <c r="BD13"/>
  <c r="DD13" s="1"/>
  <c r="BE13"/>
  <c r="DE13" s="1"/>
  <c r="BF13"/>
  <c r="DF13" s="1"/>
  <c r="BG13"/>
  <c r="DG13" s="1"/>
  <c r="BH13"/>
  <c r="DH13" s="1"/>
  <c r="BI13"/>
  <c r="DI13" s="1"/>
  <c r="BJ13"/>
  <c r="DJ13" s="1"/>
  <c r="BK13"/>
  <c r="DK13" s="1"/>
  <c r="BL13"/>
  <c r="DL13" s="1"/>
  <c r="BM13"/>
  <c r="DM13" s="1"/>
  <c r="BO13"/>
  <c r="DO13" s="1"/>
  <c r="BP13"/>
  <c r="DP13" s="1"/>
  <c r="BQ13"/>
  <c r="DQ13" s="1"/>
  <c r="BR13"/>
  <c r="DR13" s="1"/>
  <c r="BS13"/>
  <c r="DS13" s="1"/>
  <c r="BT13"/>
  <c r="DT13" s="1"/>
  <c r="BU13"/>
  <c r="DU13" s="1"/>
  <c r="BV13"/>
  <c r="DV13" s="1"/>
  <c r="BW13"/>
  <c r="DW13" s="1"/>
  <c r="BX13"/>
  <c r="DX13" s="1"/>
  <c r="BY13"/>
  <c r="DY13" s="1"/>
  <c r="BZ13"/>
  <c r="DZ13" s="1"/>
  <c r="CB13"/>
  <c r="EB13" s="1"/>
  <c r="CC13"/>
  <c r="EC13" s="1"/>
  <c r="CD13"/>
  <c r="ED13" s="1"/>
  <c r="CE13"/>
  <c r="EE13" s="1"/>
  <c r="CF13"/>
  <c r="EF13" s="1"/>
  <c r="CG13"/>
  <c r="EG13" s="1"/>
  <c r="CH13"/>
  <c r="EH13" s="1"/>
  <c r="CI13"/>
  <c r="EI13" s="1"/>
  <c r="CJ13"/>
  <c r="EJ13" s="1"/>
  <c r="CK13"/>
  <c r="EK13" s="1"/>
  <c r="CL13"/>
  <c r="EL13" s="1"/>
  <c r="CM13"/>
  <c r="EM13" s="1"/>
  <c r="CO13"/>
  <c r="EO13" s="1"/>
  <c r="CP13"/>
  <c r="EP13" s="1"/>
  <c r="CQ13"/>
  <c r="EQ13" s="1"/>
  <c r="CR13"/>
  <c r="ER13" s="1"/>
  <c r="CS13"/>
  <c r="ES13" s="1"/>
  <c r="CT13"/>
  <c r="ET13" s="1"/>
  <c r="CU13"/>
  <c r="EU13" s="1"/>
  <c r="CV13"/>
  <c r="EV13" s="1"/>
  <c r="CW13"/>
  <c r="EW13" s="1"/>
  <c r="CX13"/>
  <c r="EX13" s="1"/>
  <c r="CY13"/>
  <c r="EY13" s="1"/>
  <c r="CZ13"/>
  <c r="EZ13" s="1"/>
  <c r="BB14"/>
  <c r="DB14" s="1"/>
  <c r="BC14"/>
  <c r="DC14" s="1"/>
  <c r="BD14"/>
  <c r="DD14" s="1"/>
  <c r="BE14"/>
  <c r="DE14" s="1"/>
  <c r="BF14"/>
  <c r="DF14" s="1"/>
  <c r="BG14"/>
  <c r="DG14" s="1"/>
  <c r="BH14"/>
  <c r="DH14" s="1"/>
  <c r="BI14"/>
  <c r="DI14" s="1"/>
  <c r="BJ14"/>
  <c r="DJ14" s="1"/>
  <c r="BK14"/>
  <c r="DK14" s="1"/>
  <c r="BL14"/>
  <c r="DL14" s="1"/>
  <c r="BM14"/>
  <c r="DM14" s="1"/>
  <c r="BO14"/>
  <c r="DO14" s="1"/>
  <c r="BP14"/>
  <c r="DP14" s="1"/>
  <c r="BQ14"/>
  <c r="DQ14" s="1"/>
  <c r="BR14"/>
  <c r="DR14" s="1"/>
  <c r="BS14"/>
  <c r="DS14" s="1"/>
  <c r="BT14"/>
  <c r="DT14" s="1"/>
  <c r="BU14"/>
  <c r="DU14" s="1"/>
  <c r="BV14"/>
  <c r="DV14" s="1"/>
  <c r="BW14"/>
  <c r="DW14" s="1"/>
  <c r="BX14"/>
  <c r="DX14" s="1"/>
  <c r="BY14"/>
  <c r="DY14" s="1"/>
  <c r="BZ14"/>
  <c r="DZ14" s="1"/>
  <c r="CB14"/>
  <c r="EB14" s="1"/>
  <c r="CC14"/>
  <c r="EC14" s="1"/>
  <c r="CD14"/>
  <c r="ED14" s="1"/>
  <c r="CE14"/>
  <c r="EE14" s="1"/>
  <c r="CF14"/>
  <c r="EF14" s="1"/>
  <c r="CG14"/>
  <c r="EG14" s="1"/>
  <c r="CH14"/>
  <c r="EH14" s="1"/>
  <c r="CI14"/>
  <c r="EI14" s="1"/>
  <c r="CJ14"/>
  <c r="EJ14" s="1"/>
  <c r="CK14"/>
  <c r="EK14" s="1"/>
  <c r="CL14"/>
  <c r="EL14" s="1"/>
  <c r="CM14"/>
  <c r="EM14" s="1"/>
  <c r="CO14"/>
  <c r="EO14" s="1"/>
  <c r="CP14"/>
  <c r="EP14" s="1"/>
  <c r="CQ14"/>
  <c r="EQ14" s="1"/>
  <c r="CR14"/>
  <c r="ER14" s="1"/>
  <c r="CS14"/>
  <c r="ES14" s="1"/>
  <c r="CT14"/>
  <c r="ET14" s="1"/>
  <c r="CU14"/>
  <c r="EU14" s="1"/>
  <c r="CV14"/>
  <c r="EV14" s="1"/>
  <c r="CW14"/>
  <c r="EW14" s="1"/>
  <c r="CX14"/>
  <c r="EX14" s="1"/>
  <c r="CY14"/>
  <c r="EY14" s="1"/>
  <c r="CZ14"/>
  <c r="EZ14" s="1"/>
  <c r="BB15"/>
  <c r="DB15" s="1"/>
  <c r="BC15"/>
  <c r="DC15" s="1"/>
  <c r="BD15"/>
  <c r="DD15" s="1"/>
  <c r="BE15"/>
  <c r="DE15" s="1"/>
  <c r="BF15"/>
  <c r="DF15" s="1"/>
  <c r="BG15"/>
  <c r="DG15" s="1"/>
  <c r="BH15"/>
  <c r="DH15" s="1"/>
  <c r="BI15"/>
  <c r="DI15" s="1"/>
  <c r="BJ15"/>
  <c r="DJ15" s="1"/>
  <c r="BK15"/>
  <c r="DK15" s="1"/>
  <c r="BL15"/>
  <c r="DL15" s="1"/>
  <c r="BM15"/>
  <c r="DM15" s="1"/>
  <c r="BO15"/>
  <c r="DO15" s="1"/>
  <c r="BP15"/>
  <c r="DP15" s="1"/>
  <c r="BQ15"/>
  <c r="DQ15" s="1"/>
  <c r="BR15"/>
  <c r="DR15" s="1"/>
  <c r="BS15"/>
  <c r="DS15" s="1"/>
  <c r="BT15"/>
  <c r="DT15" s="1"/>
  <c r="BU15"/>
  <c r="DU15" s="1"/>
  <c r="BV15"/>
  <c r="DV15" s="1"/>
  <c r="BW15"/>
  <c r="DW15" s="1"/>
  <c r="BX15"/>
  <c r="DX15" s="1"/>
  <c r="BY15"/>
  <c r="DY15" s="1"/>
  <c r="BZ15"/>
  <c r="DZ15" s="1"/>
  <c r="CB15"/>
  <c r="EB15" s="1"/>
  <c r="CC15"/>
  <c r="EC15" s="1"/>
  <c r="CD15"/>
  <c r="ED15" s="1"/>
  <c r="CE15"/>
  <c r="EE15" s="1"/>
  <c r="CF15"/>
  <c r="EF15" s="1"/>
  <c r="CG15"/>
  <c r="EG15" s="1"/>
  <c r="CH15"/>
  <c r="EH15" s="1"/>
  <c r="CI15"/>
  <c r="EI15" s="1"/>
  <c r="CJ15"/>
  <c r="EJ15" s="1"/>
  <c r="CK15"/>
  <c r="EK15" s="1"/>
  <c r="CL15"/>
  <c r="EL15" s="1"/>
  <c r="CM15"/>
  <c r="EM15" s="1"/>
  <c r="CO15"/>
  <c r="EO15" s="1"/>
  <c r="CP15"/>
  <c r="EP15" s="1"/>
  <c r="CQ15"/>
  <c r="EQ15" s="1"/>
  <c r="CR15"/>
  <c r="ER15" s="1"/>
  <c r="CS15"/>
  <c r="ES15" s="1"/>
  <c r="CT15"/>
  <c r="ET15" s="1"/>
  <c r="CU15"/>
  <c r="EU15" s="1"/>
  <c r="CV15"/>
  <c r="EV15" s="1"/>
  <c r="CW15"/>
  <c r="EW15" s="1"/>
  <c r="CX15"/>
  <c r="EX15" s="1"/>
  <c r="CY15"/>
  <c r="EY15" s="1"/>
  <c r="CZ15"/>
  <c r="EZ15" s="1"/>
  <c r="BB16"/>
  <c r="DB16" s="1"/>
  <c r="BC16"/>
  <c r="DC16" s="1"/>
  <c r="BD16"/>
  <c r="DD16" s="1"/>
  <c r="BE16"/>
  <c r="DE16" s="1"/>
  <c r="BF16"/>
  <c r="DF16" s="1"/>
  <c r="BG16"/>
  <c r="DG16" s="1"/>
  <c r="BH16"/>
  <c r="DH16" s="1"/>
  <c r="BI16"/>
  <c r="DI16" s="1"/>
  <c r="BJ16"/>
  <c r="DJ16" s="1"/>
  <c r="BK16"/>
  <c r="DK16" s="1"/>
  <c r="BL16"/>
  <c r="DL16" s="1"/>
  <c r="BM16"/>
  <c r="DM16" s="1"/>
  <c r="BO16"/>
  <c r="DO16" s="1"/>
  <c r="BP16"/>
  <c r="DP16" s="1"/>
  <c r="BQ16"/>
  <c r="DQ16" s="1"/>
  <c r="BR16"/>
  <c r="DR16" s="1"/>
  <c r="BS16"/>
  <c r="DS16" s="1"/>
  <c r="BT16"/>
  <c r="DT16" s="1"/>
  <c r="BU16"/>
  <c r="DU16" s="1"/>
  <c r="BV16"/>
  <c r="DV16" s="1"/>
  <c r="BW16"/>
  <c r="DW16" s="1"/>
  <c r="BX16"/>
  <c r="DX16" s="1"/>
  <c r="BY16"/>
  <c r="DY16" s="1"/>
  <c r="BZ16"/>
  <c r="DZ16" s="1"/>
  <c r="CB16"/>
  <c r="EB16" s="1"/>
  <c r="CC16"/>
  <c r="EC16" s="1"/>
  <c r="CD16"/>
  <c r="ED16" s="1"/>
  <c r="CE16"/>
  <c r="EE16" s="1"/>
  <c r="CF16"/>
  <c r="EF16" s="1"/>
  <c r="CG16"/>
  <c r="EG16" s="1"/>
  <c r="CH16"/>
  <c r="EH16" s="1"/>
  <c r="CI16"/>
  <c r="EI16" s="1"/>
  <c r="CJ16"/>
  <c r="EJ16" s="1"/>
  <c r="CK16"/>
  <c r="EK16" s="1"/>
  <c r="CL16"/>
  <c r="EL16" s="1"/>
  <c r="CM16"/>
  <c r="EM16" s="1"/>
  <c r="CO16"/>
  <c r="EO16" s="1"/>
  <c r="CP16"/>
  <c r="EP16" s="1"/>
  <c r="CQ16"/>
  <c r="EQ16" s="1"/>
  <c r="CR16"/>
  <c r="ER16" s="1"/>
  <c r="CS16"/>
  <c r="ES16" s="1"/>
  <c r="CT16"/>
  <c r="ET16" s="1"/>
  <c r="CU16"/>
  <c r="EU16" s="1"/>
  <c r="CV16"/>
  <c r="EV16" s="1"/>
  <c r="CW16"/>
  <c r="EW16" s="1"/>
  <c r="CX16"/>
  <c r="EX16" s="1"/>
  <c r="CY16"/>
  <c r="EY16" s="1"/>
  <c r="CZ16"/>
  <c r="EZ16" s="1"/>
  <c r="BB17"/>
  <c r="DB17" s="1"/>
  <c r="BC17"/>
  <c r="DC17" s="1"/>
  <c r="BD17"/>
  <c r="DD17" s="1"/>
  <c r="BE17"/>
  <c r="DE17" s="1"/>
  <c r="BF17"/>
  <c r="DF17" s="1"/>
  <c r="BG17"/>
  <c r="DG17" s="1"/>
  <c r="BH17"/>
  <c r="DH17" s="1"/>
  <c r="BI17"/>
  <c r="DI17" s="1"/>
  <c r="BJ17"/>
  <c r="DJ17" s="1"/>
  <c r="BK17"/>
  <c r="DK17" s="1"/>
  <c r="BL17"/>
  <c r="DL17" s="1"/>
  <c r="BM17"/>
  <c r="DM17" s="1"/>
  <c r="BO17"/>
  <c r="DO17" s="1"/>
  <c r="BP17"/>
  <c r="DP17" s="1"/>
  <c r="BQ17"/>
  <c r="DQ17" s="1"/>
  <c r="BR17"/>
  <c r="DR17" s="1"/>
  <c r="BS17"/>
  <c r="DS17" s="1"/>
  <c r="BT17"/>
  <c r="DT17" s="1"/>
  <c r="BU17"/>
  <c r="DU17" s="1"/>
  <c r="BV17"/>
  <c r="DV17" s="1"/>
  <c r="BW17"/>
  <c r="DW17" s="1"/>
  <c r="BX17"/>
  <c r="DX17" s="1"/>
  <c r="BY17"/>
  <c r="DY17" s="1"/>
  <c r="BZ17"/>
  <c r="DZ17" s="1"/>
  <c r="CB17"/>
  <c r="EB17" s="1"/>
  <c r="CC17"/>
  <c r="EC17" s="1"/>
  <c r="CD17"/>
  <c r="ED17" s="1"/>
  <c r="CE17"/>
  <c r="EE17" s="1"/>
  <c r="CF17"/>
  <c r="EF17" s="1"/>
  <c r="CG17"/>
  <c r="EG17" s="1"/>
  <c r="CH17"/>
  <c r="EH17" s="1"/>
  <c r="CI17"/>
  <c r="EI17" s="1"/>
  <c r="CJ17"/>
  <c r="EJ17" s="1"/>
  <c r="CK17"/>
  <c r="EK17" s="1"/>
  <c r="CL17"/>
  <c r="EL17" s="1"/>
  <c r="CM17"/>
  <c r="EM17" s="1"/>
  <c r="CO17"/>
  <c r="EO17" s="1"/>
  <c r="CP17"/>
  <c r="EP17" s="1"/>
  <c r="CQ17"/>
  <c r="EQ17" s="1"/>
  <c r="CR17"/>
  <c r="ER17" s="1"/>
  <c r="CS17"/>
  <c r="ES17" s="1"/>
  <c r="CT17"/>
  <c r="ET17" s="1"/>
  <c r="CU17"/>
  <c r="EU17" s="1"/>
  <c r="CV17"/>
  <c r="EV17" s="1"/>
  <c r="CW17"/>
  <c r="EW17" s="1"/>
  <c r="CX17"/>
  <c r="EX17" s="1"/>
  <c r="CY17"/>
  <c r="EY17" s="1"/>
  <c r="CZ17"/>
  <c r="EZ17" s="1"/>
  <c r="BB18"/>
  <c r="DB18" s="1"/>
  <c r="BC18"/>
  <c r="DC18" s="1"/>
  <c r="BD18"/>
  <c r="DD18" s="1"/>
  <c r="BE18"/>
  <c r="DE18" s="1"/>
  <c r="BF18"/>
  <c r="DF18" s="1"/>
  <c r="BG18"/>
  <c r="DG18" s="1"/>
  <c r="BH18"/>
  <c r="DH18" s="1"/>
  <c r="BI18"/>
  <c r="DI18" s="1"/>
  <c r="BJ18"/>
  <c r="DJ18" s="1"/>
  <c r="BK18"/>
  <c r="DK18" s="1"/>
  <c r="BL18"/>
  <c r="DL18" s="1"/>
  <c r="BM18"/>
  <c r="DM18" s="1"/>
  <c r="BO18"/>
  <c r="DO18" s="1"/>
  <c r="BP18"/>
  <c r="DP18" s="1"/>
  <c r="BQ18"/>
  <c r="DQ18" s="1"/>
  <c r="BR18"/>
  <c r="DR18" s="1"/>
  <c r="BS18"/>
  <c r="DS18" s="1"/>
  <c r="BT18"/>
  <c r="DT18" s="1"/>
  <c r="BU18"/>
  <c r="DU18" s="1"/>
  <c r="BV18"/>
  <c r="DV18" s="1"/>
  <c r="BW18"/>
  <c r="DW18" s="1"/>
  <c r="BX18"/>
  <c r="DX18" s="1"/>
  <c r="BY18"/>
  <c r="DY18" s="1"/>
  <c r="BZ18"/>
  <c r="DZ18" s="1"/>
  <c r="CB18"/>
  <c r="EB18" s="1"/>
  <c r="CC18"/>
  <c r="EC18" s="1"/>
  <c r="CD18"/>
  <c r="ED18" s="1"/>
  <c r="CE18"/>
  <c r="EE18" s="1"/>
  <c r="CF18"/>
  <c r="EF18" s="1"/>
  <c r="CG18"/>
  <c r="EG18" s="1"/>
  <c r="CH18"/>
  <c r="EH18" s="1"/>
  <c r="CI18"/>
  <c r="EI18" s="1"/>
  <c r="CJ18"/>
  <c r="EJ18" s="1"/>
  <c r="CK18"/>
  <c r="EK18" s="1"/>
  <c r="CL18"/>
  <c r="EL18" s="1"/>
  <c r="CM18"/>
  <c r="EM18" s="1"/>
  <c r="CO18"/>
  <c r="EO18" s="1"/>
  <c r="CP18"/>
  <c r="EP18" s="1"/>
  <c r="CQ18"/>
  <c r="EQ18" s="1"/>
  <c r="CR18"/>
  <c r="ER18" s="1"/>
  <c r="CS18"/>
  <c r="ES18" s="1"/>
  <c r="CT18"/>
  <c r="ET18" s="1"/>
  <c r="CU18"/>
  <c r="EU18" s="1"/>
  <c r="CV18"/>
  <c r="EV18" s="1"/>
  <c r="CW18"/>
  <c r="EW18" s="1"/>
  <c r="CX18"/>
  <c r="EX18" s="1"/>
  <c r="CY18"/>
  <c r="EY18" s="1"/>
  <c r="CZ18"/>
  <c r="EZ18" s="1"/>
  <c r="BB19"/>
  <c r="DB19" s="1"/>
  <c r="BC19"/>
  <c r="DC19" s="1"/>
  <c r="BD19"/>
  <c r="DD19" s="1"/>
  <c r="BE19"/>
  <c r="DE19" s="1"/>
  <c r="BF19"/>
  <c r="DF19" s="1"/>
  <c r="BG19"/>
  <c r="DG19" s="1"/>
  <c r="BH19"/>
  <c r="DH19" s="1"/>
  <c r="BI19"/>
  <c r="DI19" s="1"/>
  <c r="BJ19"/>
  <c r="DJ19" s="1"/>
  <c r="BK19"/>
  <c r="DK19" s="1"/>
  <c r="BL19"/>
  <c r="DL19" s="1"/>
  <c r="BM19"/>
  <c r="DM19" s="1"/>
  <c r="BO19"/>
  <c r="DO19" s="1"/>
  <c r="BP19"/>
  <c r="DP19" s="1"/>
  <c r="BQ19"/>
  <c r="DQ19" s="1"/>
  <c r="BR19"/>
  <c r="DR19" s="1"/>
  <c r="BS19"/>
  <c r="DS19" s="1"/>
  <c r="BT19"/>
  <c r="DT19" s="1"/>
  <c r="BU19"/>
  <c r="DU19" s="1"/>
  <c r="BV19"/>
  <c r="DV19" s="1"/>
  <c r="BW19"/>
  <c r="DW19" s="1"/>
  <c r="BX19"/>
  <c r="DX19" s="1"/>
  <c r="BY19"/>
  <c r="DY19" s="1"/>
  <c r="BZ19"/>
  <c r="DZ19" s="1"/>
  <c r="CB19"/>
  <c r="EB19" s="1"/>
  <c r="CC19"/>
  <c r="EC19" s="1"/>
  <c r="CD19"/>
  <c r="ED19" s="1"/>
  <c r="CE19"/>
  <c r="EE19" s="1"/>
  <c r="CF19"/>
  <c r="EF19" s="1"/>
  <c r="CG19"/>
  <c r="EG19" s="1"/>
  <c r="CH19"/>
  <c r="EH19" s="1"/>
  <c r="CI19"/>
  <c r="EI19" s="1"/>
  <c r="CJ19"/>
  <c r="EJ19" s="1"/>
  <c r="CK19"/>
  <c r="EK19" s="1"/>
  <c r="CL19"/>
  <c r="EL19" s="1"/>
  <c r="CM19"/>
  <c r="EM19" s="1"/>
  <c r="CO19"/>
  <c r="EO19" s="1"/>
  <c r="CP19"/>
  <c r="EP19" s="1"/>
  <c r="CQ19"/>
  <c r="EQ19" s="1"/>
  <c r="CR19"/>
  <c r="ER19" s="1"/>
  <c r="CS19"/>
  <c r="ES19" s="1"/>
  <c r="CT19"/>
  <c r="ET19" s="1"/>
  <c r="CU19"/>
  <c r="EU19" s="1"/>
  <c r="CV19"/>
  <c r="EV19" s="1"/>
  <c r="CW19"/>
  <c r="EW19" s="1"/>
  <c r="CX19"/>
  <c r="EX19" s="1"/>
  <c r="CY19"/>
  <c r="EY19" s="1"/>
  <c r="CZ19"/>
  <c r="EZ19" s="1"/>
  <c r="BB20"/>
  <c r="DB20" s="1"/>
  <c r="BC20"/>
  <c r="DC20" s="1"/>
  <c r="BD20"/>
  <c r="DD20" s="1"/>
  <c r="BE20"/>
  <c r="DE20" s="1"/>
  <c r="BF20"/>
  <c r="DF20" s="1"/>
  <c r="BG20"/>
  <c r="DG20" s="1"/>
  <c r="BH20"/>
  <c r="DH20" s="1"/>
  <c r="BI20"/>
  <c r="DI20" s="1"/>
  <c r="BJ20"/>
  <c r="DJ20" s="1"/>
  <c r="BK20"/>
  <c r="DK20" s="1"/>
  <c r="BL20"/>
  <c r="DL20" s="1"/>
  <c r="BM20"/>
  <c r="DM20" s="1"/>
  <c r="BO20"/>
  <c r="DO20" s="1"/>
  <c r="BP20"/>
  <c r="DP20" s="1"/>
  <c r="BQ20"/>
  <c r="DQ20" s="1"/>
  <c r="BR20"/>
  <c r="DR20" s="1"/>
  <c r="BS20"/>
  <c r="DS20" s="1"/>
  <c r="BT20"/>
  <c r="DT20" s="1"/>
  <c r="BU20"/>
  <c r="DU20" s="1"/>
  <c r="BV20"/>
  <c r="DV20" s="1"/>
  <c r="BW20"/>
  <c r="DW20" s="1"/>
  <c r="BX20"/>
  <c r="DX20" s="1"/>
  <c r="BY20"/>
  <c r="DY20" s="1"/>
  <c r="BZ20"/>
  <c r="DZ20" s="1"/>
  <c r="CB20"/>
  <c r="EB20" s="1"/>
  <c r="CC20"/>
  <c r="EC20" s="1"/>
  <c r="CD20"/>
  <c r="ED20" s="1"/>
  <c r="CE20"/>
  <c r="EE20" s="1"/>
  <c r="CF20"/>
  <c r="EF20" s="1"/>
  <c r="CG20"/>
  <c r="EG20" s="1"/>
  <c r="CH20"/>
  <c r="EH20" s="1"/>
  <c r="CI20"/>
  <c r="EI20" s="1"/>
  <c r="CJ20"/>
  <c r="EJ20" s="1"/>
  <c r="CK20"/>
  <c r="EK20" s="1"/>
  <c r="CL20"/>
  <c r="EL20" s="1"/>
  <c r="CM20"/>
  <c r="EM20" s="1"/>
  <c r="CO20"/>
  <c r="EO20" s="1"/>
  <c r="CP20"/>
  <c r="EP20" s="1"/>
  <c r="CQ20"/>
  <c r="EQ20" s="1"/>
  <c r="CR20"/>
  <c r="ER20" s="1"/>
  <c r="CS20"/>
  <c r="ES20" s="1"/>
  <c r="CT20"/>
  <c r="ET20" s="1"/>
  <c r="CU20"/>
  <c r="EU20" s="1"/>
  <c r="CV20"/>
  <c r="EV20" s="1"/>
  <c r="CW20"/>
  <c r="EW20" s="1"/>
  <c r="CX20"/>
  <c r="EX20" s="1"/>
  <c r="CY20"/>
  <c r="EY20" s="1"/>
  <c r="CZ20"/>
  <c r="EZ20" s="1"/>
  <c r="BB21"/>
  <c r="DB21" s="1"/>
  <c r="BC21"/>
  <c r="DC21" s="1"/>
  <c r="BD21"/>
  <c r="DD21" s="1"/>
  <c r="BE21"/>
  <c r="DE21" s="1"/>
  <c r="BF21"/>
  <c r="DF21" s="1"/>
  <c r="BG21"/>
  <c r="DG21" s="1"/>
  <c r="BH21"/>
  <c r="DH21" s="1"/>
  <c r="BI21"/>
  <c r="DI21" s="1"/>
  <c r="BJ21"/>
  <c r="DJ21" s="1"/>
  <c r="BK21"/>
  <c r="DK21" s="1"/>
  <c r="BL21"/>
  <c r="DL21" s="1"/>
  <c r="BM21"/>
  <c r="DM21" s="1"/>
  <c r="BO21"/>
  <c r="DO21" s="1"/>
  <c r="BP21"/>
  <c r="DP21" s="1"/>
  <c r="BQ21"/>
  <c r="DQ21" s="1"/>
  <c r="BR21"/>
  <c r="DR21" s="1"/>
  <c r="BS21"/>
  <c r="DS21" s="1"/>
  <c r="BT21"/>
  <c r="DT21" s="1"/>
  <c r="BU21"/>
  <c r="DU21" s="1"/>
  <c r="BV21"/>
  <c r="DV21" s="1"/>
  <c r="BW21"/>
  <c r="DW21" s="1"/>
  <c r="BX21"/>
  <c r="DX21" s="1"/>
  <c r="BY21"/>
  <c r="DY21" s="1"/>
  <c r="BZ21"/>
  <c r="DZ21" s="1"/>
  <c r="CB21"/>
  <c r="EB21" s="1"/>
  <c r="CC21"/>
  <c r="EC21" s="1"/>
  <c r="CD21"/>
  <c r="ED21" s="1"/>
  <c r="CE21"/>
  <c r="EE21" s="1"/>
  <c r="CF21"/>
  <c r="EF21" s="1"/>
  <c r="CG21"/>
  <c r="EG21" s="1"/>
  <c r="CH21"/>
  <c r="EH21" s="1"/>
  <c r="CI21"/>
  <c r="EI21" s="1"/>
  <c r="CJ21"/>
  <c r="EJ21" s="1"/>
  <c r="CK21"/>
  <c r="EK21" s="1"/>
  <c r="CL21"/>
  <c r="EL21" s="1"/>
  <c r="CM21"/>
  <c r="EM21" s="1"/>
  <c r="CO21"/>
  <c r="EO21" s="1"/>
  <c r="CP21"/>
  <c r="EP21" s="1"/>
  <c r="CQ21"/>
  <c r="EQ21" s="1"/>
  <c r="CR21"/>
  <c r="ER21" s="1"/>
  <c r="CS21"/>
  <c r="ES21" s="1"/>
  <c r="CT21"/>
  <c r="ET21" s="1"/>
  <c r="CU21"/>
  <c r="EU21" s="1"/>
  <c r="CV21"/>
  <c r="EV21" s="1"/>
  <c r="CW21"/>
  <c r="EW21" s="1"/>
  <c r="CX21"/>
  <c r="EX21" s="1"/>
  <c r="CY21"/>
  <c r="EY21" s="1"/>
  <c r="CZ21"/>
  <c r="EZ21" s="1"/>
  <c r="BB22"/>
  <c r="DB22" s="1"/>
  <c r="BC22"/>
  <c r="DC22" s="1"/>
  <c r="BD22"/>
  <c r="DD22" s="1"/>
  <c r="BE22"/>
  <c r="DE22" s="1"/>
  <c r="BF22"/>
  <c r="DF22" s="1"/>
  <c r="BG22"/>
  <c r="DG22" s="1"/>
  <c r="BH22"/>
  <c r="DH22" s="1"/>
  <c r="BI22"/>
  <c r="DI22" s="1"/>
  <c r="BJ22"/>
  <c r="DJ22" s="1"/>
  <c r="BK22"/>
  <c r="DK22" s="1"/>
  <c r="BL22"/>
  <c r="DL22" s="1"/>
  <c r="BM22"/>
  <c r="DM22" s="1"/>
  <c r="BO22"/>
  <c r="DO22" s="1"/>
  <c r="BP22"/>
  <c r="DP22" s="1"/>
  <c r="BQ22"/>
  <c r="DQ22" s="1"/>
  <c r="BR22"/>
  <c r="DR22" s="1"/>
  <c r="BS22"/>
  <c r="DS22" s="1"/>
  <c r="BT22"/>
  <c r="DT22" s="1"/>
  <c r="BU22"/>
  <c r="DU22" s="1"/>
  <c r="BV22"/>
  <c r="DV22" s="1"/>
  <c r="BW22"/>
  <c r="DW22" s="1"/>
  <c r="BX22"/>
  <c r="DX22" s="1"/>
  <c r="BY22"/>
  <c r="DY22" s="1"/>
  <c r="BZ22"/>
  <c r="DZ22" s="1"/>
  <c r="CB22"/>
  <c r="EB22" s="1"/>
  <c r="CC22"/>
  <c r="EC22" s="1"/>
  <c r="CD22"/>
  <c r="ED22" s="1"/>
  <c r="CE22"/>
  <c r="EE22" s="1"/>
  <c r="CF22"/>
  <c r="EF22" s="1"/>
  <c r="CG22"/>
  <c r="EG22" s="1"/>
  <c r="CH22"/>
  <c r="EH22" s="1"/>
  <c r="CI22"/>
  <c r="EI22" s="1"/>
  <c r="CJ22"/>
  <c r="EJ22" s="1"/>
  <c r="CK22"/>
  <c r="EK22" s="1"/>
  <c r="CL22"/>
  <c r="EL22" s="1"/>
  <c r="CM22"/>
  <c r="EM22" s="1"/>
  <c r="CO22"/>
  <c r="EO22" s="1"/>
  <c r="CP22"/>
  <c r="EP22" s="1"/>
  <c r="CQ22"/>
  <c r="EQ22" s="1"/>
  <c r="CR22"/>
  <c r="ER22" s="1"/>
  <c r="CS22"/>
  <c r="ES22" s="1"/>
  <c r="CT22"/>
  <c r="ET22" s="1"/>
  <c r="CU22"/>
  <c r="EU22" s="1"/>
  <c r="CV22"/>
  <c r="EV22" s="1"/>
  <c r="CW22"/>
  <c r="EW22" s="1"/>
  <c r="CX22"/>
  <c r="EX22" s="1"/>
  <c r="CY22"/>
  <c r="EY22" s="1"/>
  <c r="CZ22"/>
  <c r="EZ22" s="1"/>
  <c r="BB23"/>
  <c r="DB23" s="1"/>
  <c r="BC23"/>
  <c r="DC23" s="1"/>
  <c r="BD23"/>
  <c r="DD23" s="1"/>
  <c r="BE23"/>
  <c r="DE23" s="1"/>
  <c r="BF23"/>
  <c r="DF23" s="1"/>
  <c r="BG23"/>
  <c r="DG23" s="1"/>
  <c r="BH23"/>
  <c r="DH23" s="1"/>
  <c r="BI23"/>
  <c r="DI23" s="1"/>
  <c r="BJ23"/>
  <c r="DJ23" s="1"/>
  <c r="BK23"/>
  <c r="DK23" s="1"/>
  <c r="BL23"/>
  <c r="DL23" s="1"/>
  <c r="BM23"/>
  <c r="DM23" s="1"/>
  <c r="BO23"/>
  <c r="DO23" s="1"/>
  <c r="BP23"/>
  <c r="DP23" s="1"/>
  <c r="BQ23"/>
  <c r="DQ23" s="1"/>
  <c r="BR23"/>
  <c r="DR23" s="1"/>
  <c r="BS23"/>
  <c r="DS23" s="1"/>
  <c r="BT23"/>
  <c r="DT23" s="1"/>
  <c r="BU23"/>
  <c r="DU23" s="1"/>
  <c r="BV23"/>
  <c r="DV23" s="1"/>
  <c r="BW23"/>
  <c r="DW23" s="1"/>
  <c r="BX23"/>
  <c r="DX23" s="1"/>
  <c r="BY23"/>
  <c r="DY23" s="1"/>
  <c r="BZ23"/>
  <c r="DZ23" s="1"/>
  <c r="CB23"/>
  <c r="EB23" s="1"/>
  <c r="CC23"/>
  <c r="EC23" s="1"/>
  <c r="CD23"/>
  <c r="ED23" s="1"/>
  <c r="CE23"/>
  <c r="EE23" s="1"/>
  <c r="CF23"/>
  <c r="EF23" s="1"/>
  <c r="CG23"/>
  <c r="EG23" s="1"/>
  <c r="CH23"/>
  <c r="EH23" s="1"/>
  <c r="CI23"/>
  <c r="EI23" s="1"/>
  <c r="CJ23"/>
  <c r="EJ23" s="1"/>
  <c r="CK23"/>
  <c r="EK23" s="1"/>
  <c r="CL23"/>
  <c r="EL23" s="1"/>
  <c r="CM23"/>
  <c r="EM23" s="1"/>
  <c r="CO23"/>
  <c r="EO23" s="1"/>
  <c r="CP23"/>
  <c r="EP23" s="1"/>
  <c r="CQ23"/>
  <c r="EQ23" s="1"/>
  <c r="CR23"/>
  <c r="ER23" s="1"/>
  <c r="CS23"/>
  <c r="ES23" s="1"/>
  <c r="CT23"/>
  <c r="ET23" s="1"/>
  <c r="CU23"/>
  <c r="EU23" s="1"/>
  <c r="CV23"/>
  <c r="EV23" s="1"/>
  <c r="CW23"/>
  <c r="EW23" s="1"/>
  <c r="CX23"/>
  <c r="EX23" s="1"/>
  <c r="CY23"/>
  <c r="EY23" s="1"/>
  <c r="CZ23"/>
  <c r="EZ23" s="1"/>
  <c r="BB24"/>
  <c r="DB24" s="1"/>
  <c r="BC24"/>
  <c r="DC24" s="1"/>
  <c r="BD24"/>
  <c r="DD24" s="1"/>
  <c r="BE24"/>
  <c r="DE24" s="1"/>
  <c r="BF24"/>
  <c r="DF24" s="1"/>
  <c r="BG24"/>
  <c r="DG24" s="1"/>
  <c r="BH24"/>
  <c r="DH24" s="1"/>
  <c r="BI24"/>
  <c r="DI24" s="1"/>
  <c r="BJ24"/>
  <c r="DJ24" s="1"/>
  <c r="BK24"/>
  <c r="DK24" s="1"/>
  <c r="BL24"/>
  <c r="DL24" s="1"/>
  <c r="BM24"/>
  <c r="DM24" s="1"/>
  <c r="BO24"/>
  <c r="DO24" s="1"/>
  <c r="BP24"/>
  <c r="DP24" s="1"/>
  <c r="BQ24"/>
  <c r="DQ24" s="1"/>
  <c r="BR24"/>
  <c r="DR24" s="1"/>
  <c r="BS24"/>
  <c r="DS24" s="1"/>
  <c r="BT24"/>
  <c r="DT24" s="1"/>
  <c r="BU24"/>
  <c r="DU24" s="1"/>
  <c r="BV24"/>
  <c r="DV24" s="1"/>
  <c r="BW24"/>
  <c r="DW24" s="1"/>
  <c r="BX24"/>
  <c r="DX24" s="1"/>
  <c r="BY24"/>
  <c r="DY24" s="1"/>
  <c r="BZ24"/>
  <c r="DZ24" s="1"/>
  <c r="CB24"/>
  <c r="EB24" s="1"/>
  <c r="CC24"/>
  <c r="EC24" s="1"/>
  <c r="CD24"/>
  <c r="ED24" s="1"/>
  <c r="CE24"/>
  <c r="EE24" s="1"/>
  <c r="CF24"/>
  <c r="EF24" s="1"/>
  <c r="CG24"/>
  <c r="EG24" s="1"/>
  <c r="CH24"/>
  <c r="EH24" s="1"/>
  <c r="CI24"/>
  <c r="EI24" s="1"/>
  <c r="CJ24"/>
  <c r="EJ24" s="1"/>
  <c r="CK24"/>
  <c r="EK24" s="1"/>
  <c r="CL24"/>
  <c r="EL24" s="1"/>
  <c r="CM24"/>
  <c r="EM24" s="1"/>
  <c r="CO24"/>
  <c r="EO24" s="1"/>
  <c r="CP24"/>
  <c r="EP24" s="1"/>
  <c r="CQ24"/>
  <c r="EQ24" s="1"/>
  <c r="CR24"/>
  <c r="ER24" s="1"/>
  <c r="CS24"/>
  <c r="ES24" s="1"/>
  <c r="CT24"/>
  <c r="ET24" s="1"/>
  <c r="CU24"/>
  <c r="EU24" s="1"/>
  <c r="CV24"/>
  <c r="EV24" s="1"/>
  <c r="CW24"/>
  <c r="EW24" s="1"/>
  <c r="CX24"/>
  <c r="EX24" s="1"/>
  <c r="CY24"/>
  <c r="EY24" s="1"/>
  <c r="CZ24"/>
  <c r="EZ24" s="1"/>
  <c r="BB25"/>
  <c r="DB25" s="1"/>
  <c r="BC25"/>
  <c r="DC25" s="1"/>
  <c r="BD25"/>
  <c r="DD25" s="1"/>
  <c r="BE25"/>
  <c r="DE25" s="1"/>
  <c r="BF25"/>
  <c r="DF25" s="1"/>
  <c r="BG25"/>
  <c r="DG25" s="1"/>
  <c r="BH25"/>
  <c r="DH25" s="1"/>
  <c r="BI25"/>
  <c r="DI25" s="1"/>
  <c r="BJ25"/>
  <c r="DJ25" s="1"/>
  <c r="BK25"/>
  <c r="DK25" s="1"/>
  <c r="BL25"/>
  <c r="DL25" s="1"/>
  <c r="BM25"/>
  <c r="DM25" s="1"/>
  <c r="BO25"/>
  <c r="DO25" s="1"/>
  <c r="BP25"/>
  <c r="DP25" s="1"/>
  <c r="BQ25"/>
  <c r="DQ25" s="1"/>
  <c r="BR25"/>
  <c r="DR25" s="1"/>
  <c r="BS25"/>
  <c r="DS25" s="1"/>
  <c r="BT25"/>
  <c r="DT25" s="1"/>
  <c r="BU25"/>
  <c r="DU25" s="1"/>
  <c r="BV25"/>
  <c r="DV25" s="1"/>
  <c r="BW25"/>
  <c r="DW25" s="1"/>
  <c r="BX25"/>
  <c r="DX25" s="1"/>
  <c r="BY25"/>
  <c r="DY25" s="1"/>
  <c r="BZ25"/>
  <c r="DZ25" s="1"/>
  <c r="CB25"/>
  <c r="EB25" s="1"/>
  <c r="CC25"/>
  <c r="EC25" s="1"/>
  <c r="CD25"/>
  <c r="ED25" s="1"/>
  <c r="CE25"/>
  <c r="EE25" s="1"/>
  <c r="CF25"/>
  <c r="EF25" s="1"/>
  <c r="CG25"/>
  <c r="EG25" s="1"/>
  <c r="CH25"/>
  <c r="EH25" s="1"/>
  <c r="CI25"/>
  <c r="EI25" s="1"/>
  <c r="CJ25"/>
  <c r="EJ25" s="1"/>
  <c r="CK25"/>
  <c r="EK25" s="1"/>
  <c r="CL25"/>
  <c r="EL25" s="1"/>
  <c r="CM25"/>
  <c r="EM25" s="1"/>
  <c r="CO25"/>
  <c r="EO25" s="1"/>
  <c r="CP25"/>
  <c r="EP25" s="1"/>
  <c r="CQ25"/>
  <c r="EQ25" s="1"/>
  <c r="CR25"/>
  <c r="ER25" s="1"/>
  <c r="CS25"/>
  <c r="ES25" s="1"/>
  <c r="CT25"/>
  <c r="ET25" s="1"/>
  <c r="CU25"/>
  <c r="EU25" s="1"/>
  <c r="CV25"/>
  <c r="EV25" s="1"/>
  <c r="CW25"/>
  <c r="EW25" s="1"/>
  <c r="CX25"/>
  <c r="EX25" s="1"/>
  <c r="CY25"/>
  <c r="EY25" s="1"/>
  <c r="CZ25"/>
  <c r="EZ25" s="1"/>
  <c r="BB26"/>
  <c r="DB26" s="1"/>
  <c r="BC26"/>
  <c r="DC26" s="1"/>
  <c r="BD26"/>
  <c r="DD26" s="1"/>
  <c r="BE26"/>
  <c r="DE26" s="1"/>
  <c r="BF26"/>
  <c r="DF26" s="1"/>
  <c r="BG26"/>
  <c r="DG26" s="1"/>
  <c r="BH26"/>
  <c r="DH26" s="1"/>
  <c r="BI26"/>
  <c r="DI26" s="1"/>
  <c r="BJ26"/>
  <c r="DJ26" s="1"/>
  <c r="BK26"/>
  <c r="DK26" s="1"/>
  <c r="BL26"/>
  <c r="DL26" s="1"/>
  <c r="BM26"/>
  <c r="DM26" s="1"/>
  <c r="BO26"/>
  <c r="DO26" s="1"/>
  <c r="BP26"/>
  <c r="DP26" s="1"/>
  <c r="BQ26"/>
  <c r="DQ26" s="1"/>
  <c r="BR26"/>
  <c r="DR26" s="1"/>
  <c r="BS26"/>
  <c r="DS26" s="1"/>
  <c r="BT26"/>
  <c r="DT26" s="1"/>
  <c r="BU26"/>
  <c r="DU26" s="1"/>
  <c r="BV26"/>
  <c r="DV26" s="1"/>
  <c r="BW26"/>
  <c r="DW26" s="1"/>
  <c r="BX26"/>
  <c r="DX26" s="1"/>
  <c r="BY26"/>
  <c r="DY26" s="1"/>
  <c r="BZ26"/>
  <c r="DZ26" s="1"/>
  <c r="CB26"/>
  <c r="EB26" s="1"/>
  <c r="CC26"/>
  <c r="EC26" s="1"/>
  <c r="CD26"/>
  <c r="ED26" s="1"/>
  <c r="CE26"/>
  <c r="EE26" s="1"/>
  <c r="CF26"/>
  <c r="EF26" s="1"/>
  <c r="CG26"/>
  <c r="EG26" s="1"/>
  <c r="CH26"/>
  <c r="EH26" s="1"/>
  <c r="CI26"/>
  <c r="EI26" s="1"/>
  <c r="CJ26"/>
  <c r="EJ26" s="1"/>
  <c r="CK26"/>
  <c r="EK26" s="1"/>
  <c r="CL26"/>
  <c r="EL26" s="1"/>
  <c r="CM26"/>
  <c r="EM26" s="1"/>
  <c r="CO26"/>
  <c r="EO26" s="1"/>
  <c r="CP26"/>
  <c r="EP26" s="1"/>
  <c r="CQ26"/>
  <c r="EQ26" s="1"/>
  <c r="CR26"/>
  <c r="ER26" s="1"/>
  <c r="CS26"/>
  <c r="ES26" s="1"/>
  <c r="CT26"/>
  <c r="ET26" s="1"/>
  <c r="CU26"/>
  <c r="EU26" s="1"/>
  <c r="CV26"/>
  <c r="EV26" s="1"/>
  <c r="CW26"/>
  <c r="EW26" s="1"/>
  <c r="CX26"/>
  <c r="EX26" s="1"/>
  <c r="CY26"/>
  <c r="EY26" s="1"/>
  <c r="CZ26"/>
  <c r="EZ26" s="1"/>
  <c r="BB27"/>
  <c r="DB27" s="1"/>
  <c r="BC27"/>
  <c r="DC27" s="1"/>
  <c r="BD27"/>
  <c r="DD27" s="1"/>
  <c r="BE27"/>
  <c r="DE27" s="1"/>
  <c r="BF27"/>
  <c r="DF27" s="1"/>
  <c r="BG27"/>
  <c r="DG27" s="1"/>
  <c r="BH27"/>
  <c r="DH27" s="1"/>
  <c r="BI27"/>
  <c r="DI27" s="1"/>
  <c r="BJ27"/>
  <c r="DJ27" s="1"/>
  <c r="BK27"/>
  <c r="DK27" s="1"/>
  <c r="BL27"/>
  <c r="DL27" s="1"/>
  <c r="BM27"/>
  <c r="DM27" s="1"/>
  <c r="BO27"/>
  <c r="DO27" s="1"/>
  <c r="BP27"/>
  <c r="DP27" s="1"/>
  <c r="BQ27"/>
  <c r="DQ27" s="1"/>
  <c r="BR27"/>
  <c r="DR27" s="1"/>
  <c r="BS27"/>
  <c r="DS27" s="1"/>
  <c r="BT27"/>
  <c r="DT27" s="1"/>
  <c r="BU27"/>
  <c r="DU27" s="1"/>
  <c r="BV27"/>
  <c r="DV27" s="1"/>
  <c r="BW27"/>
  <c r="DW27" s="1"/>
  <c r="BX27"/>
  <c r="DX27" s="1"/>
  <c r="BY27"/>
  <c r="DY27" s="1"/>
  <c r="BZ27"/>
  <c r="DZ27" s="1"/>
  <c r="CB27"/>
  <c r="EB27" s="1"/>
  <c r="CC27"/>
  <c r="EC27" s="1"/>
  <c r="CD27"/>
  <c r="ED27" s="1"/>
  <c r="CE27"/>
  <c r="EE27" s="1"/>
  <c r="CF27"/>
  <c r="EF27" s="1"/>
  <c r="CG27"/>
  <c r="EG27" s="1"/>
  <c r="CH27"/>
  <c r="EH27" s="1"/>
  <c r="CI27"/>
  <c r="EI27" s="1"/>
  <c r="CJ27"/>
  <c r="EJ27" s="1"/>
  <c r="CK27"/>
  <c r="EK27" s="1"/>
  <c r="CL27"/>
  <c r="EL27" s="1"/>
  <c r="CM27"/>
  <c r="EM27" s="1"/>
  <c r="CO27"/>
  <c r="EO27" s="1"/>
  <c r="CP27"/>
  <c r="EP27" s="1"/>
  <c r="CQ27"/>
  <c r="EQ27" s="1"/>
  <c r="CR27"/>
  <c r="ER27" s="1"/>
  <c r="CS27"/>
  <c r="ES27" s="1"/>
  <c r="CT27"/>
  <c r="ET27" s="1"/>
  <c r="CU27"/>
  <c r="EU27" s="1"/>
  <c r="CV27"/>
  <c r="EV27" s="1"/>
  <c r="CW27"/>
  <c r="EW27" s="1"/>
  <c r="CX27"/>
  <c r="EX27" s="1"/>
  <c r="CY27"/>
  <c r="EY27" s="1"/>
  <c r="CZ27"/>
  <c r="EZ27" s="1"/>
  <c r="BB28"/>
  <c r="DB28" s="1"/>
  <c r="BC28"/>
  <c r="DC28" s="1"/>
  <c r="BD28"/>
  <c r="DD28" s="1"/>
  <c r="BE28"/>
  <c r="DE28" s="1"/>
  <c r="BF28"/>
  <c r="DF28" s="1"/>
  <c r="BG28"/>
  <c r="DG28" s="1"/>
  <c r="BH28"/>
  <c r="DH28" s="1"/>
  <c r="BI28"/>
  <c r="DI28" s="1"/>
  <c r="BJ28"/>
  <c r="DJ28" s="1"/>
  <c r="BK28"/>
  <c r="DK28" s="1"/>
  <c r="BL28"/>
  <c r="DL28" s="1"/>
  <c r="BM28"/>
  <c r="DM28" s="1"/>
  <c r="BO28"/>
  <c r="DO28" s="1"/>
  <c r="BP28"/>
  <c r="DP28" s="1"/>
  <c r="BQ28"/>
  <c r="DQ28" s="1"/>
  <c r="BR28"/>
  <c r="DR28" s="1"/>
  <c r="BS28"/>
  <c r="DS28" s="1"/>
  <c r="BT28"/>
  <c r="DT28" s="1"/>
  <c r="BU28"/>
  <c r="DU28" s="1"/>
  <c r="BV28"/>
  <c r="DV28" s="1"/>
  <c r="BW28"/>
  <c r="DW28" s="1"/>
  <c r="BX28"/>
  <c r="DX28" s="1"/>
  <c r="BY28"/>
  <c r="DY28" s="1"/>
  <c r="BZ28"/>
  <c r="DZ28" s="1"/>
  <c r="CB28"/>
  <c r="EB28" s="1"/>
  <c r="CC28"/>
  <c r="EC28" s="1"/>
  <c r="CD28"/>
  <c r="ED28" s="1"/>
  <c r="CE28"/>
  <c r="EE28" s="1"/>
  <c r="CF28"/>
  <c r="EF28" s="1"/>
  <c r="CG28"/>
  <c r="EG28" s="1"/>
  <c r="CH28"/>
  <c r="EH28" s="1"/>
  <c r="CI28"/>
  <c r="EI28" s="1"/>
  <c r="CJ28"/>
  <c r="EJ28" s="1"/>
  <c r="CK28"/>
  <c r="EK28" s="1"/>
  <c r="CL28"/>
  <c r="EL28" s="1"/>
  <c r="CM28"/>
  <c r="EM28" s="1"/>
  <c r="CO28"/>
  <c r="EO28" s="1"/>
  <c r="CP28"/>
  <c r="EP28" s="1"/>
  <c r="CQ28"/>
  <c r="EQ28" s="1"/>
  <c r="CR28"/>
  <c r="ER28" s="1"/>
  <c r="CS28"/>
  <c r="ES28" s="1"/>
  <c r="CT28"/>
  <c r="ET28" s="1"/>
  <c r="CU28"/>
  <c r="EU28" s="1"/>
  <c r="CV28"/>
  <c r="EV28" s="1"/>
  <c r="CW28"/>
  <c r="EW28" s="1"/>
  <c r="CX28"/>
  <c r="EX28" s="1"/>
  <c r="CY28"/>
  <c r="EY28" s="1"/>
  <c r="CZ28"/>
  <c r="EZ28" s="1"/>
  <c r="BB29"/>
  <c r="DB29" s="1"/>
  <c r="BC29"/>
  <c r="DC29" s="1"/>
  <c r="BD29"/>
  <c r="DD29" s="1"/>
  <c r="BE29"/>
  <c r="DE29" s="1"/>
  <c r="BF29"/>
  <c r="DF29" s="1"/>
  <c r="BG29"/>
  <c r="DG29" s="1"/>
  <c r="BH29"/>
  <c r="DH29" s="1"/>
  <c r="BI29"/>
  <c r="DI29" s="1"/>
  <c r="BJ29"/>
  <c r="DJ29" s="1"/>
  <c r="BK29"/>
  <c r="DK29" s="1"/>
  <c r="BL29"/>
  <c r="DL29" s="1"/>
  <c r="BM29"/>
  <c r="DM29" s="1"/>
  <c r="BO29"/>
  <c r="DO29" s="1"/>
  <c r="BP29"/>
  <c r="DP29" s="1"/>
  <c r="BQ29"/>
  <c r="DQ29" s="1"/>
  <c r="BR29"/>
  <c r="DR29" s="1"/>
  <c r="BS29"/>
  <c r="DS29" s="1"/>
  <c r="BT29"/>
  <c r="DT29" s="1"/>
  <c r="BU29"/>
  <c r="DU29" s="1"/>
  <c r="BV29"/>
  <c r="DV29" s="1"/>
  <c r="BW29"/>
  <c r="DW29" s="1"/>
  <c r="BX29"/>
  <c r="DX29" s="1"/>
  <c r="BY29"/>
  <c r="DY29" s="1"/>
  <c r="BZ29"/>
  <c r="DZ29" s="1"/>
  <c r="CB29"/>
  <c r="EB29" s="1"/>
  <c r="CC29"/>
  <c r="EC29" s="1"/>
  <c r="CD29"/>
  <c r="ED29" s="1"/>
  <c r="CE29"/>
  <c r="EE29" s="1"/>
  <c r="CF29"/>
  <c r="EF29" s="1"/>
  <c r="CG29"/>
  <c r="EG29" s="1"/>
  <c r="CH29"/>
  <c r="EH29" s="1"/>
  <c r="CI29"/>
  <c r="EI29" s="1"/>
  <c r="CJ29"/>
  <c r="EJ29" s="1"/>
  <c r="CK29"/>
  <c r="EK29" s="1"/>
  <c r="CL29"/>
  <c r="EL29" s="1"/>
  <c r="CM29"/>
  <c r="EM29" s="1"/>
  <c r="CO29"/>
  <c r="EO29" s="1"/>
  <c r="CP29"/>
  <c r="EP29" s="1"/>
  <c r="CQ29"/>
  <c r="EQ29" s="1"/>
  <c r="CR29"/>
  <c r="ER29" s="1"/>
  <c r="CS29"/>
  <c r="ES29" s="1"/>
  <c r="CT29"/>
  <c r="ET29" s="1"/>
  <c r="CU29"/>
  <c r="EU29" s="1"/>
  <c r="CV29"/>
  <c r="EV29" s="1"/>
  <c r="CW29"/>
  <c r="EW29" s="1"/>
  <c r="CX29"/>
  <c r="EX29" s="1"/>
  <c r="CY29"/>
  <c r="EY29" s="1"/>
  <c r="CZ29"/>
  <c r="EZ29" s="1"/>
  <c r="BB30"/>
  <c r="DB30" s="1"/>
  <c r="BC30"/>
  <c r="DC30" s="1"/>
  <c r="BD30"/>
  <c r="DD30" s="1"/>
  <c r="BE30"/>
  <c r="DE30" s="1"/>
  <c r="BF30"/>
  <c r="DF30" s="1"/>
  <c r="BG30"/>
  <c r="DG30" s="1"/>
  <c r="BH30"/>
  <c r="DH30" s="1"/>
  <c r="BI30"/>
  <c r="DI30" s="1"/>
  <c r="BJ30"/>
  <c r="DJ30" s="1"/>
  <c r="BK30"/>
  <c r="DK30" s="1"/>
  <c r="BL30"/>
  <c r="DL30" s="1"/>
  <c r="BM30"/>
  <c r="DM30" s="1"/>
  <c r="BO30"/>
  <c r="DO30" s="1"/>
  <c r="BP30"/>
  <c r="DP30" s="1"/>
  <c r="BQ30"/>
  <c r="DQ30" s="1"/>
  <c r="BR30"/>
  <c r="DR30" s="1"/>
  <c r="BS30"/>
  <c r="DS30" s="1"/>
  <c r="BT30"/>
  <c r="DT30" s="1"/>
  <c r="BU30"/>
  <c r="DU30" s="1"/>
  <c r="BV30"/>
  <c r="DV30" s="1"/>
  <c r="BW30"/>
  <c r="DW30" s="1"/>
  <c r="BX30"/>
  <c r="DX30" s="1"/>
  <c r="BY30"/>
  <c r="DY30" s="1"/>
  <c r="BZ30"/>
  <c r="DZ30" s="1"/>
  <c r="CB30"/>
  <c r="EB30" s="1"/>
  <c r="CC30"/>
  <c r="EC30" s="1"/>
  <c r="CD30"/>
  <c r="ED30" s="1"/>
  <c r="CE30"/>
  <c r="EE30" s="1"/>
  <c r="CF30"/>
  <c r="EF30" s="1"/>
  <c r="CG30"/>
  <c r="EG30" s="1"/>
  <c r="CH30"/>
  <c r="EH30" s="1"/>
  <c r="CI30"/>
  <c r="EI30" s="1"/>
  <c r="CJ30"/>
  <c r="EJ30" s="1"/>
  <c r="CK30"/>
  <c r="EK30" s="1"/>
  <c r="CL30"/>
  <c r="EL30" s="1"/>
  <c r="CM30"/>
  <c r="EM30" s="1"/>
  <c r="CO30"/>
  <c r="EO30" s="1"/>
  <c r="CP30"/>
  <c r="EP30" s="1"/>
  <c r="CQ30"/>
  <c r="EQ30" s="1"/>
  <c r="CR30"/>
  <c r="ER30" s="1"/>
  <c r="CS30"/>
  <c r="ES30" s="1"/>
  <c r="CT30"/>
  <c r="ET30" s="1"/>
  <c r="CU30"/>
  <c r="EU30" s="1"/>
  <c r="CV30"/>
  <c r="EV30" s="1"/>
  <c r="CW30"/>
  <c r="EW30" s="1"/>
  <c r="CX30"/>
  <c r="EX30" s="1"/>
  <c r="CY30"/>
  <c r="EY30" s="1"/>
  <c r="CZ30"/>
  <c r="EZ30" s="1"/>
  <c r="BB31"/>
  <c r="DB31" s="1"/>
  <c r="BC31"/>
  <c r="DC31" s="1"/>
  <c r="BD31"/>
  <c r="DD31" s="1"/>
  <c r="BE31"/>
  <c r="DE31" s="1"/>
  <c r="BF31"/>
  <c r="DF31" s="1"/>
  <c r="BG31"/>
  <c r="DG31" s="1"/>
  <c r="BH31"/>
  <c r="DH31" s="1"/>
  <c r="BI31"/>
  <c r="DI31" s="1"/>
  <c r="BJ31"/>
  <c r="DJ31" s="1"/>
  <c r="BK31"/>
  <c r="DK31" s="1"/>
  <c r="BL31"/>
  <c r="DL31" s="1"/>
  <c r="BM31"/>
  <c r="DM31" s="1"/>
  <c r="BO31"/>
  <c r="DO31" s="1"/>
  <c r="BP31"/>
  <c r="DP31" s="1"/>
  <c r="BQ31"/>
  <c r="DQ31" s="1"/>
  <c r="BR31"/>
  <c r="DR31" s="1"/>
  <c r="BS31"/>
  <c r="DS31" s="1"/>
  <c r="BT31"/>
  <c r="DT31" s="1"/>
  <c r="BU31"/>
  <c r="DU31" s="1"/>
  <c r="BV31"/>
  <c r="DV31" s="1"/>
  <c r="BW31"/>
  <c r="DW31" s="1"/>
  <c r="BX31"/>
  <c r="DX31" s="1"/>
  <c r="BY31"/>
  <c r="DY31" s="1"/>
  <c r="BZ31"/>
  <c r="DZ31" s="1"/>
  <c r="CB31"/>
  <c r="EB31" s="1"/>
  <c r="CC31"/>
  <c r="EC31" s="1"/>
  <c r="CD31"/>
  <c r="ED31" s="1"/>
  <c r="CE31"/>
  <c r="EE31" s="1"/>
  <c r="CF31"/>
  <c r="EF31" s="1"/>
  <c r="CG31"/>
  <c r="EG31" s="1"/>
  <c r="CH31"/>
  <c r="EH31" s="1"/>
  <c r="CI31"/>
  <c r="EI31" s="1"/>
  <c r="CJ31"/>
  <c r="EJ31" s="1"/>
  <c r="CK31"/>
  <c r="EK31" s="1"/>
  <c r="CL31"/>
  <c r="EL31" s="1"/>
  <c r="CM31"/>
  <c r="EM31" s="1"/>
  <c r="CO31"/>
  <c r="EO31" s="1"/>
  <c r="CP31"/>
  <c r="EP31" s="1"/>
  <c r="CQ31"/>
  <c r="EQ31" s="1"/>
  <c r="CR31"/>
  <c r="ER31" s="1"/>
  <c r="CS31"/>
  <c r="ES31" s="1"/>
  <c r="CT31"/>
  <c r="ET31" s="1"/>
  <c r="CU31"/>
  <c r="EU31" s="1"/>
  <c r="CV31"/>
  <c r="EV31" s="1"/>
  <c r="CW31"/>
  <c r="EW31" s="1"/>
  <c r="CX31"/>
  <c r="EX31" s="1"/>
  <c r="CY31"/>
  <c r="EY31" s="1"/>
  <c r="CZ31"/>
  <c r="EZ31" s="1"/>
  <c r="BB32"/>
  <c r="DB32" s="1"/>
  <c r="BC32"/>
  <c r="DC32" s="1"/>
  <c r="BD32"/>
  <c r="DD32" s="1"/>
  <c r="BE32"/>
  <c r="DE32" s="1"/>
  <c r="BF32"/>
  <c r="DF32" s="1"/>
  <c r="BG32"/>
  <c r="DG32" s="1"/>
  <c r="BH32"/>
  <c r="DH32" s="1"/>
  <c r="BI32"/>
  <c r="DI32" s="1"/>
  <c r="BJ32"/>
  <c r="DJ32" s="1"/>
  <c r="BK32"/>
  <c r="DK32" s="1"/>
  <c r="BL32"/>
  <c r="DL32" s="1"/>
  <c r="BM32"/>
  <c r="DM32" s="1"/>
  <c r="BO32"/>
  <c r="DO32" s="1"/>
  <c r="BP32"/>
  <c r="DP32" s="1"/>
  <c r="BQ32"/>
  <c r="DQ32" s="1"/>
  <c r="BR32"/>
  <c r="DR32" s="1"/>
  <c r="BS32"/>
  <c r="DS32" s="1"/>
  <c r="BT32"/>
  <c r="DT32" s="1"/>
  <c r="BU32"/>
  <c r="DU32" s="1"/>
  <c r="BV32"/>
  <c r="DV32" s="1"/>
  <c r="BW32"/>
  <c r="DW32" s="1"/>
  <c r="BX32"/>
  <c r="DX32" s="1"/>
  <c r="BY32"/>
  <c r="DY32" s="1"/>
  <c r="BZ32"/>
  <c r="DZ32" s="1"/>
  <c r="CB32"/>
  <c r="EB32" s="1"/>
  <c r="CC32"/>
  <c r="EC32" s="1"/>
  <c r="CD32"/>
  <c r="ED32" s="1"/>
  <c r="CE32"/>
  <c r="EE32" s="1"/>
  <c r="CF32"/>
  <c r="EF32" s="1"/>
  <c r="CG32"/>
  <c r="EG32" s="1"/>
  <c r="CH32"/>
  <c r="EH32" s="1"/>
  <c r="CI32"/>
  <c r="EI32" s="1"/>
  <c r="CJ32"/>
  <c r="EJ32" s="1"/>
  <c r="CK32"/>
  <c r="EK32" s="1"/>
  <c r="CL32"/>
  <c r="EL32" s="1"/>
  <c r="CM32"/>
  <c r="EM32" s="1"/>
  <c r="CO32"/>
  <c r="EO32" s="1"/>
  <c r="CP32"/>
  <c r="EP32" s="1"/>
  <c r="CQ32"/>
  <c r="EQ32" s="1"/>
  <c r="CR32"/>
  <c r="ER32" s="1"/>
  <c r="CS32"/>
  <c r="ES32" s="1"/>
  <c r="CT32"/>
  <c r="ET32" s="1"/>
  <c r="CU32"/>
  <c r="EU32" s="1"/>
  <c r="CV32"/>
  <c r="EV32" s="1"/>
  <c r="CW32"/>
  <c r="EW32" s="1"/>
  <c r="CX32"/>
  <c r="EX32" s="1"/>
  <c r="CY32"/>
  <c r="EY32" s="1"/>
  <c r="CZ32"/>
  <c r="EZ32" s="1"/>
  <c r="BB33"/>
  <c r="DB33" s="1"/>
  <c r="BC33"/>
  <c r="DC33" s="1"/>
  <c r="BD33"/>
  <c r="DD33" s="1"/>
  <c r="BE33"/>
  <c r="DE33" s="1"/>
  <c r="BF33"/>
  <c r="DF33" s="1"/>
  <c r="BG33"/>
  <c r="DG33" s="1"/>
  <c r="BH33"/>
  <c r="DH33" s="1"/>
  <c r="BI33"/>
  <c r="DI33" s="1"/>
  <c r="BJ33"/>
  <c r="DJ33" s="1"/>
  <c r="BK33"/>
  <c r="DK33" s="1"/>
  <c r="BL33"/>
  <c r="DL33" s="1"/>
  <c r="BM33"/>
  <c r="DM33" s="1"/>
  <c r="BO33"/>
  <c r="DO33" s="1"/>
  <c r="BP33"/>
  <c r="DP33" s="1"/>
  <c r="BQ33"/>
  <c r="DQ33" s="1"/>
  <c r="BR33"/>
  <c r="DR33" s="1"/>
  <c r="BS33"/>
  <c r="DS33" s="1"/>
  <c r="BT33"/>
  <c r="DT33" s="1"/>
  <c r="BU33"/>
  <c r="DU33" s="1"/>
  <c r="BV33"/>
  <c r="DV33" s="1"/>
  <c r="BW33"/>
  <c r="DW33" s="1"/>
  <c r="BX33"/>
  <c r="DX33" s="1"/>
  <c r="BY33"/>
  <c r="DY33" s="1"/>
  <c r="BZ33"/>
  <c r="DZ33" s="1"/>
  <c r="CB33"/>
  <c r="EB33" s="1"/>
  <c r="CC33"/>
  <c r="EC33" s="1"/>
  <c r="CD33"/>
  <c r="ED33" s="1"/>
  <c r="CE33"/>
  <c r="EE33" s="1"/>
  <c r="CF33"/>
  <c r="EF33" s="1"/>
  <c r="CG33"/>
  <c r="EG33" s="1"/>
  <c r="CH33"/>
  <c r="EH33" s="1"/>
  <c r="CI33"/>
  <c r="EI33" s="1"/>
  <c r="CJ33"/>
  <c r="EJ33" s="1"/>
  <c r="CK33"/>
  <c r="EK33" s="1"/>
  <c r="CL33"/>
  <c r="EL33" s="1"/>
  <c r="CM33"/>
  <c r="EM33" s="1"/>
  <c r="CO33"/>
  <c r="EO33" s="1"/>
  <c r="CP33"/>
  <c r="EP33" s="1"/>
  <c r="CQ33"/>
  <c r="EQ33" s="1"/>
  <c r="CR33"/>
  <c r="ER33" s="1"/>
  <c r="CS33"/>
  <c r="ES33" s="1"/>
  <c r="CT33"/>
  <c r="ET33" s="1"/>
  <c r="CU33"/>
  <c r="EU33" s="1"/>
  <c r="CV33"/>
  <c r="EV33" s="1"/>
  <c r="CW33"/>
  <c r="EW33" s="1"/>
  <c r="CX33"/>
  <c r="EX33" s="1"/>
  <c r="CY33"/>
  <c r="EY33" s="1"/>
  <c r="CZ33"/>
  <c r="EZ33" s="1"/>
  <c r="BB34"/>
  <c r="DB34" s="1"/>
  <c r="BC34"/>
  <c r="DC34" s="1"/>
  <c r="BD34"/>
  <c r="DD34" s="1"/>
  <c r="BE34"/>
  <c r="DE34" s="1"/>
  <c r="BF34"/>
  <c r="DF34" s="1"/>
  <c r="BG34"/>
  <c r="DG34" s="1"/>
  <c r="BH34"/>
  <c r="DH34" s="1"/>
  <c r="BI34"/>
  <c r="DI34" s="1"/>
  <c r="BJ34"/>
  <c r="DJ34" s="1"/>
  <c r="BK34"/>
  <c r="DK34" s="1"/>
  <c r="BL34"/>
  <c r="DL34" s="1"/>
  <c r="BM34"/>
  <c r="DM34" s="1"/>
  <c r="BO34"/>
  <c r="DO34" s="1"/>
  <c r="BP34"/>
  <c r="DP34" s="1"/>
  <c r="BQ34"/>
  <c r="DQ34" s="1"/>
  <c r="BR34"/>
  <c r="DR34" s="1"/>
  <c r="BS34"/>
  <c r="DS34" s="1"/>
  <c r="BT34"/>
  <c r="DT34" s="1"/>
  <c r="BU34"/>
  <c r="DU34" s="1"/>
  <c r="BV34"/>
  <c r="DV34" s="1"/>
  <c r="BW34"/>
  <c r="DW34" s="1"/>
  <c r="BX34"/>
  <c r="DX34" s="1"/>
  <c r="BY34"/>
  <c r="DY34" s="1"/>
  <c r="BZ34"/>
  <c r="DZ34" s="1"/>
  <c r="CB34"/>
  <c r="EB34" s="1"/>
  <c r="CC34"/>
  <c r="EC34" s="1"/>
  <c r="CD34"/>
  <c r="ED34" s="1"/>
  <c r="CE34"/>
  <c r="EE34" s="1"/>
  <c r="CF34"/>
  <c r="EF34" s="1"/>
  <c r="CG34"/>
  <c r="EG34" s="1"/>
  <c r="CH34"/>
  <c r="EH34" s="1"/>
  <c r="CI34"/>
  <c r="EI34" s="1"/>
  <c r="CJ34"/>
  <c r="EJ34" s="1"/>
  <c r="CK34"/>
  <c r="EK34" s="1"/>
  <c r="CL34"/>
  <c r="EL34" s="1"/>
  <c r="CM34"/>
  <c r="EM34" s="1"/>
  <c r="CO34"/>
  <c r="EO34" s="1"/>
  <c r="CP34"/>
  <c r="EP34" s="1"/>
  <c r="CQ34"/>
  <c r="EQ34" s="1"/>
  <c r="CR34"/>
  <c r="ER34" s="1"/>
  <c r="CS34"/>
  <c r="ES34" s="1"/>
  <c r="CT34"/>
  <c r="ET34" s="1"/>
  <c r="CU34"/>
  <c r="EU34" s="1"/>
  <c r="CV34"/>
  <c r="EV34" s="1"/>
  <c r="CW34"/>
  <c r="EW34" s="1"/>
  <c r="CX34"/>
  <c r="EX34" s="1"/>
  <c r="CY34"/>
  <c r="EY34" s="1"/>
  <c r="CZ34"/>
  <c r="EZ34" s="1"/>
  <c r="BB35"/>
  <c r="DB35" s="1"/>
  <c r="BC35"/>
  <c r="DC35" s="1"/>
  <c r="BD35"/>
  <c r="DD35" s="1"/>
  <c r="BE35"/>
  <c r="DE35" s="1"/>
  <c r="BF35"/>
  <c r="DF35" s="1"/>
  <c r="BG35"/>
  <c r="DG35" s="1"/>
  <c r="BH35"/>
  <c r="DH35" s="1"/>
  <c r="BI35"/>
  <c r="DI35" s="1"/>
  <c r="BJ35"/>
  <c r="DJ35" s="1"/>
  <c r="BK35"/>
  <c r="DK35" s="1"/>
  <c r="BL35"/>
  <c r="DL35" s="1"/>
  <c r="BM35"/>
  <c r="DM35" s="1"/>
  <c r="BO35"/>
  <c r="DO35" s="1"/>
  <c r="BP35"/>
  <c r="DP35" s="1"/>
  <c r="BQ35"/>
  <c r="DQ35" s="1"/>
  <c r="BR35"/>
  <c r="DR35" s="1"/>
  <c r="BS35"/>
  <c r="DS35" s="1"/>
  <c r="BT35"/>
  <c r="DT35" s="1"/>
  <c r="BU35"/>
  <c r="DU35" s="1"/>
  <c r="BV35"/>
  <c r="DV35" s="1"/>
  <c r="BW35"/>
  <c r="DW35" s="1"/>
  <c r="BX35"/>
  <c r="DX35" s="1"/>
  <c r="BY35"/>
  <c r="DY35" s="1"/>
  <c r="BZ35"/>
  <c r="DZ35" s="1"/>
  <c r="CB35"/>
  <c r="EB35" s="1"/>
  <c r="CC35"/>
  <c r="EC35" s="1"/>
  <c r="CD35"/>
  <c r="ED35" s="1"/>
  <c r="CE35"/>
  <c r="EE35" s="1"/>
  <c r="CF35"/>
  <c r="EF35" s="1"/>
  <c r="CG35"/>
  <c r="EG35" s="1"/>
  <c r="CH35"/>
  <c r="EH35" s="1"/>
  <c r="CI35"/>
  <c r="EI35" s="1"/>
  <c r="CJ35"/>
  <c r="EJ35" s="1"/>
  <c r="CK35"/>
  <c r="EK35" s="1"/>
  <c r="CL35"/>
  <c r="EL35" s="1"/>
  <c r="CM35"/>
  <c r="EM35" s="1"/>
  <c r="CO35"/>
  <c r="EO35" s="1"/>
  <c r="CP35"/>
  <c r="EP35" s="1"/>
  <c r="CQ35"/>
  <c r="EQ35" s="1"/>
  <c r="CR35"/>
  <c r="ER35" s="1"/>
  <c r="CS35"/>
  <c r="ES35" s="1"/>
  <c r="CT35"/>
  <c r="ET35" s="1"/>
  <c r="CU35"/>
  <c r="EU35" s="1"/>
  <c r="CV35"/>
  <c r="EV35" s="1"/>
  <c r="CW35"/>
  <c r="EW35" s="1"/>
  <c r="CX35"/>
  <c r="EX35" s="1"/>
  <c r="CY35"/>
  <c r="EY35" s="1"/>
  <c r="CZ35"/>
  <c r="EZ35" s="1"/>
  <c r="BB36"/>
  <c r="DB36" s="1"/>
  <c r="BC36"/>
  <c r="DC36" s="1"/>
  <c r="BD36"/>
  <c r="DD36" s="1"/>
  <c r="BE36"/>
  <c r="DE36" s="1"/>
  <c r="BF36"/>
  <c r="DF36" s="1"/>
  <c r="BG36"/>
  <c r="DG36" s="1"/>
  <c r="BH36"/>
  <c r="DH36" s="1"/>
  <c r="BI36"/>
  <c r="DI36" s="1"/>
  <c r="BJ36"/>
  <c r="DJ36" s="1"/>
  <c r="BK36"/>
  <c r="DK36" s="1"/>
  <c r="BL36"/>
  <c r="DL36" s="1"/>
  <c r="BM36"/>
  <c r="DM36" s="1"/>
  <c r="BO36"/>
  <c r="DO36" s="1"/>
  <c r="BP36"/>
  <c r="DP36" s="1"/>
  <c r="BQ36"/>
  <c r="DQ36" s="1"/>
  <c r="BR36"/>
  <c r="DR36" s="1"/>
  <c r="BS36"/>
  <c r="DS36" s="1"/>
  <c r="BT36"/>
  <c r="DT36" s="1"/>
  <c r="BU36"/>
  <c r="DU36" s="1"/>
  <c r="BV36"/>
  <c r="DV36" s="1"/>
  <c r="BW36"/>
  <c r="DW36" s="1"/>
  <c r="BX36"/>
  <c r="DX36" s="1"/>
  <c r="BY36"/>
  <c r="DY36" s="1"/>
  <c r="BZ36"/>
  <c r="DZ36" s="1"/>
  <c r="CB36"/>
  <c r="EB36" s="1"/>
  <c r="CC36"/>
  <c r="EC36" s="1"/>
  <c r="CD36"/>
  <c r="ED36" s="1"/>
  <c r="CE36"/>
  <c r="EE36" s="1"/>
  <c r="CF36"/>
  <c r="EF36" s="1"/>
  <c r="CG36"/>
  <c r="EG36" s="1"/>
  <c r="CH36"/>
  <c r="EH36" s="1"/>
  <c r="CI36"/>
  <c r="EI36" s="1"/>
  <c r="CJ36"/>
  <c r="EJ36" s="1"/>
  <c r="CK36"/>
  <c r="EK36" s="1"/>
  <c r="CL36"/>
  <c r="EL36" s="1"/>
  <c r="CM36"/>
  <c r="EM36" s="1"/>
  <c r="CO36"/>
  <c r="EO36" s="1"/>
  <c r="CP36"/>
  <c r="EP36" s="1"/>
  <c r="CQ36"/>
  <c r="EQ36" s="1"/>
  <c r="CR36"/>
  <c r="ER36" s="1"/>
  <c r="CS36"/>
  <c r="ES36" s="1"/>
  <c r="CT36"/>
  <c r="ET36" s="1"/>
  <c r="CU36"/>
  <c r="EU36" s="1"/>
  <c r="CV36"/>
  <c r="EV36" s="1"/>
  <c r="CW36"/>
  <c r="EW36" s="1"/>
  <c r="CX36"/>
  <c r="EX36" s="1"/>
  <c r="CY36"/>
  <c r="EY36" s="1"/>
  <c r="CZ36"/>
  <c r="EZ36" s="1"/>
  <c r="BB37"/>
  <c r="DB37" s="1"/>
  <c r="BC37"/>
  <c r="DC37" s="1"/>
  <c r="BD37"/>
  <c r="DD37" s="1"/>
  <c r="BE37"/>
  <c r="DE37" s="1"/>
  <c r="BF37"/>
  <c r="DF37" s="1"/>
  <c r="BG37"/>
  <c r="DG37" s="1"/>
  <c r="BH37"/>
  <c r="DH37" s="1"/>
  <c r="BI37"/>
  <c r="DI37" s="1"/>
  <c r="BJ37"/>
  <c r="DJ37" s="1"/>
  <c r="BK37"/>
  <c r="DK37" s="1"/>
  <c r="BL37"/>
  <c r="DL37" s="1"/>
  <c r="BM37"/>
  <c r="DM37" s="1"/>
  <c r="BO37"/>
  <c r="DO37" s="1"/>
  <c r="BP37"/>
  <c r="DP37" s="1"/>
  <c r="BQ37"/>
  <c r="DQ37" s="1"/>
  <c r="BR37"/>
  <c r="DR37" s="1"/>
  <c r="BS37"/>
  <c r="DS37" s="1"/>
  <c r="BT37"/>
  <c r="DT37" s="1"/>
  <c r="BU37"/>
  <c r="DU37" s="1"/>
  <c r="BV37"/>
  <c r="DV37" s="1"/>
  <c r="BW37"/>
  <c r="DW37" s="1"/>
  <c r="BX37"/>
  <c r="DX37" s="1"/>
  <c r="BY37"/>
  <c r="DY37" s="1"/>
  <c r="BZ37"/>
  <c r="DZ37" s="1"/>
  <c r="CB37"/>
  <c r="EB37" s="1"/>
  <c r="CC37"/>
  <c r="EC37" s="1"/>
  <c r="CD37"/>
  <c r="ED37" s="1"/>
  <c r="CE37"/>
  <c r="EE37" s="1"/>
  <c r="CF37"/>
  <c r="EF37" s="1"/>
  <c r="CG37"/>
  <c r="EG37" s="1"/>
  <c r="CH37"/>
  <c r="EH37" s="1"/>
  <c r="CI37"/>
  <c r="EI37" s="1"/>
  <c r="CJ37"/>
  <c r="EJ37" s="1"/>
  <c r="CK37"/>
  <c r="EK37" s="1"/>
  <c r="CL37"/>
  <c r="EL37" s="1"/>
  <c r="CM37"/>
  <c r="EM37" s="1"/>
  <c r="CO37"/>
  <c r="EO37" s="1"/>
  <c r="CP37"/>
  <c r="EP37" s="1"/>
  <c r="CQ37"/>
  <c r="EQ37" s="1"/>
  <c r="CR37"/>
  <c r="ER37" s="1"/>
  <c r="CS37"/>
  <c r="ES37" s="1"/>
  <c r="CT37"/>
  <c r="ET37" s="1"/>
  <c r="CU37"/>
  <c r="EU37" s="1"/>
  <c r="CV37"/>
  <c r="EV37" s="1"/>
  <c r="CW37"/>
  <c r="EW37" s="1"/>
  <c r="CX37"/>
  <c r="EX37" s="1"/>
  <c r="CY37"/>
  <c r="EY37" s="1"/>
  <c r="CZ37"/>
  <c r="EZ37" s="1"/>
  <c r="BB38"/>
  <c r="DB38" s="1"/>
  <c r="BC38"/>
  <c r="DC38" s="1"/>
  <c r="BD38"/>
  <c r="DD38" s="1"/>
  <c r="BE38"/>
  <c r="DE38" s="1"/>
  <c r="BF38"/>
  <c r="DF38" s="1"/>
  <c r="BG38"/>
  <c r="DG38" s="1"/>
  <c r="BH38"/>
  <c r="DH38" s="1"/>
  <c r="BI38"/>
  <c r="DI38" s="1"/>
  <c r="BJ38"/>
  <c r="DJ38" s="1"/>
  <c r="BK38"/>
  <c r="DK38" s="1"/>
  <c r="BL38"/>
  <c r="DL38" s="1"/>
  <c r="BM38"/>
  <c r="DM38" s="1"/>
  <c r="BO38"/>
  <c r="DO38" s="1"/>
  <c r="BP38"/>
  <c r="DP38" s="1"/>
  <c r="BQ38"/>
  <c r="DQ38" s="1"/>
  <c r="BR38"/>
  <c r="DR38" s="1"/>
  <c r="BS38"/>
  <c r="DS38" s="1"/>
  <c r="BT38"/>
  <c r="DT38" s="1"/>
  <c r="BU38"/>
  <c r="DU38" s="1"/>
  <c r="BV38"/>
  <c r="DV38" s="1"/>
  <c r="BW38"/>
  <c r="DW38" s="1"/>
  <c r="BX38"/>
  <c r="DX38" s="1"/>
  <c r="BY38"/>
  <c r="DY38" s="1"/>
  <c r="BZ38"/>
  <c r="DZ38" s="1"/>
  <c r="CB38"/>
  <c r="EB38" s="1"/>
  <c r="CC38"/>
  <c r="EC38" s="1"/>
  <c r="CD38"/>
  <c r="ED38" s="1"/>
  <c r="CE38"/>
  <c r="EE38" s="1"/>
  <c r="CF38"/>
  <c r="EF38" s="1"/>
  <c r="CG38"/>
  <c r="EG38" s="1"/>
  <c r="CH38"/>
  <c r="EH38" s="1"/>
  <c r="CI38"/>
  <c r="EI38" s="1"/>
  <c r="CJ38"/>
  <c r="EJ38" s="1"/>
  <c r="CK38"/>
  <c r="EK38" s="1"/>
  <c r="CL38"/>
  <c r="EL38" s="1"/>
  <c r="CM38"/>
  <c r="EM38" s="1"/>
  <c r="CO38"/>
  <c r="EO38" s="1"/>
  <c r="CP38"/>
  <c r="EP38" s="1"/>
  <c r="CQ38"/>
  <c r="EQ38" s="1"/>
  <c r="CR38"/>
  <c r="ER38" s="1"/>
  <c r="CS38"/>
  <c r="ES38" s="1"/>
  <c r="CT38"/>
  <c r="ET38" s="1"/>
  <c r="CU38"/>
  <c r="EU38" s="1"/>
  <c r="CV38"/>
  <c r="EV38" s="1"/>
  <c r="CW38"/>
  <c r="EW38" s="1"/>
  <c r="CX38"/>
  <c r="EX38" s="1"/>
  <c r="CY38"/>
  <c r="EY38" s="1"/>
  <c r="CZ38"/>
  <c r="EZ38" s="1"/>
  <c r="BB39"/>
  <c r="DB39" s="1"/>
  <c r="BC39"/>
  <c r="DC39" s="1"/>
  <c r="BD39"/>
  <c r="DD39" s="1"/>
  <c r="BE39"/>
  <c r="DE39" s="1"/>
  <c r="BF39"/>
  <c r="DF39" s="1"/>
  <c r="BG39"/>
  <c r="DG39" s="1"/>
  <c r="BH39"/>
  <c r="DH39" s="1"/>
  <c r="BI39"/>
  <c r="DI39" s="1"/>
  <c r="BJ39"/>
  <c r="DJ39" s="1"/>
  <c r="BK39"/>
  <c r="DK39" s="1"/>
  <c r="BL39"/>
  <c r="DL39" s="1"/>
  <c r="BM39"/>
  <c r="DM39" s="1"/>
  <c r="BO39"/>
  <c r="DO39" s="1"/>
  <c r="BP39"/>
  <c r="DP39" s="1"/>
  <c r="BQ39"/>
  <c r="DQ39" s="1"/>
  <c r="BR39"/>
  <c r="DR39" s="1"/>
  <c r="BS39"/>
  <c r="DS39" s="1"/>
  <c r="BT39"/>
  <c r="DT39" s="1"/>
  <c r="BU39"/>
  <c r="DU39" s="1"/>
  <c r="BV39"/>
  <c r="DV39" s="1"/>
  <c r="BW39"/>
  <c r="DW39" s="1"/>
  <c r="BX39"/>
  <c r="DX39" s="1"/>
  <c r="BY39"/>
  <c r="DY39" s="1"/>
  <c r="BZ39"/>
  <c r="DZ39" s="1"/>
  <c r="CB39"/>
  <c r="EB39" s="1"/>
  <c r="CC39"/>
  <c r="EC39" s="1"/>
  <c r="CD39"/>
  <c r="ED39" s="1"/>
  <c r="CE39"/>
  <c r="EE39" s="1"/>
  <c r="CF39"/>
  <c r="EF39" s="1"/>
  <c r="CG39"/>
  <c r="EG39" s="1"/>
  <c r="CH39"/>
  <c r="EH39" s="1"/>
  <c r="CI39"/>
  <c r="EI39" s="1"/>
  <c r="CJ39"/>
  <c r="EJ39" s="1"/>
  <c r="CK39"/>
  <c r="EK39" s="1"/>
  <c r="CL39"/>
  <c r="EL39" s="1"/>
  <c r="CM39"/>
  <c r="EM39" s="1"/>
  <c r="CO39"/>
  <c r="EO39" s="1"/>
  <c r="CP39"/>
  <c r="EP39" s="1"/>
  <c r="CQ39"/>
  <c r="EQ39" s="1"/>
  <c r="CR39"/>
  <c r="ER39" s="1"/>
  <c r="CS39"/>
  <c r="ES39" s="1"/>
  <c r="CT39"/>
  <c r="ET39" s="1"/>
  <c r="CU39"/>
  <c r="EU39" s="1"/>
  <c r="CV39"/>
  <c r="EV39" s="1"/>
  <c r="CW39"/>
  <c r="EW39" s="1"/>
  <c r="CX39"/>
  <c r="EX39" s="1"/>
  <c r="CY39"/>
  <c r="EY39" s="1"/>
  <c r="CZ39"/>
  <c r="EZ39" s="1"/>
  <c r="BB40"/>
  <c r="DB40" s="1"/>
  <c r="BC40"/>
  <c r="DC40" s="1"/>
  <c r="BD40"/>
  <c r="DD40" s="1"/>
  <c r="BE40"/>
  <c r="DE40" s="1"/>
  <c r="BF40"/>
  <c r="DF40" s="1"/>
  <c r="BG40"/>
  <c r="DG40" s="1"/>
  <c r="BH40"/>
  <c r="DH40" s="1"/>
  <c r="BI40"/>
  <c r="DI40" s="1"/>
  <c r="BJ40"/>
  <c r="DJ40" s="1"/>
  <c r="BK40"/>
  <c r="DK40" s="1"/>
  <c r="BL40"/>
  <c r="DL40" s="1"/>
  <c r="BM40"/>
  <c r="DM40" s="1"/>
  <c r="BO40"/>
  <c r="DO40" s="1"/>
  <c r="BP40"/>
  <c r="DP40" s="1"/>
  <c r="BQ40"/>
  <c r="DQ40" s="1"/>
  <c r="BR40"/>
  <c r="DR40" s="1"/>
  <c r="BS40"/>
  <c r="DS40" s="1"/>
  <c r="BT40"/>
  <c r="DT40" s="1"/>
  <c r="BU40"/>
  <c r="DU40" s="1"/>
  <c r="BV40"/>
  <c r="DV40" s="1"/>
  <c r="BW40"/>
  <c r="DW40" s="1"/>
  <c r="BX40"/>
  <c r="DX40" s="1"/>
  <c r="BY40"/>
  <c r="DY40" s="1"/>
  <c r="BZ40"/>
  <c r="DZ40" s="1"/>
  <c r="CB40"/>
  <c r="EB40" s="1"/>
  <c r="CC40"/>
  <c r="EC40" s="1"/>
  <c r="CD40"/>
  <c r="ED40" s="1"/>
  <c r="CE40"/>
  <c r="EE40" s="1"/>
  <c r="CF40"/>
  <c r="EF40" s="1"/>
  <c r="CG40"/>
  <c r="EG40" s="1"/>
  <c r="CH40"/>
  <c r="EH40" s="1"/>
  <c r="CI40"/>
  <c r="EI40" s="1"/>
  <c r="CJ40"/>
  <c r="EJ40" s="1"/>
  <c r="CK40"/>
  <c r="EK40" s="1"/>
  <c r="CL40"/>
  <c r="EL40" s="1"/>
  <c r="CM40"/>
  <c r="EM40" s="1"/>
  <c r="CO40"/>
  <c r="EO40" s="1"/>
  <c r="CP40"/>
  <c r="EP40" s="1"/>
  <c r="CQ40"/>
  <c r="EQ40" s="1"/>
  <c r="CR40"/>
  <c r="ER40" s="1"/>
  <c r="CS40"/>
  <c r="ES40" s="1"/>
  <c r="CT40"/>
  <c r="ET40" s="1"/>
  <c r="CU40"/>
  <c r="EU40" s="1"/>
  <c r="CV40"/>
  <c r="EV40" s="1"/>
  <c r="CW40"/>
  <c r="EW40" s="1"/>
  <c r="CX40"/>
  <c r="EX40" s="1"/>
  <c r="CY40"/>
  <c r="EY40" s="1"/>
  <c r="CZ40"/>
  <c r="EZ40" s="1"/>
  <c r="BB41"/>
  <c r="DB41" s="1"/>
  <c r="BC41"/>
  <c r="DC41" s="1"/>
  <c r="BD41"/>
  <c r="DD41" s="1"/>
  <c r="BE41"/>
  <c r="DE41" s="1"/>
  <c r="BF41"/>
  <c r="DF41" s="1"/>
  <c r="BG41"/>
  <c r="DG41" s="1"/>
  <c r="BH41"/>
  <c r="DH41" s="1"/>
  <c r="BI41"/>
  <c r="DI41" s="1"/>
  <c r="BJ41"/>
  <c r="DJ41" s="1"/>
  <c r="BK41"/>
  <c r="DK41" s="1"/>
  <c r="BL41"/>
  <c r="DL41" s="1"/>
  <c r="BM41"/>
  <c r="DM41" s="1"/>
  <c r="BO41"/>
  <c r="DO41" s="1"/>
  <c r="BP41"/>
  <c r="DP41" s="1"/>
  <c r="BQ41"/>
  <c r="DQ41" s="1"/>
  <c r="BR41"/>
  <c r="DR41" s="1"/>
  <c r="BS41"/>
  <c r="DS41" s="1"/>
  <c r="BT41"/>
  <c r="DT41" s="1"/>
  <c r="BU41"/>
  <c r="DU41" s="1"/>
  <c r="BV41"/>
  <c r="DV41" s="1"/>
  <c r="BW41"/>
  <c r="DW41" s="1"/>
  <c r="BX41"/>
  <c r="DX41" s="1"/>
  <c r="BY41"/>
  <c r="DY41" s="1"/>
  <c r="BZ41"/>
  <c r="DZ41" s="1"/>
  <c r="CB41"/>
  <c r="EB41" s="1"/>
  <c r="CC41"/>
  <c r="EC41" s="1"/>
  <c r="CD41"/>
  <c r="ED41" s="1"/>
  <c r="CE41"/>
  <c r="EE41" s="1"/>
  <c r="CF41"/>
  <c r="EF41" s="1"/>
  <c r="CG41"/>
  <c r="EG41" s="1"/>
  <c r="CH41"/>
  <c r="EH41" s="1"/>
  <c r="CI41"/>
  <c r="EI41" s="1"/>
  <c r="CJ41"/>
  <c r="EJ41" s="1"/>
  <c r="CK41"/>
  <c r="EK41" s="1"/>
  <c r="CL41"/>
  <c r="EL41" s="1"/>
  <c r="CM41"/>
  <c r="EM41" s="1"/>
  <c r="CO41"/>
  <c r="EO41" s="1"/>
  <c r="CP41"/>
  <c r="EP41" s="1"/>
  <c r="CQ41"/>
  <c r="EQ41" s="1"/>
  <c r="CR41"/>
  <c r="ER41" s="1"/>
  <c r="CS41"/>
  <c r="ES41" s="1"/>
  <c r="CT41"/>
  <c r="ET41" s="1"/>
  <c r="CU41"/>
  <c r="EU41" s="1"/>
  <c r="CV41"/>
  <c r="EV41" s="1"/>
  <c r="CW41"/>
  <c r="EW41" s="1"/>
  <c r="CX41"/>
  <c r="EX41" s="1"/>
  <c r="CY41"/>
  <c r="EY41" s="1"/>
  <c r="CZ41"/>
  <c r="EZ41" s="1"/>
  <c r="BB42"/>
  <c r="DB42" s="1"/>
  <c r="BC42"/>
  <c r="DC42" s="1"/>
  <c r="BD42"/>
  <c r="DD42" s="1"/>
  <c r="BE42"/>
  <c r="DE42" s="1"/>
  <c r="BF42"/>
  <c r="DF42" s="1"/>
  <c r="BG42"/>
  <c r="DG42" s="1"/>
  <c r="BH42"/>
  <c r="DH42" s="1"/>
  <c r="BI42"/>
  <c r="DI42" s="1"/>
  <c r="BJ42"/>
  <c r="DJ42" s="1"/>
  <c r="BK42"/>
  <c r="DK42" s="1"/>
  <c r="BL42"/>
  <c r="DL42" s="1"/>
  <c r="BM42"/>
  <c r="DM42" s="1"/>
  <c r="BO42"/>
  <c r="DO42" s="1"/>
  <c r="BP42"/>
  <c r="DP42" s="1"/>
  <c r="BQ42"/>
  <c r="DQ42" s="1"/>
  <c r="BR42"/>
  <c r="DR42" s="1"/>
  <c r="BS42"/>
  <c r="DS42" s="1"/>
  <c r="BT42"/>
  <c r="DT42" s="1"/>
  <c r="BU42"/>
  <c r="DU42" s="1"/>
  <c r="BV42"/>
  <c r="DV42" s="1"/>
  <c r="BW42"/>
  <c r="DW42" s="1"/>
  <c r="BX42"/>
  <c r="DX42" s="1"/>
  <c r="BY42"/>
  <c r="DY42" s="1"/>
  <c r="BZ42"/>
  <c r="DZ42" s="1"/>
  <c r="CB42"/>
  <c r="EB42" s="1"/>
  <c r="CC42"/>
  <c r="EC42" s="1"/>
  <c r="CD42"/>
  <c r="ED42" s="1"/>
  <c r="CE42"/>
  <c r="EE42" s="1"/>
  <c r="CF42"/>
  <c r="EF42" s="1"/>
  <c r="CG42"/>
  <c r="EG42" s="1"/>
  <c r="CH42"/>
  <c r="EH42" s="1"/>
  <c r="CI42"/>
  <c r="EI42" s="1"/>
  <c r="CJ42"/>
  <c r="EJ42" s="1"/>
  <c r="CK42"/>
  <c r="EK42" s="1"/>
  <c r="CL42"/>
  <c r="EL42" s="1"/>
  <c r="CM42"/>
  <c r="EM42" s="1"/>
  <c r="CO42"/>
  <c r="EO42" s="1"/>
  <c r="CP42"/>
  <c r="EP42" s="1"/>
  <c r="CQ42"/>
  <c r="EQ42" s="1"/>
  <c r="CR42"/>
  <c r="ER42" s="1"/>
  <c r="CS42"/>
  <c r="ES42" s="1"/>
  <c r="CT42"/>
  <c r="ET42" s="1"/>
  <c r="CU42"/>
  <c r="EU42" s="1"/>
  <c r="CV42"/>
  <c r="EV42" s="1"/>
  <c r="CW42"/>
  <c r="EW42" s="1"/>
  <c r="CX42"/>
  <c r="EX42" s="1"/>
  <c r="CY42"/>
  <c r="EY42" s="1"/>
  <c r="CZ42"/>
  <c r="EZ42" s="1"/>
  <c r="BB43"/>
  <c r="DB43" s="1"/>
  <c r="BC43"/>
  <c r="DC43" s="1"/>
  <c r="BD43"/>
  <c r="DD43" s="1"/>
  <c r="BE43"/>
  <c r="DE43" s="1"/>
  <c r="BF43"/>
  <c r="DF43" s="1"/>
  <c r="BG43"/>
  <c r="DG43" s="1"/>
  <c r="BH43"/>
  <c r="DH43" s="1"/>
  <c r="BI43"/>
  <c r="DI43" s="1"/>
  <c r="BJ43"/>
  <c r="DJ43" s="1"/>
  <c r="BK43"/>
  <c r="DK43" s="1"/>
  <c r="BL43"/>
  <c r="DL43" s="1"/>
  <c r="BM43"/>
  <c r="DM43" s="1"/>
  <c r="BO43"/>
  <c r="DO43" s="1"/>
  <c r="BP43"/>
  <c r="DP43" s="1"/>
  <c r="BQ43"/>
  <c r="DQ43" s="1"/>
  <c r="BR43"/>
  <c r="DR43" s="1"/>
  <c r="BS43"/>
  <c r="DS43" s="1"/>
  <c r="BT43"/>
  <c r="DT43" s="1"/>
  <c r="BU43"/>
  <c r="DU43" s="1"/>
  <c r="BV43"/>
  <c r="DV43" s="1"/>
  <c r="BW43"/>
  <c r="DW43" s="1"/>
  <c r="BX43"/>
  <c r="DX43" s="1"/>
  <c r="BY43"/>
  <c r="DY43" s="1"/>
  <c r="BZ43"/>
  <c r="DZ43" s="1"/>
  <c r="CB43"/>
  <c r="EB43" s="1"/>
  <c r="CC43"/>
  <c r="EC43" s="1"/>
  <c r="CD43"/>
  <c r="ED43" s="1"/>
  <c r="CE43"/>
  <c r="EE43" s="1"/>
  <c r="CF43"/>
  <c r="EF43" s="1"/>
  <c r="CG43"/>
  <c r="EG43" s="1"/>
  <c r="CH43"/>
  <c r="EH43" s="1"/>
  <c r="CI43"/>
  <c r="EI43" s="1"/>
  <c r="CJ43"/>
  <c r="EJ43" s="1"/>
  <c r="CK43"/>
  <c r="EK43" s="1"/>
  <c r="CL43"/>
  <c r="EL43" s="1"/>
  <c r="CM43"/>
  <c r="EM43" s="1"/>
  <c r="CO43"/>
  <c r="EO43" s="1"/>
  <c r="CP43"/>
  <c r="EP43" s="1"/>
  <c r="CQ43"/>
  <c r="EQ43" s="1"/>
  <c r="CR43"/>
  <c r="ER43" s="1"/>
  <c r="CS43"/>
  <c r="ES43" s="1"/>
  <c r="CT43"/>
  <c r="ET43" s="1"/>
  <c r="CU43"/>
  <c r="EU43" s="1"/>
  <c r="CV43"/>
  <c r="EV43" s="1"/>
  <c r="CW43"/>
  <c r="EW43" s="1"/>
  <c r="CX43"/>
  <c r="EX43" s="1"/>
  <c r="CY43"/>
  <c r="EY43" s="1"/>
  <c r="CZ43"/>
  <c r="EZ43" s="1"/>
  <c r="BB44"/>
  <c r="DB44" s="1"/>
  <c r="BC44"/>
  <c r="DC44" s="1"/>
  <c r="BD44"/>
  <c r="DD44" s="1"/>
  <c r="BE44"/>
  <c r="DE44" s="1"/>
  <c r="BF44"/>
  <c r="DF44" s="1"/>
  <c r="BG44"/>
  <c r="DG44" s="1"/>
  <c r="BH44"/>
  <c r="DH44" s="1"/>
  <c r="BI44"/>
  <c r="DI44" s="1"/>
  <c r="BJ44"/>
  <c r="DJ44" s="1"/>
  <c r="BK44"/>
  <c r="DK44" s="1"/>
  <c r="BL44"/>
  <c r="DL44" s="1"/>
  <c r="BM44"/>
  <c r="DM44" s="1"/>
  <c r="BO44"/>
  <c r="DO44" s="1"/>
  <c r="BP44"/>
  <c r="DP44" s="1"/>
  <c r="BQ44"/>
  <c r="DQ44" s="1"/>
  <c r="BR44"/>
  <c r="DR44" s="1"/>
  <c r="BS44"/>
  <c r="DS44" s="1"/>
  <c r="BT44"/>
  <c r="DT44" s="1"/>
  <c r="BU44"/>
  <c r="DU44" s="1"/>
  <c r="BV44"/>
  <c r="DV44" s="1"/>
  <c r="BW44"/>
  <c r="DW44" s="1"/>
  <c r="BX44"/>
  <c r="DX44" s="1"/>
  <c r="BY44"/>
  <c r="DY44" s="1"/>
  <c r="BZ44"/>
  <c r="DZ44" s="1"/>
  <c r="CB44"/>
  <c r="EB44" s="1"/>
  <c r="CC44"/>
  <c r="EC44" s="1"/>
  <c r="CD44"/>
  <c r="ED44" s="1"/>
  <c r="CE44"/>
  <c r="EE44" s="1"/>
  <c r="CF44"/>
  <c r="EF44" s="1"/>
  <c r="CG44"/>
  <c r="EG44" s="1"/>
  <c r="CH44"/>
  <c r="EH44" s="1"/>
  <c r="CI44"/>
  <c r="EI44" s="1"/>
  <c r="CJ44"/>
  <c r="EJ44" s="1"/>
  <c r="CK44"/>
  <c r="EK44" s="1"/>
  <c r="CL44"/>
  <c r="EL44" s="1"/>
  <c r="CM44"/>
  <c r="EM44" s="1"/>
  <c r="CO44"/>
  <c r="EO44" s="1"/>
  <c r="CP44"/>
  <c r="EP44" s="1"/>
  <c r="CQ44"/>
  <c r="EQ44" s="1"/>
  <c r="CR44"/>
  <c r="ER44" s="1"/>
  <c r="CS44"/>
  <c r="ES44" s="1"/>
  <c r="CT44"/>
  <c r="ET44" s="1"/>
  <c r="CU44"/>
  <c r="EU44" s="1"/>
  <c r="CV44"/>
  <c r="EV44" s="1"/>
  <c r="CW44"/>
  <c r="EW44" s="1"/>
  <c r="CX44"/>
  <c r="EX44" s="1"/>
  <c r="CY44"/>
  <c r="EY44" s="1"/>
  <c r="CZ44"/>
  <c r="EZ44" s="1"/>
  <c r="BB45"/>
  <c r="DB45" s="1"/>
  <c r="BC45"/>
  <c r="DC45" s="1"/>
  <c r="BD45"/>
  <c r="DD45" s="1"/>
  <c r="BE45"/>
  <c r="DE45" s="1"/>
  <c r="BF45"/>
  <c r="DF45" s="1"/>
  <c r="BG45"/>
  <c r="DG45" s="1"/>
  <c r="BH45"/>
  <c r="DH45" s="1"/>
  <c r="BI45"/>
  <c r="DI45" s="1"/>
  <c r="BJ45"/>
  <c r="DJ45" s="1"/>
  <c r="BK45"/>
  <c r="DK45" s="1"/>
  <c r="BL45"/>
  <c r="DL45" s="1"/>
  <c r="BM45"/>
  <c r="DM45" s="1"/>
  <c r="BO45"/>
  <c r="DO45" s="1"/>
  <c r="BP45"/>
  <c r="DP45" s="1"/>
  <c r="BQ45"/>
  <c r="DQ45" s="1"/>
  <c r="BR45"/>
  <c r="DR45" s="1"/>
  <c r="BS45"/>
  <c r="DS45" s="1"/>
  <c r="BT45"/>
  <c r="DT45" s="1"/>
  <c r="BU45"/>
  <c r="DU45" s="1"/>
  <c r="BV45"/>
  <c r="DV45" s="1"/>
  <c r="BW45"/>
  <c r="DW45" s="1"/>
  <c r="BX45"/>
  <c r="DX45" s="1"/>
  <c r="BY45"/>
  <c r="DY45" s="1"/>
  <c r="BZ45"/>
  <c r="DZ45" s="1"/>
  <c r="CB45"/>
  <c r="EB45" s="1"/>
  <c r="CC45"/>
  <c r="EC45" s="1"/>
  <c r="CD45"/>
  <c r="ED45" s="1"/>
  <c r="CE45"/>
  <c r="EE45" s="1"/>
  <c r="CF45"/>
  <c r="EF45" s="1"/>
  <c r="CG45"/>
  <c r="EG45" s="1"/>
  <c r="CH45"/>
  <c r="EH45" s="1"/>
  <c r="CI45"/>
  <c r="EI45" s="1"/>
  <c r="CJ45"/>
  <c r="EJ45" s="1"/>
  <c r="CK45"/>
  <c r="EK45" s="1"/>
  <c r="CL45"/>
  <c r="EL45" s="1"/>
  <c r="CM45"/>
  <c r="EM45" s="1"/>
  <c r="CO45"/>
  <c r="EO45" s="1"/>
  <c r="CP45"/>
  <c r="EP45" s="1"/>
  <c r="CQ45"/>
  <c r="EQ45" s="1"/>
  <c r="CR45"/>
  <c r="ER45" s="1"/>
  <c r="CS45"/>
  <c r="ES45" s="1"/>
  <c r="CT45"/>
  <c r="ET45" s="1"/>
  <c r="CU45"/>
  <c r="EU45" s="1"/>
  <c r="CV45"/>
  <c r="EV45" s="1"/>
  <c r="CW45"/>
  <c r="EW45" s="1"/>
  <c r="CX45"/>
  <c r="EX45" s="1"/>
  <c r="CY45"/>
  <c r="EY45" s="1"/>
  <c r="CZ45"/>
  <c r="EZ45" s="1"/>
  <c r="BB46"/>
  <c r="DB46" s="1"/>
  <c r="BC46"/>
  <c r="DC46" s="1"/>
  <c r="BD46"/>
  <c r="DD46" s="1"/>
  <c r="BE46"/>
  <c r="DE46" s="1"/>
  <c r="BF46"/>
  <c r="DF46" s="1"/>
  <c r="BG46"/>
  <c r="DG46" s="1"/>
  <c r="BH46"/>
  <c r="DH46" s="1"/>
  <c r="BI46"/>
  <c r="DI46" s="1"/>
  <c r="BJ46"/>
  <c r="DJ46" s="1"/>
  <c r="BK46"/>
  <c r="DK46" s="1"/>
  <c r="BL46"/>
  <c r="DL46" s="1"/>
  <c r="BM46"/>
  <c r="DM46" s="1"/>
  <c r="BO46"/>
  <c r="DO46" s="1"/>
  <c r="BP46"/>
  <c r="DP46" s="1"/>
  <c r="BQ46"/>
  <c r="DQ46" s="1"/>
  <c r="BR46"/>
  <c r="DR46" s="1"/>
  <c r="BS46"/>
  <c r="DS46" s="1"/>
  <c r="BT46"/>
  <c r="DT46" s="1"/>
  <c r="BU46"/>
  <c r="DU46" s="1"/>
  <c r="BV46"/>
  <c r="DV46" s="1"/>
  <c r="BW46"/>
  <c r="DW46" s="1"/>
  <c r="BX46"/>
  <c r="DX46" s="1"/>
  <c r="BY46"/>
  <c r="DY46" s="1"/>
  <c r="BZ46"/>
  <c r="DZ46" s="1"/>
  <c r="CB46"/>
  <c r="EB46" s="1"/>
  <c r="CC46"/>
  <c r="EC46" s="1"/>
  <c r="CD46"/>
  <c r="ED46" s="1"/>
  <c r="CE46"/>
  <c r="EE46" s="1"/>
  <c r="CF46"/>
  <c r="EF46" s="1"/>
  <c r="CG46"/>
  <c r="EG46" s="1"/>
  <c r="CH46"/>
  <c r="EH46" s="1"/>
  <c r="CI46"/>
  <c r="EI46" s="1"/>
  <c r="CJ46"/>
  <c r="EJ46" s="1"/>
  <c r="CK46"/>
  <c r="EK46" s="1"/>
  <c r="CL46"/>
  <c r="EL46" s="1"/>
  <c r="CM46"/>
  <c r="EM46" s="1"/>
  <c r="CO46"/>
  <c r="EO46" s="1"/>
  <c r="CP46"/>
  <c r="EP46" s="1"/>
  <c r="CQ46"/>
  <c r="EQ46" s="1"/>
  <c r="CR46"/>
  <c r="ER46" s="1"/>
  <c r="CS46"/>
  <c r="ES46" s="1"/>
  <c r="CT46"/>
  <c r="ET46" s="1"/>
  <c r="CU46"/>
  <c r="EU46" s="1"/>
  <c r="CV46"/>
  <c r="EV46" s="1"/>
  <c r="CW46"/>
  <c r="EW46" s="1"/>
  <c r="CX46"/>
  <c r="EX46" s="1"/>
  <c r="CY46"/>
  <c r="EY46" s="1"/>
  <c r="CZ46"/>
  <c r="EZ46" s="1"/>
  <c r="BB47"/>
  <c r="DB47" s="1"/>
  <c r="BC47"/>
  <c r="DC47" s="1"/>
  <c r="BD47"/>
  <c r="DD47" s="1"/>
  <c r="BE47"/>
  <c r="DE47" s="1"/>
  <c r="BF47"/>
  <c r="DF47" s="1"/>
  <c r="BG47"/>
  <c r="DG47" s="1"/>
  <c r="BH47"/>
  <c r="DH47" s="1"/>
  <c r="BI47"/>
  <c r="DI47" s="1"/>
  <c r="BJ47"/>
  <c r="DJ47" s="1"/>
  <c r="BK47"/>
  <c r="DK47" s="1"/>
  <c r="BL47"/>
  <c r="DL47" s="1"/>
  <c r="BM47"/>
  <c r="DM47" s="1"/>
  <c r="BO47"/>
  <c r="DO47" s="1"/>
  <c r="BP47"/>
  <c r="DP47" s="1"/>
  <c r="BQ47"/>
  <c r="DQ47" s="1"/>
  <c r="BR47"/>
  <c r="DR47" s="1"/>
  <c r="BS47"/>
  <c r="DS47" s="1"/>
  <c r="BT47"/>
  <c r="DT47" s="1"/>
  <c r="BU47"/>
  <c r="DU47" s="1"/>
  <c r="BV47"/>
  <c r="DV47" s="1"/>
  <c r="BW47"/>
  <c r="DW47" s="1"/>
  <c r="BX47"/>
  <c r="DX47" s="1"/>
  <c r="BY47"/>
  <c r="DY47" s="1"/>
  <c r="BZ47"/>
  <c r="DZ47" s="1"/>
  <c r="CB47"/>
  <c r="EB47" s="1"/>
  <c r="CC47"/>
  <c r="EC47" s="1"/>
  <c r="CD47"/>
  <c r="ED47" s="1"/>
  <c r="CE47"/>
  <c r="EE47" s="1"/>
  <c r="CF47"/>
  <c r="EF47" s="1"/>
  <c r="CG47"/>
  <c r="EG47" s="1"/>
  <c r="CH47"/>
  <c r="EH47" s="1"/>
  <c r="CI47"/>
  <c r="EI47" s="1"/>
  <c r="CJ47"/>
  <c r="EJ47" s="1"/>
  <c r="CK47"/>
  <c r="EK47" s="1"/>
  <c r="CL47"/>
  <c r="EL47" s="1"/>
  <c r="CM47"/>
  <c r="EM47" s="1"/>
  <c r="CO47"/>
  <c r="EO47" s="1"/>
  <c r="CP47"/>
  <c r="EP47" s="1"/>
  <c r="CQ47"/>
  <c r="EQ47" s="1"/>
  <c r="CR47"/>
  <c r="ER47" s="1"/>
  <c r="CS47"/>
  <c r="ES47" s="1"/>
  <c r="CT47"/>
  <c r="ET47" s="1"/>
  <c r="CU47"/>
  <c r="EU47" s="1"/>
  <c r="CV47"/>
  <c r="EV47" s="1"/>
  <c r="CW47"/>
  <c r="EW47" s="1"/>
  <c r="CX47"/>
  <c r="EX47" s="1"/>
  <c r="CY47"/>
  <c r="EY47" s="1"/>
  <c r="CZ47"/>
  <c r="EZ47" s="1"/>
  <c r="BC4"/>
  <c r="DC4" s="1"/>
  <c r="BD4"/>
  <c r="DD4" s="1"/>
  <c r="BE4"/>
  <c r="DE4" s="1"/>
  <c r="BF4"/>
  <c r="DF4" s="1"/>
  <c r="BG4"/>
  <c r="DG4" s="1"/>
  <c r="BH4"/>
  <c r="DH4" s="1"/>
  <c r="BI4"/>
  <c r="DI4" s="1"/>
  <c r="BJ4"/>
  <c r="DJ4" s="1"/>
  <c r="BK4"/>
  <c r="DK4" s="1"/>
  <c r="BL4"/>
  <c r="DL4" s="1"/>
  <c r="BM4"/>
  <c r="DM4" s="1"/>
  <c r="BO4"/>
  <c r="DO4" s="1"/>
  <c r="BP4"/>
  <c r="DP4" s="1"/>
  <c r="BQ4"/>
  <c r="DQ4" s="1"/>
  <c r="BR4"/>
  <c r="DR4" s="1"/>
  <c r="BS4"/>
  <c r="DS4" s="1"/>
  <c r="BT4"/>
  <c r="DT4" s="1"/>
  <c r="BU4"/>
  <c r="DU4" s="1"/>
  <c r="BV4"/>
  <c r="DV4" s="1"/>
  <c r="BW4"/>
  <c r="DW4" s="1"/>
  <c r="BX4"/>
  <c r="DX4" s="1"/>
  <c r="BY4"/>
  <c r="DY4" s="1"/>
  <c r="BZ4"/>
  <c r="DZ4" s="1"/>
  <c r="CB4"/>
  <c r="EB4" s="1"/>
  <c r="CC4"/>
  <c r="EC4" s="1"/>
  <c r="CD4"/>
  <c r="ED4" s="1"/>
  <c r="CE4"/>
  <c r="EE4" s="1"/>
  <c r="CF4"/>
  <c r="EF4" s="1"/>
  <c r="CG4"/>
  <c r="EG4" s="1"/>
  <c r="CH4"/>
  <c r="EH4" s="1"/>
  <c r="CI4"/>
  <c r="EI4" s="1"/>
  <c r="CJ4"/>
  <c r="EJ4" s="1"/>
  <c r="CK4"/>
  <c r="EK4" s="1"/>
  <c r="CL4"/>
  <c r="EL4" s="1"/>
  <c r="CM4"/>
  <c r="EM4" s="1"/>
  <c r="CO4"/>
  <c r="EO4" s="1"/>
  <c r="CP4"/>
  <c r="EP4" s="1"/>
  <c r="CQ4"/>
  <c r="EQ4" s="1"/>
  <c r="CR4"/>
  <c r="ER4" s="1"/>
  <c r="CS4"/>
  <c r="ES4" s="1"/>
  <c r="CT4"/>
  <c r="ET4" s="1"/>
  <c r="CU4"/>
  <c r="EU4" s="1"/>
  <c r="CV4"/>
  <c r="EV4" s="1"/>
  <c r="CW4"/>
  <c r="EW4" s="1"/>
  <c r="CX4"/>
  <c r="EX4" s="1"/>
  <c r="CY4"/>
  <c r="EY4" s="1"/>
  <c r="CZ4"/>
  <c r="EZ4" s="1"/>
  <c r="BB4"/>
  <c r="DB4" s="1"/>
  <c r="CZ3"/>
  <c r="CY3"/>
  <c r="CX3"/>
  <c r="CW3"/>
  <c r="CV3"/>
  <c r="CU3"/>
  <c r="CT3"/>
  <c r="CS3"/>
  <c r="CS67" s="1"/>
  <c r="CR3"/>
  <c r="CQ3"/>
  <c r="CP3"/>
  <c r="CO3"/>
  <c r="CM3"/>
  <c r="CL3"/>
  <c r="CL67" s="1"/>
  <c r="CK3"/>
  <c r="EK3" s="1"/>
  <c r="EK67" s="1"/>
  <c r="CJ3"/>
  <c r="CI3"/>
  <c r="CH3"/>
  <c r="CH67" s="1"/>
  <c r="CG3"/>
  <c r="CF3"/>
  <c r="CF67" s="1"/>
  <c r="CE3"/>
  <c r="CD3"/>
  <c r="CD67" s="1"/>
  <c r="CC3"/>
  <c r="CB3"/>
  <c r="CB67" s="1"/>
  <c r="BZ3"/>
  <c r="BY3"/>
  <c r="BY67" s="1"/>
  <c r="BX3"/>
  <c r="BW3"/>
  <c r="BV3"/>
  <c r="BU3"/>
  <c r="BU67" s="1"/>
  <c r="BT3"/>
  <c r="BT67" s="1"/>
  <c r="BS3"/>
  <c r="BR3"/>
  <c r="BQ3"/>
  <c r="BQ67" s="1"/>
  <c r="BP3"/>
  <c r="BP67" s="1"/>
  <c r="BO3"/>
  <c r="BM3"/>
  <c r="BL3"/>
  <c r="BL67" s="1"/>
  <c r="BK3"/>
  <c r="BJ3"/>
  <c r="BJ67" s="1"/>
  <c r="BI3"/>
  <c r="BH3"/>
  <c r="BH67" s="1"/>
  <c r="BG3"/>
  <c r="BF3"/>
  <c r="BF67" s="1"/>
  <c r="BE3"/>
  <c r="BD3"/>
  <c r="BD67" s="1"/>
  <c r="BC3"/>
  <c r="BC67" s="1"/>
  <c r="BB3"/>
  <c r="BA66"/>
  <c r="DA66" s="1"/>
  <c r="FA66" s="1"/>
  <c r="AN66"/>
  <c r="CN66" s="1"/>
  <c r="EN66" s="1"/>
  <c r="AA66"/>
  <c r="CA66" s="1"/>
  <c r="EA66" s="1"/>
  <c r="N66"/>
  <c r="BN66" s="1"/>
  <c r="DN66" s="1"/>
  <c r="BA65"/>
  <c r="DA65" s="1"/>
  <c r="FA65" s="1"/>
  <c r="AN65"/>
  <c r="CN65" s="1"/>
  <c r="EN65" s="1"/>
  <c r="AA65"/>
  <c r="CA65" s="1"/>
  <c r="EA65" s="1"/>
  <c r="N65"/>
  <c r="BN65" s="1"/>
  <c r="DN65" s="1"/>
  <c r="BA64"/>
  <c r="DA64" s="1"/>
  <c r="FA64" s="1"/>
  <c r="AN64"/>
  <c r="CN64" s="1"/>
  <c r="EN64" s="1"/>
  <c r="AA64"/>
  <c r="CA64" s="1"/>
  <c r="EA64" s="1"/>
  <c r="N64"/>
  <c r="BN64" s="1"/>
  <c r="DN64" s="1"/>
  <c r="BA63"/>
  <c r="AN63"/>
  <c r="AA63"/>
  <c r="N63"/>
  <c r="BA62"/>
  <c r="DA62" s="1"/>
  <c r="FA62" s="1"/>
  <c r="AN62"/>
  <c r="CN62" s="1"/>
  <c r="EN62" s="1"/>
  <c r="AA62"/>
  <c r="CA62" s="1"/>
  <c r="EA62" s="1"/>
  <c r="N62"/>
  <c r="BN62" s="1"/>
  <c r="DN62" s="1"/>
  <c r="BA61"/>
  <c r="DA61" s="1"/>
  <c r="FA61" s="1"/>
  <c r="AN61"/>
  <c r="CN61" s="1"/>
  <c r="EN61" s="1"/>
  <c r="AA61"/>
  <c r="CA61" s="1"/>
  <c r="EA61" s="1"/>
  <c r="N61"/>
  <c r="BN61" s="1"/>
  <c r="DN61" s="1"/>
  <c r="BA60"/>
  <c r="DA60" s="1"/>
  <c r="FA60" s="1"/>
  <c r="AN60"/>
  <c r="CN60" s="1"/>
  <c r="EN60" s="1"/>
  <c r="AA60"/>
  <c r="CA60" s="1"/>
  <c r="EA60" s="1"/>
  <c r="N60"/>
  <c r="BN60" s="1"/>
  <c r="DN60" s="1"/>
  <c r="BA59"/>
  <c r="DA59" s="1"/>
  <c r="FA59" s="1"/>
  <c r="AN59"/>
  <c r="CN59" s="1"/>
  <c r="EN59" s="1"/>
  <c r="AA59"/>
  <c r="CA59" s="1"/>
  <c r="EA59" s="1"/>
  <c r="N59"/>
  <c r="BN59" s="1"/>
  <c r="DN59" s="1"/>
  <c r="BA58"/>
  <c r="DA58" s="1"/>
  <c r="FA58" s="1"/>
  <c r="AN58"/>
  <c r="CN58" s="1"/>
  <c r="EN58" s="1"/>
  <c r="AA58"/>
  <c r="CA58" s="1"/>
  <c r="EA58" s="1"/>
  <c r="N58"/>
  <c r="BN58" s="1"/>
  <c r="DN58" s="1"/>
  <c r="BA57"/>
  <c r="DA57" s="1"/>
  <c r="FA57" s="1"/>
  <c r="AN57"/>
  <c r="CN57" s="1"/>
  <c r="EN57" s="1"/>
  <c r="AA57"/>
  <c r="CA57" s="1"/>
  <c r="EA57" s="1"/>
  <c r="N57"/>
  <c r="BN57" s="1"/>
  <c r="DN57" s="1"/>
  <c r="BA56"/>
  <c r="DA56" s="1"/>
  <c r="FA56" s="1"/>
  <c r="AN56"/>
  <c r="CN56" s="1"/>
  <c r="EN56" s="1"/>
  <c r="AA56"/>
  <c r="CA56" s="1"/>
  <c r="EA56" s="1"/>
  <c r="N56"/>
  <c r="BN56" s="1"/>
  <c r="DN56" s="1"/>
  <c r="BA55"/>
  <c r="DA55" s="1"/>
  <c r="FA55" s="1"/>
  <c r="AN55"/>
  <c r="CN55" s="1"/>
  <c r="EN55" s="1"/>
  <c r="AA55"/>
  <c r="CA55" s="1"/>
  <c r="EA55" s="1"/>
  <c r="N55"/>
  <c r="BN55" s="1"/>
  <c r="DN55" s="1"/>
  <c r="BA54"/>
  <c r="DA54" s="1"/>
  <c r="FA54" s="1"/>
  <c r="AN54"/>
  <c r="CN54" s="1"/>
  <c r="EN54" s="1"/>
  <c r="AA54"/>
  <c r="CA54" s="1"/>
  <c r="EA54" s="1"/>
  <c r="N54"/>
  <c r="BN54" s="1"/>
  <c r="DN54" s="1"/>
  <c r="BA53"/>
  <c r="DA53" s="1"/>
  <c r="FA53" s="1"/>
  <c r="AN53"/>
  <c r="CN53" s="1"/>
  <c r="EN53" s="1"/>
  <c r="AA53"/>
  <c r="CA53" s="1"/>
  <c r="EA53" s="1"/>
  <c r="N53"/>
  <c r="BN53" s="1"/>
  <c r="DN53" s="1"/>
  <c r="BA52"/>
  <c r="DA52" s="1"/>
  <c r="FA52" s="1"/>
  <c r="AN52"/>
  <c r="CN52" s="1"/>
  <c r="EN52" s="1"/>
  <c r="AA52"/>
  <c r="CA52" s="1"/>
  <c r="EA52" s="1"/>
  <c r="N52"/>
  <c r="BN52" s="1"/>
  <c r="DN52" s="1"/>
  <c r="BA51"/>
  <c r="DA51" s="1"/>
  <c r="FA51" s="1"/>
  <c r="AN51"/>
  <c r="CN51" s="1"/>
  <c r="EN51" s="1"/>
  <c r="AA51"/>
  <c r="CA51" s="1"/>
  <c r="EA51" s="1"/>
  <c r="N51"/>
  <c r="BN51" s="1"/>
  <c r="DN51" s="1"/>
  <c r="BA50"/>
  <c r="DA50" s="1"/>
  <c r="FA50" s="1"/>
  <c r="AN50"/>
  <c r="CN50" s="1"/>
  <c r="EN50" s="1"/>
  <c r="AA50"/>
  <c r="CA50" s="1"/>
  <c r="EA50" s="1"/>
  <c r="N50"/>
  <c r="BN50" s="1"/>
  <c r="DN50" s="1"/>
  <c r="BA49"/>
  <c r="DA49" s="1"/>
  <c r="FA49" s="1"/>
  <c r="AN49"/>
  <c r="CN49" s="1"/>
  <c r="EN49" s="1"/>
  <c r="AA49"/>
  <c r="CA49" s="1"/>
  <c r="EA49" s="1"/>
  <c r="N49"/>
  <c r="BN49" s="1"/>
  <c r="DN49" s="1"/>
  <c r="BA48"/>
  <c r="DA48" s="1"/>
  <c r="FA48" s="1"/>
  <c r="AN48"/>
  <c r="CN48" s="1"/>
  <c r="EN48" s="1"/>
  <c r="AA48"/>
  <c r="CA48" s="1"/>
  <c r="EA48" s="1"/>
  <c r="N48"/>
  <c r="BN48" s="1"/>
  <c r="DN48" s="1"/>
  <c r="BA47"/>
  <c r="DA47" s="1"/>
  <c r="FA47" s="1"/>
  <c r="AN47"/>
  <c r="CN47" s="1"/>
  <c r="EN47" s="1"/>
  <c r="AA47"/>
  <c r="CA47" s="1"/>
  <c r="EA47" s="1"/>
  <c r="N47"/>
  <c r="BN47" s="1"/>
  <c r="DN47" s="1"/>
  <c r="BA46"/>
  <c r="DA46" s="1"/>
  <c r="FA46" s="1"/>
  <c r="AN46"/>
  <c r="CN46" s="1"/>
  <c r="EN46" s="1"/>
  <c r="AA46"/>
  <c r="CA46" s="1"/>
  <c r="EA46" s="1"/>
  <c r="N46"/>
  <c r="BN46" s="1"/>
  <c r="DN46" s="1"/>
  <c r="BA45"/>
  <c r="DA45" s="1"/>
  <c r="FA45" s="1"/>
  <c r="AN45"/>
  <c r="CN45" s="1"/>
  <c r="EN45" s="1"/>
  <c r="AA45"/>
  <c r="CA45" s="1"/>
  <c r="EA45" s="1"/>
  <c r="N45"/>
  <c r="BN45" s="1"/>
  <c r="DN45" s="1"/>
  <c r="BA44"/>
  <c r="DA44" s="1"/>
  <c r="FA44" s="1"/>
  <c r="AN44"/>
  <c r="CN44" s="1"/>
  <c r="EN44" s="1"/>
  <c r="AA44"/>
  <c r="CA44" s="1"/>
  <c r="EA44" s="1"/>
  <c r="N44"/>
  <c r="BN44" s="1"/>
  <c r="DN44" s="1"/>
  <c r="BA43"/>
  <c r="DA43" s="1"/>
  <c r="FA43" s="1"/>
  <c r="AN43"/>
  <c r="CN43" s="1"/>
  <c r="EN43" s="1"/>
  <c r="AA43"/>
  <c r="CA43" s="1"/>
  <c r="EA43" s="1"/>
  <c r="N43"/>
  <c r="BN43" s="1"/>
  <c r="DN43" s="1"/>
  <c r="BA42"/>
  <c r="DA42" s="1"/>
  <c r="FA42" s="1"/>
  <c r="AN42"/>
  <c r="CN42" s="1"/>
  <c r="EN42" s="1"/>
  <c r="AA42"/>
  <c r="CA42" s="1"/>
  <c r="EA42" s="1"/>
  <c r="N42"/>
  <c r="BN42" s="1"/>
  <c r="DN42" s="1"/>
  <c r="BA41"/>
  <c r="DA41" s="1"/>
  <c r="FA41" s="1"/>
  <c r="AN41"/>
  <c r="CN41" s="1"/>
  <c r="EN41" s="1"/>
  <c r="AA41"/>
  <c r="CA41" s="1"/>
  <c r="EA41" s="1"/>
  <c r="N41"/>
  <c r="BN41" s="1"/>
  <c r="DN41" s="1"/>
  <c r="BA40"/>
  <c r="DA40" s="1"/>
  <c r="FA40" s="1"/>
  <c r="AN40"/>
  <c r="CN40" s="1"/>
  <c r="EN40" s="1"/>
  <c r="AA40"/>
  <c r="CA40" s="1"/>
  <c r="EA40" s="1"/>
  <c r="N40"/>
  <c r="BN40" s="1"/>
  <c r="DN40" s="1"/>
  <c r="BA39"/>
  <c r="DA39" s="1"/>
  <c r="FA39" s="1"/>
  <c r="AN39"/>
  <c r="CN39" s="1"/>
  <c r="EN39" s="1"/>
  <c r="AA39"/>
  <c r="CA39" s="1"/>
  <c r="EA39" s="1"/>
  <c r="N39"/>
  <c r="BN39" s="1"/>
  <c r="DN39" s="1"/>
  <c r="BA38"/>
  <c r="DA38" s="1"/>
  <c r="FA38" s="1"/>
  <c r="AN38"/>
  <c r="CN38" s="1"/>
  <c r="EN38" s="1"/>
  <c r="AA38"/>
  <c r="CA38" s="1"/>
  <c r="EA38" s="1"/>
  <c r="N38"/>
  <c r="BN38" s="1"/>
  <c r="DN38" s="1"/>
  <c r="BA37"/>
  <c r="DA37" s="1"/>
  <c r="FA37" s="1"/>
  <c r="AN37"/>
  <c r="CN37" s="1"/>
  <c r="EN37" s="1"/>
  <c r="AA37"/>
  <c r="CA37" s="1"/>
  <c r="EA37" s="1"/>
  <c r="N37"/>
  <c r="BN37" s="1"/>
  <c r="DN37" s="1"/>
  <c r="BA36"/>
  <c r="DA36" s="1"/>
  <c r="FA36" s="1"/>
  <c r="AN36"/>
  <c r="CN36" s="1"/>
  <c r="EN36" s="1"/>
  <c r="AA36"/>
  <c r="CA36" s="1"/>
  <c r="EA36" s="1"/>
  <c r="N36"/>
  <c r="BN36" s="1"/>
  <c r="DN36" s="1"/>
  <c r="BA35"/>
  <c r="DA35" s="1"/>
  <c r="FA35" s="1"/>
  <c r="AN35"/>
  <c r="CN35" s="1"/>
  <c r="EN35" s="1"/>
  <c r="AA35"/>
  <c r="CA35" s="1"/>
  <c r="EA35" s="1"/>
  <c r="N35"/>
  <c r="BN35" s="1"/>
  <c r="DN35" s="1"/>
  <c r="BA34"/>
  <c r="DA34" s="1"/>
  <c r="FA34" s="1"/>
  <c r="AN34"/>
  <c r="CN34" s="1"/>
  <c r="EN34" s="1"/>
  <c r="AA34"/>
  <c r="CA34" s="1"/>
  <c r="EA34" s="1"/>
  <c r="N34"/>
  <c r="BN34" s="1"/>
  <c r="DN34" s="1"/>
  <c r="BA33"/>
  <c r="DA33" s="1"/>
  <c r="FA33" s="1"/>
  <c r="AN33"/>
  <c r="CN33" s="1"/>
  <c r="EN33" s="1"/>
  <c r="AA33"/>
  <c r="CA33" s="1"/>
  <c r="EA33" s="1"/>
  <c r="N33"/>
  <c r="BN33" s="1"/>
  <c r="DN33" s="1"/>
  <c r="BA32"/>
  <c r="DA32" s="1"/>
  <c r="FA32" s="1"/>
  <c r="AN32"/>
  <c r="CN32" s="1"/>
  <c r="EN32" s="1"/>
  <c r="AA32"/>
  <c r="CA32" s="1"/>
  <c r="EA32" s="1"/>
  <c r="N32"/>
  <c r="BN32" s="1"/>
  <c r="DN32" s="1"/>
  <c r="BA31"/>
  <c r="DA31" s="1"/>
  <c r="FA31" s="1"/>
  <c r="AN31"/>
  <c r="CN31" s="1"/>
  <c r="EN31" s="1"/>
  <c r="AA31"/>
  <c r="CA31" s="1"/>
  <c r="EA31" s="1"/>
  <c r="N31"/>
  <c r="BN31" s="1"/>
  <c r="DN31" s="1"/>
  <c r="BA30"/>
  <c r="DA30" s="1"/>
  <c r="FA30" s="1"/>
  <c r="AN30"/>
  <c r="CN30" s="1"/>
  <c r="EN30" s="1"/>
  <c r="AA30"/>
  <c r="CA30" s="1"/>
  <c r="EA30" s="1"/>
  <c r="N30"/>
  <c r="BN30" s="1"/>
  <c r="DN30" s="1"/>
  <c r="BA29"/>
  <c r="DA29" s="1"/>
  <c r="FA29" s="1"/>
  <c r="AN29"/>
  <c r="CN29" s="1"/>
  <c r="EN29" s="1"/>
  <c r="AA29"/>
  <c r="CA29" s="1"/>
  <c r="EA29" s="1"/>
  <c r="N29"/>
  <c r="BN29" s="1"/>
  <c r="DN29" s="1"/>
  <c r="BA28"/>
  <c r="DA28" s="1"/>
  <c r="FA28" s="1"/>
  <c r="AN28"/>
  <c r="CN28" s="1"/>
  <c r="EN28" s="1"/>
  <c r="AA28"/>
  <c r="CA28" s="1"/>
  <c r="EA28" s="1"/>
  <c r="N28"/>
  <c r="BN28" s="1"/>
  <c r="DN28" s="1"/>
  <c r="BA27"/>
  <c r="DA27" s="1"/>
  <c r="FA27" s="1"/>
  <c r="AN27"/>
  <c r="CN27" s="1"/>
  <c r="EN27" s="1"/>
  <c r="AA27"/>
  <c r="CA27" s="1"/>
  <c r="EA27" s="1"/>
  <c r="N27"/>
  <c r="BN27" s="1"/>
  <c r="DN27" s="1"/>
  <c r="BA26"/>
  <c r="DA26" s="1"/>
  <c r="FA26" s="1"/>
  <c r="AN26"/>
  <c r="CN26" s="1"/>
  <c r="EN26" s="1"/>
  <c r="AA26"/>
  <c r="CA26" s="1"/>
  <c r="EA26" s="1"/>
  <c r="N26"/>
  <c r="BN26" s="1"/>
  <c r="DN26" s="1"/>
  <c r="BA25"/>
  <c r="DA25" s="1"/>
  <c r="FA25" s="1"/>
  <c r="AN25"/>
  <c r="CN25" s="1"/>
  <c r="EN25" s="1"/>
  <c r="AA25"/>
  <c r="CA25" s="1"/>
  <c r="EA25" s="1"/>
  <c r="N25"/>
  <c r="BN25" s="1"/>
  <c r="DN25" s="1"/>
  <c r="BA24"/>
  <c r="DA24" s="1"/>
  <c r="FA24" s="1"/>
  <c r="AN24"/>
  <c r="CN24" s="1"/>
  <c r="EN24" s="1"/>
  <c r="AA24"/>
  <c r="CA24" s="1"/>
  <c r="EA24" s="1"/>
  <c r="N24"/>
  <c r="BN24" s="1"/>
  <c r="DN24" s="1"/>
  <c r="BA23"/>
  <c r="DA23" s="1"/>
  <c r="FA23" s="1"/>
  <c r="AN23"/>
  <c r="CN23" s="1"/>
  <c r="EN23" s="1"/>
  <c r="AA23"/>
  <c r="CA23" s="1"/>
  <c r="EA23" s="1"/>
  <c r="N23"/>
  <c r="BN23" s="1"/>
  <c r="DN23" s="1"/>
  <c r="BA22"/>
  <c r="DA22" s="1"/>
  <c r="FA22" s="1"/>
  <c r="AN22"/>
  <c r="CN22" s="1"/>
  <c r="EN22" s="1"/>
  <c r="AA22"/>
  <c r="CA22" s="1"/>
  <c r="EA22" s="1"/>
  <c r="N22"/>
  <c r="BN22" s="1"/>
  <c r="DN22" s="1"/>
  <c r="BA21"/>
  <c r="DA21" s="1"/>
  <c r="FA21" s="1"/>
  <c r="AN21"/>
  <c r="CN21" s="1"/>
  <c r="EN21" s="1"/>
  <c r="AA21"/>
  <c r="CA21" s="1"/>
  <c r="EA21" s="1"/>
  <c r="N21"/>
  <c r="BN21" s="1"/>
  <c r="DN21" s="1"/>
  <c r="BA20"/>
  <c r="DA20" s="1"/>
  <c r="FA20" s="1"/>
  <c r="AN20"/>
  <c r="CN20" s="1"/>
  <c r="EN20" s="1"/>
  <c r="AA20"/>
  <c r="CA20" s="1"/>
  <c r="EA20" s="1"/>
  <c r="N20"/>
  <c r="BN20" s="1"/>
  <c r="DN20" s="1"/>
  <c r="BA19"/>
  <c r="DA19" s="1"/>
  <c r="FA19" s="1"/>
  <c r="AN19"/>
  <c r="CN19" s="1"/>
  <c r="EN19" s="1"/>
  <c r="AA19"/>
  <c r="CA19" s="1"/>
  <c r="EA19" s="1"/>
  <c r="N19"/>
  <c r="BN19" s="1"/>
  <c r="DN19" s="1"/>
  <c r="BA18"/>
  <c r="DA18" s="1"/>
  <c r="FA18" s="1"/>
  <c r="AN18"/>
  <c r="CN18" s="1"/>
  <c r="EN18" s="1"/>
  <c r="AA18"/>
  <c r="CA18" s="1"/>
  <c r="EA18" s="1"/>
  <c r="N18"/>
  <c r="BN18" s="1"/>
  <c r="DN18" s="1"/>
  <c r="BA17"/>
  <c r="DA17" s="1"/>
  <c r="FA17" s="1"/>
  <c r="AN17"/>
  <c r="CN17" s="1"/>
  <c r="EN17" s="1"/>
  <c r="AA17"/>
  <c r="CA17" s="1"/>
  <c r="EA17" s="1"/>
  <c r="N17"/>
  <c r="BN17" s="1"/>
  <c r="DN17" s="1"/>
  <c r="BA16"/>
  <c r="DA16" s="1"/>
  <c r="FA16" s="1"/>
  <c r="AN16"/>
  <c r="CN16" s="1"/>
  <c r="EN16" s="1"/>
  <c r="AA16"/>
  <c r="CA16" s="1"/>
  <c r="EA16" s="1"/>
  <c r="N16"/>
  <c r="BN16" s="1"/>
  <c r="DN16" s="1"/>
  <c r="BA15"/>
  <c r="DA15" s="1"/>
  <c r="FA15" s="1"/>
  <c r="AN15"/>
  <c r="CN15" s="1"/>
  <c r="EN15" s="1"/>
  <c r="AA15"/>
  <c r="CA15" s="1"/>
  <c r="EA15" s="1"/>
  <c r="N15"/>
  <c r="BN15" s="1"/>
  <c r="DN15" s="1"/>
  <c r="BA14"/>
  <c r="DA14" s="1"/>
  <c r="FA14" s="1"/>
  <c r="AN14"/>
  <c r="CN14" s="1"/>
  <c r="EN14" s="1"/>
  <c r="AA14"/>
  <c r="CA14" s="1"/>
  <c r="EA14" s="1"/>
  <c r="N14"/>
  <c r="BN14" s="1"/>
  <c r="DN14" s="1"/>
  <c r="BA13"/>
  <c r="DA13" s="1"/>
  <c r="FA13" s="1"/>
  <c r="AN13"/>
  <c r="CN13" s="1"/>
  <c r="EN13" s="1"/>
  <c r="AA13"/>
  <c r="CA13" s="1"/>
  <c r="EA13" s="1"/>
  <c r="N13"/>
  <c r="BN13" s="1"/>
  <c r="DN13" s="1"/>
  <c r="BA12"/>
  <c r="DA12" s="1"/>
  <c r="FA12" s="1"/>
  <c r="AN12"/>
  <c r="CN12" s="1"/>
  <c r="EN12" s="1"/>
  <c r="AA12"/>
  <c r="CA12" s="1"/>
  <c r="EA12" s="1"/>
  <c r="N12"/>
  <c r="BN12" s="1"/>
  <c r="DN12" s="1"/>
  <c r="BA11"/>
  <c r="DA11" s="1"/>
  <c r="FA11" s="1"/>
  <c r="AN11"/>
  <c r="CN11" s="1"/>
  <c r="EN11" s="1"/>
  <c r="AA11"/>
  <c r="CA11" s="1"/>
  <c r="EA11" s="1"/>
  <c r="N11"/>
  <c r="BN11" s="1"/>
  <c r="DN11" s="1"/>
  <c r="BA10"/>
  <c r="DA10" s="1"/>
  <c r="FA10" s="1"/>
  <c r="AN10"/>
  <c r="CN10" s="1"/>
  <c r="EN10" s="1"/>
  <c r="AA10"/>
  <c r="CA10" s="1"/>
  <c r="EA10" s="1"/>
  <c r="N10"/>
  <c r="BN10" s="1"/>
  <c r="DN10" s="1"/>
  <c r="BA9"/>
  <c r="DA9" s="1"/>
  <c r="FA9" s="1"/>
  <c r="AN9"/>
  <c r="CN9" s="1"/>
  <c r="EN9" s="1"/>
  <c r="AA9"/>
  <c r="CA9" s="1"/>
  <c r="EA9" s="1"/>
  <c r="N9"/>
  <c r="BN9" s="1"/>
  <c r="DN9" s="1"/>
  <c r="BA8"/>
  <c r="DA8" s="1"/>
  <c r="FA8" s="1"/>
  <c r="AN8"/>
  <c r="CN8" s="1"/>
  <c r="EN8" s="1"/>
  <c r="AA8"/>
  <c r="CA8" s="1"/>
  <c r="EA8" s="1"/>
  <c r="N8"/>
  <c r="BN8" s="1"/>
  <c r="DN8" s="1"/>
  <c r="BA7"/>
  <c r="DA7" s="1"/>
  <c r="FA7" s="1"/>
  <c r="AN7"/>
  <c r="CN7" s="1"/>
  <c r="EN7" s="1"/>
  <c r="AA7"/>
  <c r="CA7" s="1"/>
  <c r="EA7" s="1"/>
  <c r="N7"/>
  <c r="BN7" s="1"/>
  <c r="DN7" s="1"/>
  <c r="BA6"/>
  <c r="DA6" s="1"/>
  <c r="FA6" s="1"/>
  <c r="AN6"/>
  <c r="CN6" s="1"/>
  <c r="EN6" s="1"/>
  <c r="AA6"/>
  <c r="CA6" s="1"/>
  <c r="EA6" s="1"/>
  <c r="N6"/>
  <c r="BN6" s="1"/>
  <c r="DN6" s="1"/>
  <c r="BA5"/>
  <c r="DA5" s="1"/>
  <c r="FA5" s="1"/>
  <c r="AN5"/>
  <c r="CN5" s="1"/>
  <c r="EN5" s="1"/>
  <c r="AA5"/>
  <c r="CA5" s="1"/>
  <c r="EA5" s="1"/>
  <c r="N5"/>
  <c r="BN5" s="1"/>
  <c r="DN5" s="1"/>
  <c r="BA4"/>
  <c r="DA4" s="1"/>
  <c r="FA4" s="1"/>
  <c r="AN4"/>
  <c r="CN4" s="1"/>
  <c r="EN4" s="1"/>
  <c r="AA4"/>
  <c r="CA4" s="1"/>
  <c r="EA4" s="1"/>
  <c r="N4"/>
  <c r="BN4" s="1"/>
  <c r="DN4" s="1"/>
  <c r="BA3"/>
  <c r="AN3"/>
  <c r="AA3"/>
  <c r="N3"/>
  <c r="BA16" i="11"/>
  <c r="AZ16"/>
  <c r="AY16"/>
  <c r="AX16"/>
  <c r="AW16"/>
  <c r="AV16"/>
  <c r="AU16"/>
  <c r="AT16"/>
  <c r="AS16"/>
  <c r="AR16"/>
  <c r="AQ16"/>
  <c r="AP16"/>
  <c r="AN16"/>
  <c r="AM16"/>
  <c r="AL16"/>
  <c r="AK16"/>
  <c r="AJ16"/>
  <c r="AI16"/>
  <c r="AH16"/>
  <c r="AG16"/>
  <c r="AF16"/>
  <c r="AE16"/>
  <c r="AD16"/>
  <c r="AC16"/>
  <c r="AA16"/>
  <c r="Z16"/>
  <c r="Y16"/>
  <c r="X16"/>
  <c r="W16"/>
  <c r="V16"/>
  <c r="U16"/>
  <c r="T16"/>
  <c r="S16"/>
  <c r="R16"/>
  <c r="Q16"/>
  <c r="P16"/>
  <c r="N16"/>
  <c r="M16"/>
  <c r="L16"/>
  <c r="K16"/>
  <c r="J16"/>
  <c r="I16"/>
  <c r="H16"/>
  <c r="G16"/>
  <c r="F16"/>
  <c r="E16"/>
  <c r="D16"/>
  <c r="C16"/>
  <c r="BA13"/>
  <c r="AZ13"/>
  <c r="AY13"/>
  <c r="AX13"/>
  <c r="AW13"/>
  <c r="AV13"/>
  <c r="AU13"/>
  <c r="AT13"/>
  <c r="AS13"/>
  <c r="AR13"/>
  <c r="AQ13"/>
  <c r="AP13"/>
  <c r="AN13"/>
  <c r="AM13"/>
  <c r="AL13"/>
  <c r="AK13"/>
  <c r="AJ13"/>
  <c r="AI13"/>
  <c r="AH13"/>
  <c r="AG13"/>
  <c r="AF13"/>
  <c r="AE13"/>
  <c r="AD13"/>
  <c r="AC13"/>
  <c r="AA13"/>
  <c r="Z13"/>
  <c r="Y13"/>
  <c r="X13"/>
  <c r="W13"/>
  <c r="V13"/>
  <c r="U13"/>
  <c r="T13"/>
  <c r="S13"/>
  <c r="R13"/>
  <c r="Q13"/>
  <c r="P13"/>
  <c r="N13"/>
  <c r="M13"/>
  <c r="L13"/>
  <c r="K13"/>
  <c r="J13"/>
  <c r="I13"/>
  <c r="H13"/>
  <c r="G13"/>
  <c r="F13"/>
  <c r="E13"/>
  <c r="D13"/>
  <c r="C13"/>
  <c r="C26" s="1"/>
  <c r="BC71" i="6"/>
  <c r="BB71"/>
  <c r="BA71"/>
  <c r="AZ71"/>
  <c r="AY71"/>
  <c r="AX71"/>
  <c r="AW71"/>
  <c r="AV71"/>
  <c r="AU71"/>
  <c r="AT71"/>
  <c r="AS71"/>
  <c r="AR71"/>
  <c r="BC70"/>
  <c r="BB70"/>
  <c r="BA70"/>
  <c r="AZ70"/>
  <c r="AY70"/>
  <c r="AX70"/>
  <c r="AW70"/>
  <c r="AV70"/>
  <c r="AU70"/>
  <c r="AT70"/>
  <c r="AS70"/>
  <c r="AR70"/>
  <c r="AP71"/>
  <c r="AO71"/>
  <c r="AN71"/>
  <c r="AM71"/>
  <c r="AL71"/>
  <c r="AK71"/>
  <c r="AJ71"/>
  <c r="AI71"/>
  <c r="AH71"/>
  <c r="AG71"/>
  <c r="AF71"/>
  <c r="AE71"/>
  <c r="AP70"/>
  <c r="AO70"/>
  <c r="AN70"/>
  <c r="AM70"/>
  <c r="AL70"/>
  <c r="AK70"/>
  <c r="AJ70"/>
  <c r="AI70"/>
  <c r="AH70"/>
  <c r="AG70"/>
  <c r="AF70"/>
  <c r="AE70"/>
  <c r="AC71"/>
  <c r="AB71"/>
  <c r="AA71"/>
  <c r="Z71"/>
  <c r="Y71"/>
  <c r="X71"/>
  <c r="W71"/>
  <c r="V71"/>
  <c r="U71"/>
  <c r="T71"/>
  <c r="S71"/>
  <c r="R71"/>
  <c r="AC70"/>
  <c r="AB70"/>
  <c r="AA70"/>
  <c r="Z70"/>
  <c r="Y70"/>
  <c r="X70"/>
  <c r="W70"/>
  <c r="V70"/>
  <c r="U70"/>
  <c r="T70"/>
  <c r="S70"/>
  <c r="R70"/>
  <c r="P71"/>
  <c r="O71"/>
  <c r="N71"/>
  <c r="M71"/>
  <c r="L71"/>
  <c r="K71"/>
  <c r="J71"/>
  <c r="I71"/>
  <c r="P70"/>
  <c r="O70"/>
  <c r="N70"/>
  <c r="M70"/>
  <c r="L70"/>
  <c r="K70"/>
  <c r="J70"/>
  <c r="I70"/>
  <c r="BB20" i="11"/>
  <c r="BB22" s="1"/>
  <c r="AO20"/>
  <c r="AO22" s="1"/>
  <c r="AB20"/>
  <c r="AB22" s="1"/>
  <c r="O20"/>
  <c r="BB15"/>
  <c r="AO15"/>
  <c r="AB15"/>
  <c r="O15"/>
  <c r="BB12"/>
  <c r="BB9"/>
  <c r="BB8"/>
  <c r="BB7"/>
  <c r="AO12"/>
  <c r="AO9"/>
  <c r="AO8"/>
  <c r="AO7"/>
  <c r="AB12"/>
  <c r="AB9"/>
  <c r="AB8"/>
  <c r="AB7"/>
  <c r="O11"/>
  <c r="BB6"/>
  <c r="AO6"/>
  <c r="AB6"/>
  <c r="O12"/>
  <c r="BB14"/>
  <c r="AO14"/>
  <c r="AB14"/>
  <c r="BB23"/>
  <c r="AO23"/>
  <c r="AB23"/>
  <c r="O23"/>
  <c r="O25" s="1"/>
  <c r="BA21" i="9"/>
  <c r="BA22" s="1"/>
  <c r="AZ21"/>
  <c r="AZ26" s="1"/>
  <c r="AY21"/>
  <c r="AY26" s="1"/>
  <c r="AX21"/>
  <c r="AX26" s="1"/>
  <c r="AW21"/>
  <c r="AW26" s="1"/>
  <c r="AU21"/>
  <c r="AU26" s="1"/>
  <c r="AT21"/>
  <c r="AT26" s="1"/>
  <c r="AS21"/>
  <c r="AS26" s="1"/>
  <c r="AR21"/>
  <c r="AR26" s="1"/>
  <c r="AQ21"/>
  <c r="AQ26" s="1"/>
  <c r="AN21"/>
  <c r="AN26" s="1"/>
  <c r="AM21"/>
  <c r="AM26" s="1"/>
  <c r="AL21"/>
  <c r="AK21"/>
  <c r="AK26" s="1"/>
  <c r="AJ21"/>
  <c r="AJ26" s="1"/>
  <c r="AH21"/>
  <c r="AH26" s="1"/>
  <c r="AG21"/>
  <c r="AG26" s="1"/>
  <c r="AF21"/>
  <c r="AF26" s="1"/>
  <c r="AE21"/>
  <c r="AE26" s="1"/>
  <c r="AD21"/>
  <c r="AD26" s="1"/>
  <c r="AA21"/>
  <c r="AA26" s="1"/>
  <c r="Z21"/>
  <c r="Z26" s="1"/>
  <c r="Y21"/>
  <c r="Y25" s="1"/>
  <c r="X21"/>
  <c r="X25" s="1"/>
  <c r="W21"/>
  <c r="W26" s="1"/>
  <c r="U21"/>
  <c r="U26" s="1"/>
  <c r="T21"/>
  <c r="T26" s="1"/>
  <c r="S21"/>
  <c r="S25" s="1"/>
  <c r="R21"/>
  <c r="R26" s="1"/>
  <c r="Q21"/>
  <c r="Q25" s="1"/>
  <c r="N21"/>
  <c r="N23" s="1"/>
  <c r="M21"/>
  <c r="M26" s="1"/>
  <c r="L21"/>
  <c r="L25" s="1"/>
  <c r="K21"/>
  <c r="K24" s="1"/>
  <c r="J21"/>
  <c r="J23" s="1"/>
  <c r="H21"/>
  <c r="H25" s="1"/>
  <c r="G21"/>
  <c r="G24" s="1"/>
  <c r="D21"/>
  <c r="D25" s="1"/>
  <c r="BB19"/>
  <c r="AV19"/>
  <c r="BB18"/>
  <c r="AV18"/>
  <c r="BB17"/>
  <c r="AV17"/>
  <c r="AI20"/>
  <c r="AO19"/>
  <c r="AI19"/>
  <c r="AO18"/>
  <c r="AI18"/>
  <c r="AO17"/>
  <c r="AI17"/>
  <c r="AB20"/>
  <c r="V20"/>
  <c r="AB19"/>
  <c r="V19"/>
  <c r="AB18"/>
  <c r="V18"/>
  <c r="AB17"/>
  <c r="V17"/>
  <c r="O20"/>
  <c r="O18"/>
  <c r="O17"/>
  <c r="I18"/>
  <c r="I20"/>
  <c r="I17"/>
  <c r="DA3" i="17" l="1"/>
  <c r="BA67"/>
  <c r="BA70" s="1"/>
  <c r="BA71" s="1"/>
  <c r="DA63"/>
  <c r="FA63" s="1"/>
  <c r="BA68"/>
  <c r="BE67"/>
  <c r="BI67"/>
  <c r="BM67"/>
  <c r="BR67"/>
  <c r="BV67"/>
  <c r="BZ67"/>
  <c r="CE67"/>
  <c r="EE3"/>
  <c r="EE67" s="1"/>
  <c r="CI67"/>
  <c r="EI3"/>
  <c r="EI67" s="1"/>
  <c r="CM67"/>
  <c r="EM3"/>
  <c r="EM67" s="1"/>
  <c r="CR67"/>
  <c r="CV67"/>
  <c r="CZ67"/>
  <c r="EZ3"/>
  <c r="EZ67" s="1"/>
  <c r="DC3"/>
  <c r="DC67" s="1"/>
  <c r="DD3"/>
  <c r="DD67" s="1"/>
  <c r="DI3"/>
  <c r="DI67" s="1"/>
  <c r="DT3"/>
  <c r="DT67" s="1"/>
  <c r="DY3"/>
  <c r="DY67" s="1"/>
  <c r="ED3"/>
  <c r="ED67" s="1"/>
  <c r="ER3"/>
  <c r="ER67" s="1"/>
  <c r="BN3"/>
  <c r="N67"/>
  <c r="N70" s="1"/>
  <c r="N71" s="1"/>
  <c r="BN63"/>
  <c r="DN63" s="1"/>
  <c r="N68"/>
  <c r="BB67"/>
  <c r="DB3"/>
  <c r="DB67" s="1"/>
  <c r="BO67"/>
  <c r="DO3"/>
  <c r="DO67" s="1"/>
  <c r="BS67"/>
  <c r="DS3"/>
  <c r="DS67" s="1"/>
  <c r="BW67"/>
  <c r="DW3"/>
  <c r="DW67" s="1"/>
  <c r="CJ67"/>
  <c r="EJ3"/>
  <c r="EJ67" s="1"/>
  <c r="CO67"/>
  <c r="EO3"/>
  <c r="EO67" s="1"/>
  <c r="CW67"/>
  <c r="EW3"/>
  <c r="EW67" s="1"/>
  <c r="DE3"/>
  <c r="DE67" s="1"/>
  <c r="DJ3"/>
  <c r="DJ67" s="1"/>
  <c r="DP3"/>
  <c r="DP67" s="1"/>
  <c r="DU3"/>
  <c r="DU67" s="1"/>
  <c r="DZ3"/>
  <c r="DZ67" s="1"/>
  <c r="EF3"/>
  <c r="EF67" s="1"/>
  <c r="EL3"/>
  <c r="EL67" s="1"/>
  <c r="ES3"/>
  <c r="ES67" s="1"/>
  <c r="CA3"/>
  <c r="AA67"/>
  <c r="AA70" s="1"/>
  <c r="CA63"/>
  <c r="EA63" s="1"/>
  <c r="AA68"/>
  <c r="BG67"/>
  <c r="DG3"/>
  <c r="DG67" s="1"/>
  <c r="BK67"/>
  <c r="DK3"/>
  <c r="DK67" s="1"/>
  <c r="BX67"/>
  <c r="CC67"/>
  <c r="CG67"/>
  <c r="CK67"/>
  <c r="CP67"/>
  <c r="CT67"/>
  <c r="ET3"/>
  <c r="ET67" s="1"/>
  <c r="CX67"/>
  <c r="DF3"/>
  <c r="DF67" s="1"/>
  <c r="DL3"/>
  <c r="DL67" s="1"/>
  <c r="DQ3"/>
  <c r="DQ67" s="1"/>
  <c r="DV3"/>
  <c r="DV67" s="1"/>
  <c r="EB3"/>
  <c r="EB67" s="1"/>
  <c r="EG3"/>
  <c r="EG67" s="1"/>
  <c r="EV3"/>
  <c r="EV67" s="1"/>
  <c r="CN3"/>
  <c r="AN67"/>
  <c r="AN70" s="1"/>
  <c r="AN71" s="1"/>
  <c r="CN63"/>
  <c r="EN63" s="1"/>
  <c r="AN68"/>
  <c r="CQ67"/>
  <c r="EQ3"/>
  <c r="EQ67" s="1"/>
  <c r="CU67"/>
  <c r="EU3"/>
  <c r="EU67" s="1"/>
  <c r="CY67"/>
  <c r="EY3"/>
  <c r="EY67" s="1"/>
  <c r="DH3"/>
  <c r="DH67" s="1"/>
  <c r="DM3"/>
  <c r="DM67" s="1"/>
  <c r="DR3"/>
  <c r="DR67" s="1"/>
  <c r="DX3"/>
  <c r="DX67" s="1"/>
  <c r="EC3"/>
  <c r="EC67" s="1"/>
  <c r="EH3"/>
  <c r="EH67" s="1"/>
  <c r="EP3"/>
  <c r="EP67" s="1"/>
  <c r="EX3"/>
  <c r="EX67" s="1"/>
  <c r="U72"/>
  <c r="U73"/>
  <c r="M73"/>
  <c r="M72"/>
  <c r="O72"/>
  <c r="O73"/>
  <c r="S72"/>
  <c r="S73"/>
  <c r="W72"/>
  <c r="W73"/>
  <c r="AB72"/>
  <c r="AB73"/>
  <c r="AF72"/>
  <c r="AF73"/>
  <c r="AJ72"/>
  <c r="AJ73"/>
  <c r="AR72"/>
  <c r="AR73"/>
  <c r="AV72"/>
  <c r="AV73"/>
  <c r="AZ72"/>
  <c r="AZ73"/>
  <c r="AG72"/>
  <c r="AG73"/>
  <c r="AH72"/>
  <c r="AH73"/>
  <c r="B72"/>
  <c r="B73"/>
  <c r="AK72"/>
  <c r="D73"/>
  <c r="D72"/>
  <c r="H73"/>
  <c r="H72"/>
  <c r="L72"/>
  <c r="AE72"/>
  <c r="AE73"/>
  <c r="AI72"/>
  <c r="AI73"/>
  <c r="AM72"/>
  <c r="AM73"/>
  <c r="AQ72"/>
  <c r="AQ73"/>
  <c r="AU72"/>
  <c r="AU73"/>
  <c r="AY72"/>
  <c r="AY73"/>
  <c r="G72"/>
  <c r="G73"/>
  <c r="P72"/>
  <c r="P73"/>
  <c r="T73"/>
  <c r="T72"/>
  <c r="X73"/>
  <c r="X72"/>
  <c r="C72"/>
  <c r="Q71" i="6"/>
  <c r="AD71"/>
  <c r="AQ71"/>
  <c r="BD71"/>
  <c r="Q70"/>
  <c r="AD70"/>
  <c r="AQ70"/>
  <c r="BD70"/>
  <c r="AX72" i="17"/>
  <c r="J72"/>
  <c r="F72"/>
  <c r="K72"/>
  <c r="AC72"/>
  <c r="AP72"/>
  <c r="AT72"/>
  <c r="Q72"/>
  <c r="Y72"/>
  <c r="R72"/>
  <c r="V72"/>
  <c r="Z72"/>
  <c r="AD72"/>
  <c r="AL72"/>
  <c r="AO72"/>
  <c r="AS72"/>
  <c r="AW72"/>
  <c r="E72"/>
  <c r="I72"/>
  <c r="U25" i="9"/>
  <c r="AI21"/>
  <c r="AI26" s="1"/>
  <c r="M25"/>
  <c r="S22"/>
  <c r="S26"/>
  <c r="AB21"/>
  <c r="AB24" s="1"/>
  <c r="U23"/>
  <c r="BC20"/>
  <c r="M24"/>
  <c r="S24"/>
  <c r="AO16" i="11"/>
  <c r="K25" i="9"/>
  <c r="U22"/>
  <c r="U24"/>
  <c r="BA23"/>
  <c r="H23"/>
  <c r="Q22"/>
  <c r="Q24"/>
  <c r="Q26"/>
  <c r="BA24"/>
  <c r="BB16" i="11"/>
  <c r="AB16"/>
  <c r="AO13"/>
  <c r="BB13"/>
  <c r="AB13"/>
  <c r="BA26" i="9"/>
  <c r="BA25"/>
  <c r="AL22"/>
  <c r="AL26"/>
  <c r="AL23"/>
  <c r="AL25"/>
  <c r="AL24"/>
  <c r="Y22"/>
  <c r="Y24"/>
  <c r="Y26"/>
  <c r="H22"/>
  <c r="J24"/>
  <c r="X22"/>
  <c r="T23"/>
  <c r="X24"/>
  <c r="T25"/>
  <c r="X26"/>
  <c r="AH22"/>
  <c r="AH23"/>
  <c r="AH24"/>
  <c r="AH25"/>
  <c r="AY22"/>
  <c r="AY23"/>
  <c r="AY24"/>
  <c r="AY25"/>
  <c r="H24"/>
  <c r="J25"/>
  <c r="H26"/>
  <c r="S23"/>
  <c r="Y23"/>
  <c r="AG22"/>
  <c r="AG23"/>
  <c r="AG24"/>
  <c r="AG25"/>
  <c r="AX22"/>
  <c r="AX23"/>
  <c r="AX24"/>
  <c r="AX25"/>
  <c r="BB21"/>
  <c r="BB25" s="1"/>
  <c r="M23"/>
  <c r="N24"/>
  <c r="N25"/>
  <c r="T22"/>
  <c r="Q23"/>
  <c r="X23"/>
  <c r="T24"/>
  <c r="AD22"/>
  <c r="AD23"/>
  <c r="AD24"/>
  <c r="AD25"/>
  <c r="AW22"/>
  <c r="AW23"/>
  <c r="AW24"/>
  <c r="AW25"/>
  <c r="D24"/>
  <c r="L22"/>
  <c r="G25"/>
  <c r="L26"/>
  <c r="AQ22"/>
  <c r="AU22"/>
  <c r="AQ23"/>
  <c r="AU23"/>
  <c r="AQ24"/>
  <c r="AU24"/>
  <c r="AQ25"/>
  <c r="AU25"/>
  <c r="AC20"/>
  <c r="AP20"/>
  <c r="D23"/>
  <c r="G22"/>
  <c r="K22"/>
  <c r="L23"/>
  <c r="G26"/>
  <c r="K26"/>
  <c r="AK22"/>
  <c r="AK23"/>
  <c r="AK24"/>
  <c r="AK25"/>
  <c r="AT22"/>
  <c r="AT23"/>
  <c r="AT24"/>
  <c r="AT25"/>
  <c r="P20"/>
  <c r="AO21"/>
  <c r="D22"/>
  <c r="D26"/>
  <c r="J22"/>
  <c r="N22"/>
  <c r="G23"/>
  <c r="K23"/>
  <c r="L24"/>
  <c r="J26"/>
  <c r="N26"/>
  <c r="W22"/>
  <c r="AA22"/>
  <c r="W23"/>
  <c r="AA23"/>
  <c r="W24"/>
  <c r="AA24"/>
  <c r="W25"/>
  <c r="AA25"/>
  <c r="AF22"/>
  <c r="AJ22"/>
  <c r="AN22"/>
  <c r="AF23"/>
  <c r="AJ23"/>
  <c r="AN23"/>
  <c r="AF24"/>
  <c r="AJ24"/>
  <c r="AN24"/>
  <c r="AF25"/>
  <c r="AJ25"/>
  <c r="AN25"/>
  <c r="AS22"/>
  <c r="AS23"/>
  <c r="AS24"/>
  <c r="AS25"/>
  <c r="I21"/>
  <c r="O21"/>
  <c r="V21"/>
  <c r="AV21"/>
  <c r="M22"/>
  <c r="R22"/>
  <c r="Z22"/>
  <c r="R23"/>
  <c r="Z23"/>
  <c r="R24"/>
  <c r="Z24"/>
  <c r="R25"/>
  <c r="Z25"/>
  <c r="AE22"/>
  <c r="AM22"/>
  <c r="AE23"/>
  <c r="AM23"/>
  <c r="AE24"/>
  <c r="AM24"/>
  <c r="AE25"/>
  <c r="AM25"/>
  <c r="AR22"/>
  <c r="AZ22"/>
  <c r="AR23"/>
  <c r="AZ23"/>
  <c r="AR24"/>
  <c r="AZ24"/>
  <c r="AR25"/>
  <c r="AZ25"/>
  <c r="D6"/>
  <c r="E6"/>
  <c r="F6"/>
  <c r="G6"/>
  <c r="F12" i="10"/>
  <c r="F11"/>
  <c r="F10"/>
  <c r="F9"/>
  <c r="F7"/>
  <c r="F6"/>
  <c r="BN67" i="17" l="1"/>
  <c r="DN3"/>
  <c r="DN67" s="1"/>
  <c r="AA71"/>
  <c r="F16" i="10"/>
  <c r="D13" i="18" s="1"/>
  <c r="D14" s="1"/>
  <c r="AN73" i="17"/>
  <c r="AN72"/>
  <c r="CA67"/>
  <c r="EA3"/>
  <c r="EA67" s="1"/>
  <c r="BA73"/>
  <c r="BA72"/>
  <c r="CN67"/>
  <c r="EN3"/>
  <c r="EN67" s="1"/>
  <c r="N72"/>
  <c r="N73"/>
  <c r="DA67"/>
  <c r="FA3"/>
  <c r="FA67" s="1"/>
  <c r="AI23" i="9"/>
  <c r="AB26"/>
  <c r="AI22"/>
  <c r="AB22"/>
  <c r="AI24"/>
  <c r="AB23"/>
  <c r="AI25"/>
  <c r="AB25"/>
  <c r="U27"/>
  <c r="U28" s="1"/>
  <c r="M27"/>
  <c r="M28" s="1"/>
  <c r="L27"/>
  <c r="L28" s="1"/>
  <c r="Q27"/>
  <c r="Q28" s="1"/>
  <c r="S27"/>
  <c r="S28" s="1"/>
  <c r="H27"/>
  <c r="H28" s="1"/>
  <c r="R27"/>
  <c r="R28" s="1"/>
  <c r="AL27"/>
  <c r="AL28" s="1"/>
  <c r="BA27"/>
  <c r="BA28" s="1"/>
  <c r="Y27"/>
  <c r="Y28" s="1"/>
  <c r="BB26"/>
  <c r="AY27"/>
  <c r="AY28" s="1"/>
  <c r="BB23"/>
  <c r="AG27"/>
  <c r="AG28" s="1"/>
  <c r="AH27"/>
  <c r="AH28" s="1"/>
  <c r="AD27"/>
  <c r="AD28" s="1"/>
  <c r="T27"/>
  <c r="T28" s="1"/>
  <c r="BB24"/>
  <c r="BB22"/>
  <c r="AW27"/>
  <c r="AW28" s="1"/>
  <c r="AZ27"/>
  <c r="AZ28" s="1"/>
  <c r="Z27"/>
  <c r="Z28" s="1"/>
  <c r="G27"/>
  <c r="G28" s="1"/>
  <c r="D27"/>
  <c r="D28" s="1"/>
  <c r="AX27"/>
  <c r="AX28" s="1"/>
  <c r="X27"/>
  <c r="X28" s="1"/>
  <c r="O24"/>
  <c r="O23"/>
  <c r="O26"/>
  <c r="O22"/>
  <c r="O25"/>
  <c r="AU27"/>
  <c r="AU28" s="1"/>
  <c r="AF27"/>
  <c r="AF28" s="1"/>
  <c r="W27"/>
  <c r="W28" s="1"/>
  <c r="K27"/>
  <c r="K28" s="1"/>
  <c r="AJ27"/>
  <c r="AJ28" s="1"/>
  <c r="AA27"/>
  <c r="AA28" s="1"/>
  <c r="J27"/>
  <c r="J28" s="1"/>
  <c r="AT27"/>
  <c r="AT28" s="1"/>
  <c r="AK27"/>
  <c r="AK28" s="1"/>
  <c r="I26"/>
  <c r="I22"/>
  <c r="I25"/>
  <c r="I24"/>
  <c r="I23"/>
  <c r="AV26"/>
  <c r="AV25"/>
  <c r="BC25" s="1"/>
  <c r="AV24"/>
  <c r="AV23"/>
  <c r="AV22"/>
  <c r="V26"/>
  <c r="V25"/>
  <c r="V24"/>
  <c r="AC24" s="1"/>
  <c r="V23"/>
  <c r="V22"/>
  <c r="AO26"/>
  <c r="AP26" s="1"/>
  <c r="AO25"/>
  <c r="AO24"/>
  <c r="AO23"/>
  <c r="AO22"/>
  <c r="AM27"/>
  <c r="AM28" s="1"/>
  <c r="AS27"/>
  <c r="AS28" s="1"/>
  <c r="AR27"/>
  <c r="AR28" s="1"/>
  <c r="AE27"/>
  <c r="AE28" s="1"/>
  <c r="AN27"/>
  <c r="AN28" s="1"/>
  <c r="N27"/>
  <c r="N28" s="1"/>
  <c r="AQ27"/>
  <c r="AQ28" s="1"/>
  <c r="BC19"/>
  <c r="AP19"/>
  <c r="AC19"/>
  <c r="BC18"/>
  <c r="AP18"/>
  <c r="AC18"/>
  <c r="BC17"/>
  <c r="AP17"/>
  <c r="AC17"/>
  <c r="BA12" i="12"/>
  <c r="AZ12"/>
  <c r="AY12"/>
  <c r="AX12"/>
  <c r="AW12"/>
  <c r="AV12"/>
  <c r="AU12"/>
  <c r="AT12"/>
  <c r="AS12"/>
  <c r="AR12"/>
  <c r="AQ12"/>
  <c r="AP12"/>
  <c r="BB12" s="1"/>
  <c r="H8" i="18" s="1"/>
  <c r="AN12" i="12"/>
  <c r="AM12"/>
  <c r="AL12"/>
  <c r="AK12"/>
  <c r="AJ12"/>
  <c r="AI12"/>
  <c r="AH12"/>
  <c r="AG12"/>
  <c r="AF12"/>
  <c r="AE12"/>
  <c r="AD12"/>
  <c r="AC12"/>
  <c r="AO12" s="1"/>
  <c r="G8" i="18" s="1"/>
  <c r="AA12" i="12"/>
  <c r="Z12"/>
  <c r="Y12"/>
  <c r="X12"/>
  <c r="W12"/>
  <c r="V12"/>
  <c r="U12"/>
  <c r="T12"/>
  <c r="S12"/>
  <c r="R12"/>
  <c r="Q12"/>
  <c r="P12"/>
  <c r="AB12" s="1"/>
  <c r="F8" i="18" s="1"/>
  <c r="N12" i="12"/>
  <c r="M12"/>
  <c r="L12"/>
  <c r="K12"/>
  <c r="J12"/>
  <c r="I12"/>
  <c r="H12"/>
  <c r="G12"/>
  <c r="F12"/>
  <c r="E12"/>
  <c r="D12"/>
  <c r="C12"/>
  <c r="O11"/>
  <c r="Q20" i="6"/>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K78" i="5"/>
  <c r="L78" s="1"/>
  <c r="K77"/>
  <c r="L77" s="1"/>
  <c r="K75"/>
  <c r="K73"/>
  <c r="L73" s="1"/>
  <c r="K72"/>
  <c r="L72" s="1"/>
  <c r="K70"/>
  <c r="BD61" i="6"/>
  <c r="K68" i="5" s="1"/>
  <c r="L68" s="1"/>
  <c r="BD60" i="6"/>
  <c r="K67" i="5" s="1"/>
  <c r="L67" s="1"/>
  <c r="BD58" i="6"/>
  <c r="K64" i="5" s="1"/>
  <c r="L64" s="1"/>
  <c r="BD57" i="6"/>
  <c r="K63" i="5" s="1"/>
  <c r="L63" s="1"/>
  <c r="BD56" i="6"/>
  <c r="K62" i="5" s="1"/>
  <c r="L62" s="1"/>
  <c r="BD54" i="6"/>
  <c r="K58" i="5" s="1"/>
  <c r="L58" s="1"/>
  <c r="BD53" i="6"/>
  <c r="K57" i="5" s="1"/>
  <c r="BD52" i="6"/>
  <c r="BD50"/>
  <c r="K54" i="5" s="1"/>
  <c r="L54" s="1"/>
  <c r="BD49" i="6"/>
  <c r="K53" i="5" s="1"/>
  <c r="BD48" i="6"/>
  <c r="K51" i="5" s="1"/>
  <c r="L51" s="1"/>
  <c r="BD46" i="6"/>
  <c r="K49" i="5" s="1"/>
  <c r="L49" s="1"/>
  <c r="BD45" i="6"/>
  <c r="K48" i="5" s="1"/>
  <c r="L48" s="1"/>
  <c r="BD44" i="6"/>
  <c r="K47" i="5" s="1"/>
  <c r="L47" s="1"/>
  <c r="BD42" i="6"/>
  <c r="K45" i="5" s="1"/>
  <c r="L45" s="1"/>
  <c r="BD41" i="6"/>
  <c r="K44" i="5" s="1"/>
  <c r="L44" s="1"/>
  <c r="BD40" i="6"/>
  <c r="K43" i="5" s="1"/>
  <c r="L43" s="1"/>
  <c r="BD38" i="6"/>
  <c r="K41" i="5" s="1"/>
  <c r="L41" s="1"/>
  <c r="BD37" i="6"/>
  <c r="K40" i="5" s="1"/>
  <c r="L40" s="1"/>
  <c r="BD36" i="6"/>
  <c r="K39" i="5" s="1"/>
  <c r="L39" s="1"/>
  <c r="BD34" i="6"/>
  <c r="K37" i="5" s="1"/>
  <c r="L37" s="1"/>
  <c r="BD33" i="6"/>
  <c r="K36" i="5" s="1"/>
  <c r="L36" s="1"/>
  <c r="BD32" i="6"/>
  <c r="K35" i="5" s="1"/>
  <c r="L35" s="1"/>
  <c r="BD30" i="6"/>
  <c r="K33" i="5" s="1"/>
  <c r="BD29" i="6"/>
  <c r="K31" i="5" s="1"/>
  <c r="L31" s="1"/>
  <c r="BD28" i="6"/>
  <c r="K30" i="5" s="1"/>
  <c r="L30" s="1"/>
  <c r="BD26" i="6"/>
  <c r="K28" i="5" s="1"/>
  <c r="L28" s="1"/>
  <c r="BD25" i="6"/>
  <c r="K27" i="5" s="1"/>
  <c r="L27" s="1"/>
  <c r="BD24" i="6"/>
  <c r="K26" i="5" s="1"/>
  <c r="L26" s="1"/>
  <c r="K24"/>
  <c r="L24" s="1"/>
  <c r="K23"/>
  <c r="L23" s="1"/>
  <c r="K22"/>
  <c r="L22" s="1"/>
  <c r="K20"/>
  <c r="L20" s="1"/>
  <c r="K19"/>
  <c r="L19" s="1"/>
  <c r="K18"/>
  <c r="L18" s="1"/>
  <c r="K15"/>
  <c r="L15" s="1"/>
  <c r="K14"/>
  <c r="L14" s="1"/>
  <c r="K13"/>
  <c r="L13" s="1"/>
  <c r="K11"/>
  <c r="L11" s="1"/>
  <c r="K10"/>
  <c r="K8"/>
  <c r="L8" s="1"/>
  <c r="K6"/>
  <c r="I77"/>
  <c r="J77" s="1"/>
  <c r="I76"/>
  <c r="J76" s="1"/>
  <c r="I75"/>
  <c r="I72"/>
  <c r="J72" s="1"/>
  <c r="I71"/>
  <c r="J71" s="1"/>
  <c r="I70"/>
  <c r="AQ60" i="6"/>
  <c r="I67" i="5" s="1"/>
  <c r="J67" s="1"/>
  <c r="AQ59" i="6"/>
  <c r="I66" i="5" s="1"/>
  <c r="AQ58" i="6"/>
  <c r="I64" i="5" s="1"/>
  <c r="J64" s="1"/>
  <c r="AQ56" i="6"/>
  <c r="I62" i="5" s="1"/>
  <c r="J62" s="1"/>
  <c r="AQ55" i="6"/>
  <c r="I61" i="5" s="1"/>
  <c r="AQ54" i="6"/>
  <c r="I58" i="5" s="1"/>
  <c r="J58" s="1"/>
  <c r="AQ52" i="6"/>
  <c r="AQ51"/>
  <c r="I55" i="5" s="1"/>
  <c r="J55" s="1"/>
  <c r="AQ50" i="6"/>
  <c r="I54" i="5" s="1"/>
  <c r="J54" s="1"/>
  <c r="AQ48" i="6"/>
  <c r="I51" i="5" s="1"/>
  <c r="J51" s="1"/>
  <c r="AQ47" i="6"/>
  <c r="I50" i="5" s="1"/>
  <c r="J50" s="1"/>
  <c r="AQ46" i="6"/>
  <c r="I49" i="5" s="1"/>
  <c r="J49" s="1"/>
  <c r="AQ44" i="6"/>
  <c r="I47" i="5" s="1"/>
  <c r="J47" s="1"/>
  <c r="AQ43" i="6"/>
  <c r="I46" i="5" s="1"/>
  <c r="J46" s="1"/>
  <c r="AQ42" i="6"/>
  <c r="I45" i="5" s="1"/>
  <c r="J45" s="1"/>
  <c r="AQ40" i="6"/>
  <c r="I43" i="5" s="1"/>
  <c r="J43" s="1"/>
  <c r="AQ39" i="6"/>
  <c r="I42" i="5" s="1"/>
  <c r="J42" s="1"/>
  <c r="AQ38" i="6"/>
  <c r="I41" i="5" s="1"/>
  <c r="J41" s="1"/>
  <c r="AQ36" i="6"/>
  <c r="I39" i="5" s="1"/>
  <c r="J39" s="1"/>
  <c r="AQ35" i="6"/>
  <c r="I38" i="5" s="1"/>
  <c r="J38" s="1"/>
  <c r="AQ34" i="6"/>
  <c r="I37" i="5" s="1"/>
  <c r="J37" s="1"/>
  <c r="AQ32" i="6"/>
  <c r="I35" i="5" s="1"/>
  <c r="J35" s="1"/>
  <c r="AQ31" i="6"/>
  <c r="I34" i="5" s="1"/>
  <c r="J34" s="1"/>
  <c r="AQ30" i="6"/>
  <c r="I33" i="5" s="1"/>
  <c r="AQ28" i="6"/>
  <c r="I30" i="5" s="1"/>
  <c r="J30" s="1"/>
  <c r="AQ27" i="6"/>
  <c r="I29" i="5" s="1"/>
  <c r="J29" s="1"/>
  <c r="AQ26" i="6"/>
  <c r="I28" i="5" s="1"/>
  <c r="J28" s="1"/>
  <c r="AQ24" i="6"/>
  <c r="I26" i="5" s="1"/>
  <c r="J26" s="1"/>
  <c r="AQ23" i="6"/>
  <c r="I25" i="5" s="1"/>
  <c r="J25" s="1"/>
  <c r="AQ22" i="6"/>
  <c r="I24" i="5" s="1"/>
  <c r="J24" s="1"/>
  <c r="I22"/>
  <c r="J22" s="1"/>
  <c r="I21"/>
  <c r="J21" s="1"/>
  <c r="I20"/>
  <c r="J20" s="1"/>
  <c r="I18"/>
  <c r="J18" s="1"/>
  <c r="I17"/>
  <c r="I15"/>
  <c r="J15" s="1"/>
  <c r="I13"/>
  <c r="J13" s="1"/>
  <c r="I12"/>
  <c r="J12" s="1"/>
  <c r="I11"/>
  <c r="J11" s="1"/>
  <c r="I8"/>
  <c r="J8" s="1"/>
  <c r="I7"/>
  <c r="J7" s="1"/>
  <c r="I6"/>
  <c r="G78"/>
  <c r="H78" s="1"/>
  <c r="G76"/>
  <c r="H76" s="1"/>
  <c r="G75"/>
  <c r="H75" s="1"/>
  <c r="G73"/>
  <c r="H73" s="1"/>
  <c r="G71"/>
  <c r="H71" s="1"/>
  <c r="G70"/>
  <c r="AD61" i="6"/>
  <c r="G68" i="5" s="1"/>
  <c r="H68" s="1"/>
  <c r="AD59" i="6"/>
  <c r="G66" i="5" s="1"/>
  <c r="AD58" i="6"/>
  <c r="G64" i="5" s="1"/>
  <c r="H64" s="1"/>
  <c r="AD57" i="6"/>
  <c r="G63" i="5" s="1"/>
  <c r="H63" s="1"/>
  <c r="AD55" i="6"/>
  <c r="G61" i="5" s="1"/>
  <c r="AD54" i="6"/>
  <c r="G58" i="5" s="1"/>
  <c r="H58" s="1"/>
  <c r="AD53" i="6"/>
  <c r="G57" i="5" s="1"/>
  <c r="AD51" i="6"/>
  <c r="G55" i="5" s="1"/>
  <c r="H55" s="1"/>
  <c r="AD50" i="6"/>
  <c r="G54" i="5" s="1"/>
  <c r="H54" s="1"/>
  <c r="AD49" i="6"/>
  <c r="G53" i="5" s="1"/>
  <c r="H53" s="1"/>
  <c r="AD47" i="6"/>
  <c r="G50" i="5" s="1"/>
  <c r="H50" s="1"/>
  <c r="AD46" i="6"/>
  <c r="G49" i="5" s="1"/>
  <c r="H49" s="1"/>
  <c r="AD45" i="6"/>
  <c r="G48" i="5" s="1"/>
  <c r="H48" s="1"/>
  <c r="AD43" i="6"/>
  <c r="G46" i="5" s="1"/>
  <c r="H46" s="1"/>
  <c r="AD42" i="6"/>
  <c r="G45" i="5" s="1"/>
  <c r="H45" s="1"/>
  <c r="AD41" i="6"/>
  <c r="G44" i="5" s="1"/>
  <c r="H44" s="1"/>
  <c r="AD39" i="6"/>
  <c r="G42" i="5" s="1"/>
  <c r="H42" s="1"/>
  <c r="AD38" i="6"/>
  <c r="G41" i="5" s="1"/>
  <c r="H41" s="1"/>
  <c r="AD37" i="6"/>
  <c r="G40" i="5" s="1"/>
  <c r="H40" s="1"/>
  <c r="AD35" i="6"/>
  <c r="G38" i="5" s="1"/>
  <c r="H38" s="1"/>
  <c r="AD34" i="6"/>
  <c r="G37" i="5" s="1"/>
  <c r="H37" s="1"/>
  <c r="AD33" i="6"/>
  <c r="G36" i="5" s="1"/>
  <c r="H36" s="1"/>
  <c r="AD31" i="6"/>
  <c r="G34" i="5" s="1"/>
  <c r="H34" s="1"/>
  <c r="AD30" i="6"/>
  <c r="G33" i="5" s="1"/>
  <c r="H33" s="1"/>
  <c r="AD29" i="6"/>
  <c r="G31" i="5" s="1"/>
  <c r="H31" s="1"/>
  <c r="AD27" i="6"/>
  <c r="G29" i="5" s="1"/>
  <c r="H29" s="1"/>
  <c r="AD26" i="6"/>
  <c r="G28" i="5" s="1"/>
  <c r="H28" s="1"/>
  <c r="AD25" i="6"/>
  <c r="G27" i="5" s="1"/>
  <c r="H27" s="1"/>
  <c r="AD23" i="6"/>
  <c r="G25" i="5" s="1"/>
  <c r="H25" s="1"/>
  <c r="AD22" i="6"/>
  <c r="G24" i="5" s="1"/>
  <c r="H24" s="1"/>
  <c r="AD21" i="6"/>
  <c r="G23" i="5" s="1"/>
  <c r="H23" s="1"/>
  <c r="G21"/>
  <c r="H21" s="1"/>
  <c r="G20"/>
  <c r="H20" s="1"/>
  <c r="G19"/>
  <c r="H19" s="1"/>
  <c r="G17"/>
  <c r="G15"/>
  <c r="H15" s="1"/>
  <c r="G14"/>
  <c r="H14" s="1"/>
  <c r="G12"/>
  <c r="H12" s="1"/>
  <c r="G11"/>
  <c r="H11" s="1"/>
  <c r="G10"/>
  <c r="G7"/>
  <c r="H7" s="1"/>
  <c r="G6"/>
  <c r="K76"/>
  <c r="L76" s="1"/>
  <c r="K71"/>
  <c r="L71" s="1"/>
  <c r="BD59" i="6"/>
  <c r="K66" i="5" s="1"/>
  <c r="BD55" i="6"/>
  <c r="K61" i="5" s="1"/>
  <c r="BD51" i="6"/>
  <c r="K55" i="5" s="1"/>
  <c r="L55" s="1"/>
  <c r="BD47" i="6"/>
  <c r="K50" i="5" s="1"/>
  <c r="L50" s="1"/>
  <c r="BD43" i="6"/>
  <c r="K46" i="5" s="1"/>
  <c r="L46" s="1"/>
  <c r="BD39" i="6"/>
  <c r="K42" i="5" s="1"/>
  <c r="L42" s="1"/>
  <c r="BD35" i="6"/>
  <c r="K38" i="5" s="1"/>
  <c r="L38" s="1"/>
  <c r="BD31" i="6"/>
  <c r="K34" i="5" s="1"/>
  <c r="L34" s="1"/>
  <c r="BD27" i="6"/>
  <c r="K29" i="5" s="1"/>
  <c r="L29" s="1"/>
  <c r="BD23" i="6"/>
  <c r="K25" i="5" s="1"/>
  <c r="L25" s="1"/>
  <c r="K21"/>
  <c r="L21" s="1"/>
  <c r="K17"/>
  <c r="K12"/>
  <c r="L12" s="1"/>
  <c r="K7"/>
  <c r="L7" s="1"/>
  <c r="I78"/>
  <c r="J78" s="1"/>
  <c r="I73"/>
  <c r="J73" s="1"/>
  <c r="AQ61" i="6"/>
  <c r="I68" i="5" s="1"/>
  <c r="J68" s="1"/>
  <c r="AQ57" i="6"/>
  <c r="I63" i="5" s="1"/>
  <c r="J63" s="1"/>
  <c r="AQ53" i="6"/>
  <c r="I57" i="5" s="1"/>
  <c r="AQ49" i="6"/>
  <c r="I53" i="5" s="1"/>
  <c r="AQ45" i="6"/>
  <c r="I48" i="5" s="1"/>
  <c r="J48" s="1"/>
  <c r="AQ41" i="6"/>
  <c r="I44" i="5" s="1"/>
  <c r="J44" s="1"/>
  <c r="AQ37" i="6"/>
  <c r="I40" i="5" s="1"/>
  <c r="J40" s="1"/>
  <c r="AQ33" i="6"/>
  <c r="I36" i="5" s="1"/>
  <c r="J36" s="1"/>
  <c r="AQ29" i="6"/>
  <c r="I31" i="5" s="1"/>
  <c r="J31" s="1"/>
  <c r="AQ25" i="6"/>
  <c r="I27" i="5" s="1"/>
  <c r="J27" s="1"/>
  <c r="I23"/>
  <c r="J23" s="1"/>
  <c r="I19"/>
  <c r="J19" s="1"/>
  <c r="I14"/>
  <c r="J14" s="1"/>
  <c r="I10"/>
  <c r="G77"/>
  <c r="H77" s="1"/>
  <c r="G72"/>
  <c r="H72" s="1"/>
  <c r="AD60" i="6"/>
  <c r="G67" i="5" s="1"/>
  <c r="H67" s="1"/>
  <c r="AD56" i="6"/>
  <c r="G62" i="5" s="1"/>
  <c r="H62" s="1"/>
  <c r="AD52" i="6"/>
  <c r="AD48"/>
  <c r="G51" i="5" s="1"/>
  <c r="H51" s="1"/>
  <c r="AD44" i="6"/>
  <c r="G47" i="5" s="1"/>
  <c r="H47" s="1"/>
  <c r="AD40" i="6"/>
  <c r="G43" i="5" s="1"/>
  <c r="H43" s="1"/>
  <c r="AD36" i="6"/>
  <c r="G39" i="5" s="1"/>
  <c r="H39" s="1"/>
  <c r="AD32" i="6"/>
  <c r="G35" i="5" s="1"/>
  <c r="AD28" i="6"/>
  <c r="G30" i="5" s="1"/>
  <c r="H30" s="1"/>
  <c r="AD24" i="6"/>
  <c r="G26" i="5" s="1"/>
  <c r="H26" s="1"/>
  <c r="G22"/>
  <c r="H22" s="1"/>
  <c r="G18"/>
  <c r="H18" s="1"/>
  <c r="G13"/>
  <c r="H13" s="1"/>
  <c r="G8"/>
  <c r="H8" s="1"/>
  <c r="AA72" i="17" l="1"/>
  <c r="AA73"/>
  <c r="AP23" i="9"/>
  <c r="AC26"/>
  <c r="AC25"/>
  <c r="AI27"/>
  <c r="AI28" s="1"/>
  <c r="AP22"/>
  <c r="AP24"/>
  <c r="AC23"/>
  <c r="AB27"/>
  <c r="AB28" s="1"/>
  <c r="AP25"/>
  <c r="BC26"/>
  <c r="BC23"/>
  <c r="BC24"/>
  <c r="I27"/>
  <c r="I28" s="1"/>
  <c r="BB27"/>
  <c r="BB28" s="1"/>
  <c r="AV27"/>
  <c r="AV28" s="1"/>
  <c r="BC22"/>
  <c r="V27"/>
  <c r="AP21"/>
  <c r="AO27"/>
  <c r="O27"/>
  <c r="O28" s="1"/>
  <c r="AC22"/>
  <c r="F21"/>
  <c r="E21"/>
  <c r="AC21"/>
  <c r="BC21"/>
  <c r="P18"/>
  <c r="P17"/>
  <c r="O12" i="12"/>
  <c r="F6" i="7"/>
  <c r="G6"/>
  <c r="E6"/>
  <c r="I9" i="5"/>
  <c r="H79"/>
  <c r="I59"/>
  <c r="J59" s="1"/>
  <c r="K9"/>
  <c r="L6"/>
  <c r="L9" s="1"/>
  <c r="K56"/>
  <c r="L53"/>
  <c r="L56" s="1"/>
  <c r="K32"/>
  <c r="L17"/>
  <c r="K79"/>
  <c r="K52"/>
  <c r="K74"/>
  <c r="K65"/>
  <c r="L61"/>
  <c r="L65" s="1"/>
  <c r="L57"/>
  <c r="K69"/>
  <c r="L66"/>
  <c r="L69" s="1"/>
  <c r="K16"/>
  <c r="K59"/>
  <c r="L59" s="1"/>
  <c r="L33"/>
  <c r="L52" s="1"/>
  <c r="L70"/>
  <c r="L74" s="1"/>
  <c r="L75"/>
  <c r="L79" s="1"/>
  <c r="L10"/>
  <c r="L16" s="1"/>
  <c r="I69"/>
  <c r="J66"/>
  <c r="J69" s="1"/>
  <c r="I32"/>
  <c r="J17"/>
  <c r="I56"/>
  <c r="J53"/>
  <c r="J56" s="1"/>
  <c r="I79"/>
  <c r="I74"/>
  <c r="J57"/>
  <c r="I65"/>
  <c r="J61"/>
  <c r="J65" s="1"/>
  <c r="I16"/>
  <c r="I52"/>
  <c r="J6"/>
  <c r="J9" s="1"/>
  <c r="J70"/>
  <c r="J74" s="1"/>
  <c r="J10"/>
  <c r="J16" s="1"/>
  <c r="J33"/>
  <c r="J52" s="1"/>
  <c r="J75"/>
  <c r="J79" s="1"/>
  <c r="H56"/>
  <c r="G59"/>
  <c r="H59" s="1"/>
  <c r="H66"/>
  <c r="H69" s="1"/>
  <c r="G69"/>
  <c r="G32"/>
  <c r="H17"/>
  <c r="G9"/>
  <c r="H61"/>
  <c r="H65" s="1"/>
  <c r="G65"/>
  <c r="H10"/>
  <c r="H16" s="1"/>
  <c r="G16"/>
  <c r="G74"/>
  <c r="H70"/>
  <c r="H74" s="1"/>
  <c r="G52"/>
  <c r="G79"/>
  <c r="H6"/>
  <c r="H9" s="1"/>
  <c r="G56"/>
  <c r="H35"/>
  <c r="H52" s="1"/>
  <c r="H57"/>
  <c r="E36"/>
  <c r="E78"/>
  <c r="E77"/>
  <c r="E76"/>
  <c r="E75"/>
  <c r="F75" s="1"/>
  <c r="E73"/>
  <c r="F73" s="1"/>
  <c r="E72"/>
  <c r="E71"/>
  <c r="E70"/>
  <c r="E68"/>
  <c r="E67"/>
  <c r="E66"/>
  <c r="E64"/>
  <c r="E63"/>
  <c r="E62"/>
  <c r="E61"/>
  <c r="E59"/>
  <c r="E58"/>
  <c r="E57"/>
  <c r="E55"/>
  <c r="E54"/>
  <c r="E53"/>
  <c r="E51"/>
  <c r="E50"/>
  <c r="E49"/>
  <c r="E48"/>
  <c r="E47"/>
  <c r="E46"/>
  <c r="E45"/>
  <c r="E44"/>
  <c r="E43"/>
  <c r="E42"/>
  <c r="E41"/>
  <c r="E38"/>
  <c r="E27"/>
  <c r="E26"/>
  <c r="E25"/>
  <c r="E24"/>
  <c r="E23"/>
  <c r="E22"/>
  <c r="E21"/>
  <c r="E20"/>
  <c r="E19"/>
  <c r="E18"/>
  <c r="E17"/>
  <c r="E15"/>
  <c r="E14"/>
  <c r="E13"/>
  <c r="E12"/>
  <c r="E11"/>
  <c r="E10"/>
  <c r="E8"/>
  <c r="E7"/>
  <c r="E6"/>
  <c r="F6" s="1"/>
  <c r="F18" i="13"/>
  <c r="F17"/>
  <c r="D49"/>
  <c r="E48" s="1"/>
  <c r="J46"/>
  <c r="J33" s="1"/>
  <c r="J34" s="1"/>
  <c r="L30"/>
  <c r="L45" s="1"/>
  <c r="M45" s="1"/>
  <c r="F30"/>
  <c r="F45" s="1"/>
  <c r="G45" s="1"/>
  <c r="D6" i="7" l="1"/>
  <c r="E8" i="18"/>
  <c r="BC27" i="9"/>
  <c r="BC28" s="1"/>
  <c r="AC27"/>
  <c r="AC28" s="1"/>
  <c r="V28"/>
  <c r="AP27"/>
  <c r="AP28" s="1"/>
  <c r="AO28"/>
  <c r="F23"/>
  <c r="F26"/>
  <c r="F22"/>
  <c r="F25"/>
  <c r="F24"/>
  <c r="P21"/>
  <c r="E26"/>
  <c r="E22"/>
  <c r="E25"/>
  <c r="E24"/>
  <c r="E23"/>
  <c r="H60" i="5"/>
  <c r="H32"/>
  <c r="J60"/>
  <c r="G60"/>
  <c r="G80" s="1"/>
  <c r="Q80" s="1"/>
  <c r="I60"/>
  <c r="I80" s="1"/>
  <c r="R80" s="1"/>
  <c r="L32"/>
  <c r="K60"/>
  <c r="K80" s="1"/>
  <c r="S80" s="1"/>
  <c r="L60"/>
  <c r="J32"/>
  <c r="E60"/>
  <c r="E65"/>
  <c r="F71" i="13"/>
  <c r="D71"/>
  <c r="G71"/>
  <c r="E71"/>
  <c r="F69"/>
  <c r="E69"/>
  <c r="G69"/>
  <c r="D69"/>
  <c r="E40" i="5"/>
  <c r="E39"/>
  <c r="E33"/>
  <c r="E37"/>
  <c r="E34"/>
  <c r="E35"/>
  <c r="E31"/>
  <c r="E30"/>
  <c r="E29"/>
  <c r="E28"/>
  <c r="F19" i="13"/>
  <c r="E46"/>
  <c r="K40"/>
  <c r="K43"/>
  <c r="E38"/>
  <c r="F39"/>
  <c r="G39" s="1"/>
  <c r="F47"/>
  <c r="G47" s="1"/>
  <c r="E42"/>
  <c r="L40"/>
  <c r="M40" s="1"/>
  <c r="D33"/>
  <c r="E33" s="1"/>
  <c r="E39"/>
  <c r="E47"/>
  <c r="K44"/>
  <c r="F40"/>
  <c r="G40" s="1"/>
  <c r="F48"/>
  <c r="G48" s="1"/>
  <c r="E43"/>
  <c r="L44"/>
  <c r="M44" s="1"/>
  <c r="F44"/>
  <c r="G44" s="1"/>
  <c r="K39"/>
  <c r="F43"/>
  <c r="G43" s="1"/>
  <c r="E41"/>
  <c r="E45"/>
  <c r="K38"/>
  <c r="K42"/>
  <c r="L38"/>
  <c r="M38" s="1"/>
  <c r="L42"/>
  <c r="M42" s="1"/>
  <c r="F38"/>
  <c r="F42"/>
  <c r="G42" s="1"/>
  <c r="F46"/>
  <c r="G46" s="1"/>
  <c r="L39"/>
  <c r="L43"/>
  <c r="M43" s="1"/>
  <c r="E40"/>
  <c r="E44"/>
  <c r="K41"/>
  <c r="K45"/>
  <c r="L41"/>
  <c r="M41" s="1"/>
  <c r="F41"/>
  <c r="G41" s="1"/>
  <c r="K34"/>
  <c r="K33"/>
  <c r="E7" i="7" l="1"/>
  <c r="F7"/>
  <c r="G7"/>
  <c r="P23" i="9"/>
  <c r="P26"/>
  <c r="F27"/>
  <c r="F28" s="1"/>
  <c r="E27"/>
  <c r="P22"/>
  <c r="P25"/>
  <c r="P24"/>
  <c r="H80" i="5"/>
  <c r="F7" i="24" s="1"/>
  <c r="F11" s="1"/>
  <c r="L80" i="5"/>
  <c r="H7" i="24" s="1"/>
  <c r="H11" s="1"/>
  <c r="J80" i="5"/>
  <c r="E32"/>
  <c r="E52"/>
  <c r="G38" i="13"/>
  <c r="F78"/>
  <c r="F9" s="1"/>
  <c r="E78"/>
  <c r="E9" s="1"/>
  <c r="D78"/>
  <c r="D9" s="1"/>
  <c r="G78"/>
  <c r="G9" s="1"/>
  <c r="H17"/>
  <c r="I17" s="1"/>
  <c r="F76"/>
  <c r="F8" s="1"/>
  <c r="D76"/>
  <c r="D8" s="1"/>
  <c r="E76"/>
  <c r="E8" s="1"/>
  <c r="G76"/>
  <c r="G8" s="1"/>
  <c r="D34"/>
  <c r="E34" s="1"/>
  <c r="M39"/>
  <c r="H18"/>
  <c r="I18" s="1"/>
  <c r="F71" i="5"/>
  <c r="F72"/>
  <c r="F70"/>
  <c r="F68"/>
  <c r="F67"/>
  <c r="F66"/>
  <c r="F64"/>
  <c r="F63"/>
  <c r="F62"/>
  <c r="F61"/>
  <c r="F58"/>
  <c r="F59"/>
  <c r="F57"/>
  <c r="F54"/>
  <c r="F55"/>
  <c r="F53"/>
  <c r="F34"/>
  <c r="F35"/>
  <c r="F36"/>
  <c r="F37"/>
  <c r="F38"/>
  <c r="F39"/>
  <c r="F40"/>
  <c r="F41"/>
  <c r="F42"/>
  <c r="F43"/>
  <c r="F44"/>
  <c r="F45"/>
  <c r="F46"/>
  <c r="F47"/>
  <c r="F48"/>
  <c r="F49"/>
  <c r="F50"/>
  <c r="F51"/>
  <c r="F33"/>
  <c r="F31"/>
  <c r="F30"/>
  <c r="F29"/>
  <c r="F28"/>
  <c r="F27"/>
  <c r="F26"/>
  <c r="F25"/>
  <c r="F24"/>
  <c r="F23"/>
  <c r="F22"/>
  <c r="F21"/>
  <c r="F20"/>
  <c r="F19"/>
  <c r="F18"/>
  <c r="F17"/>
  <c r="F11"/>
  <c r="F12"/>
  <c r="F13"/>
  <c r="F14"/>
  <c r="F15"/>
  <c r="F10"/>
  <c r="F7"/>
  <c r="F8"/>
  <c r="G6" i="18" l="1"/>
  <c r="G7" i="24"/>
  <c r="G11" s="1"/>
  <c r="H83" i="5"/>
  <c r="F6" i="18"/>
  <c r="G10"/>
  <c r="H6"/>
  <c r="L83" i="5"/>
  <c r="J81"/>
  <c r="J83"/>
  <c r="L81"/>
  <c r="Q81"/>
  <c r="H81"/>
  <c r="P27" i="9"/>
  <c r="P28" s="1"/>
  <c r="E28"/>
  <c r="S81" i="5"/>
  <c r="R81"/>
  <c r="F65"/>
  <c r="F60"/>
  <c r="F52"/>
  <c r="G10" i="13"/>
  <c r="K8" s="1"/>
  <c r="F16" i="5"/>
  <c r="F32" s="1"/>
  <c r="F56"/>
  <c r="F69"/>
  <c r="F74"/>
  <c r="F9"/>
  <c r="D10" i="13"/>
  <c r="H9" s="1"/>
  <c r="F10"/>
  <c r="J8" s="1"/>
  <c r="E10"/>
  <c r="I8" s="1"/>
  <c r="H19"/>
  <c r="I19" s="1"/>
  <c r="D64" s="1"/>
  <c r="E74" i="5"/>
  <c r="E9"/>
  <c r="E56"/>
  <c r="E69"/>
  <c r="E16"/>
  <c r="D7" i="7" l="1"/>
  <c r="F10" i="18"/>
  <c r="H10"/>
  <c r="H8" i="13"/>
  <c r="G86" s="1"/>
  <c r="E11"/>
  <c r="I9"/>
  <c r="I10" s="1"/>
  <c r="F94"/>
  <c r="F90"/>
  <c r="F86"/>
  <c r="F92"/>
  <c r="F89"/>
  <c r="F95"/>
  <c r="F91"/>
  <c r="F87"/>
  <c r="F88"/>
  <c r="F84"/>
  <c r="F93"/>
  <c r="F85"/>
  <c r="J9"/>
  <c r="J10" s="1"/>
  <c r="K9"/>
  <c r="K10" s="1"/>
  <c r="F11"/>
  <c r="G11"/>
  <c r="F76" i="5"/>
  <c r="D19" i="13"/>
  <c r="E18" s="1"/>
  <c r="G88" l="1"/>
  <c r="H88" s="1"/>
  <c r="I88" s="1"/>
  <c r="G90"/>
  <c r="H90" s="1"/>
  <c r="I90" s="1"/>
  <c r="G87"/>
  <c r="H87" s="1"/>
  <c r="I87" s="1"/>
  <c r="G94"/>
  <c r="H94" s="1"/>
  <c r="I94" s="1"/>
  <c r="G85"/>
  <c r="H10"/>
  <c r="G93"/>
  <c r="G89"/>
  <c r="H89" s="1"/>
  <c r="I89" s="1"/>
  <c r="G91"/>
  <c r="H91" s="1"/>
  <c r="I91" s="1"/>
  <c r="G92"/>
  <c r="H92" s="1"/>
  <c r="I92" s="1"/>
  <c r="G84"/>
  <c r="H84" s="1"/>
  <c r="I84" s="1"/>
  <c r="G95"/>
  <c r="H95" s="1"/>
  <c r="I95" s="1"/>
  <c r="H85"/>
  <c r="I85" s="1"/>
  <c r="H86"/>
  <c r="I86" s="1"/>
  <c r="H93"/>
  <c r="I93" s="1"/>
  <c r="F77" i="5"/>
  <c r="E17" i="13"/>
  <c r="F78" i="5" l="1"/>
  <c r="O9" i="11"/>
  <c r="E79" i="5" l="1"/>
  <c r="E80" s="1"/>
  <c r="P80" s="1"/>
  <c r="F79"/>
  <c r="F80" s="1"/>
  <c r="E6" i="18" l="1"/>
  <c r="E10" s="1"/>
  <c r="E7" i="24"/>
  <c r="E11" s="1"/>
  <c r="F81" i="5"/>
  <c r="F83"/>
  <c r="P81"/>
  <c r="O7" i="11"/>
  <c r="O6"/>
  <c r="O14"/>
  <c r="O16" s="1"/>
  <c r="O8"/>
  <c r="O13" l="1"/>
  <c r="G26" l="1"/>
  <c r="H26"/>
  <c r="N26"/>
  <c r="M26"/>
  <c r="E26"/>
  <c r="L26"/>
  <c r="D26"/>
  <c r="J26"/>
  <c r="K26"/>
  <c r="F26"/>
  <c r="I26"/>
  <c r="Z26"/>
  <c r="T26"/>
  <c r="R26"/>
  <c r="W26"/>
  <c r="AA26"/>
  <c r="X26"/>
  <c r="S26"/>
  <c r="V26"/>
  <c r="Y26"/>
  <c r="AB26"/>
  <c r="E5" i="7"/>
  <c r="E8" s="1"/>
  <c r="Q26" i="11"/>
  <c r="U26"/>
  <c r="P26"/>
  <c r="AE26"/>
  <c r="AL26"/>
  <c r="AJ26"/>
  <c r="AK26"/>
  <c r="AM26"/>
  <c r="AF26"/>
  <c r="AC26"/>
  <c r="AN26"/>
  <c r="AD26"/>
  <c r="AG26"/>
  <c r="AI26"/>
  <c r="AH26"/>
  <c r="AO26"/>
  <c r="AQ26"/>
  <c r="AT26"/>
  <c r="AW26"/>
  <c r="AZ26"/>
  <c r="AU26"/>
  <c r="BA26"/>
  <c r="AV26"/>
  <c r="AY26"/>
  <c r="AX26"/>
  <c r="AS26"/>
  <c r="AR26"/>
  <c r="AP26"/>
  <c r="BB26"/>
  <c r="H9" i="22" l="1"/>
  <c r="H11" s="1"/>
  <c r="H8" i="24"/>
  <c r="H10" s="1"/>
  <c r="G9" i="22"/>
  <c r="G11" s="1"/>
  <c r="G8" i="24"/>
  <c r="G10" s="1"/>
  <c r="F7" i="18"/>
  <c r="F9" s="1"/>
  <c r="G11" s="1"/>
  <c r="F8" i="24"/>
  <c r="F10" s="1"/>
  <c r="G12" s="1"/>
  <c r="F9" i="22"/>
  <c r="F11" s="1"/>
  <c r="G13" s="1"/>
  <c r="G5" i="7"/>
  <c r="G8" s="1"/>
  <c r="H7" i="18"/>
  <c r="H9" s="1"/>
  <c r="F5" i="7"/>
  <c r="F8" s="1"/>
  <c r="G7" i="18"/>
  <c r="G9" s="1"/>
  <c r="H11" s="1"/>
  <c r="G13" i="24" l="1"/>
  <c r="G15" s="1"/>
  <c r="H12"/>
  <c r="H13" s="1"/>
  <c r="H15" s="1"/>
  <c r="H13" i="22"/>
  <c r="H14" s="1"/>
  <c r="H16" s="1"/>
  <c r="G14"/>
  <c r="G16" s="1"/>
  <c r="G12" i="18"/>
  <c r="G14" s="1"/>
  <c r="H12"/>
  <c r="H14" s="1"/>
  <c r="O22" i="11"/>
  <c r="O26" s="1"/>
  <c r="E8" i="24" l="1"/>
  <c r="E10" s="1"/>
  <c r="E9" i="22"/>
  <c r="E11" s="1"/>
  <c r="E7" i="18"/>
  <c r="E9" s="1"/>
  <c r="D5" i="7"/>
  <c r="D8" s="1"/>
  <c r="E12" i="18" l="1"/>
  <c r="E14" s="1"/>
  <c r="F11"/>
  <c r="F12" s="1"/>
  <c r="F14" s="1"/>
  <c r="E14" i="22"/>
  <c r="E16" s="1"/>
  <c r="F13"/>
  <c r="F14" s="1"/>
  <c r="F16" s="1"/>
  <c r="E13" i="24"/>
  <c r="E15" s="1"/>
  <c r="F12"/>
  <c r="F13" s="1"/>
  <c r="F15" s="1"/>
  <c r="F19" s="1"/>
  <c r="F18" i="18" l="1"/>
  <c r="F19" i="22"/>
  <c r="F17" i="18"/>
  <c r="F18" i="24"/>
  <c r="F20" i="22"/>
</calcChain>
</file>

<file path=xl/comments1.xml><?xml version="1.0" encoding="utf-8"?>
<comments xmlns="http://schemas.openxmlformats.org/spreadsheetml/2006/main">
  <authors>
    <author>martin</author>
    <author>Martin Romero</author>
  </authors>
  <commentList>
    <comment ref="C66" authorId="0">
      <text>
        <r>
          <rPr>
            <b/>
            <sz val="9"/>
            <color indexed="81"/>
            <rFont val="Tahoma"/>
            <family val="2"/>
          </rPr>
          <t>Martin Romero:</t>
        </r>
        <r>
          <rPr>
            <sz val="9"/>
            <color indexed="81"/>
            <rFont val="Tahoma"/>
            <family val="2"/>
          </rPr>
          <t xml:space="preserve">
Este cuadro muestra el calculo  {total de argentinos residentes en los países meta =&gt; y elegibles para comprar =&gt; y calculando la penetración de Internet en ese país} al cual el negocio busca participar</t>
        </r>
      </text>
    </comment>
    <comment ref="C73" authorId="0">
      <text>
        <r>
          <rPr>
            <b/>
            <sz val="9"/>
            <color indexed="81"/>
            <rFont val="Tahoma"/>
            <family val="2"/>
          </rPr>
          <t>martin:</t>
        </r>
        <r>
          <rPr>
            <sz val="9"/>
            <color indexed="81"/>
            <rFont val="Tahoma"/>
            <family val="2"/>
          </rPr>
          <t xml:space="preserve">
Este cuadro mide el % de dinero que el negocio busca captar sobre el total de dinero que estos clientes destinan a alimentación anualmente
</t>
        </r>
      </text>
    </comment>
    <comment ref="C83" authorId="1">
      <text>
        <r>
          <rPr>
            <b/>
            <sz val="9"/>
            <color indexed="81"/>
            <rFont val="Tahoma"/>
            <family val="2"/>
          </rPr>
          <t>Martin Romero:</t>
        </r>
        <r>
          <rPr>
            <sz val="9"/>
            <color indexed="81"/>
            <rFont val="Tahoma"/>
            <family val="2"/>
          </rPr>
          <t xml:space="preserve">
</t>
        </r>
      </text>
    </comment>
    <comment ref="L83" authorId="1">
      <text>
        <r>
          <rPr>
            <b/>
            <sz val="9"/>
            <color indexed="81"/>
            <rFont val="Tahoma"/>
            <family val="2"/>
          </rPr>
          <t>Martin Romero:</t>
        </r>
        <r>
          <rPr>
            <sz val="9"/>
            <color indexed="81"/>
            <rFont val="Tahoma"/>
            <family val="2"/>
          </rPr>
          <t xml:space="preserve">
En esta tabla se calcula que el primer mes de lanzamiento y sucesivos no se venderá al 100% de "producción" ya que dependerá de las acciones promocionales y el boca a boca hasta el mes 5 en donde ya se espera un 100% según proyeccion de ventas</t>
        </r>
      </text>
    </comment>
    <comment ref="D85" authorId="0">
      <text>
        <r>
          <rPr>
            <b/>
            <sz val="9"/>
            <color indexed="81"/>
            <rFont val="Tahoma"/>
            <family val="2"/>
          </rPr>
          <t>martin:</t>
        </r>
        <r>
          <rPr>
            <sz val="9"/>
            <color indexed="81"/>
            <rFont val="Tahoma"/>
            <family val="2"/>
          </rPr>
          <t xml:space="preserve">
San Valentin
</t>
        </r>
      </text>
    </comment>
    <comment ref="E85" authorId="0">
      <text>
        <r>
          <rPr>
            <b/>
            <sz val="9"/>
            <color indexed="81"/>
            <rFont val="Tahoma"/>
            <family val="2"/>
          </rPr>
          <t>martin:</t>
        </r>
        <r>
          <rPr>
            <sz val="9"/>
            <color indexed="81"/>
            <rFont val="Tahoma"/>
            <family val="2"/>
          </rPr>
          <t xml:space="preserve">
San Valentin
</t>
        </r>
      </text>
    </comment>
    <comment ref="D89" authorId="1">
      <text>
        <r>
          <rPr>
            <b/>
            <sz val="9"/>
            <color indexed="81"/>
            <rFont val="Tahoma"/>
            <family val="2"/>
          </rPr>
          <t>Martin Romero:</t>
        </r>
        <r>
          <rPr>
            <sz val="9"/>
            <color indexed="81"/>
            <rFont val="Tahoma"/>
            <family val="2"/>
          </rPr>
          <t xml:space="preserve">
Vacaciones verano</t>
        </r>
      </text>
    </comment>
    <comment ref="E89" authorId="1">
      <text>
        <r>
          <rPr>
            <b/>
            <sz val="9"/>
            <color indexed="81"/>
            <rFont val="Tahoma"/>
            <family val="2"/>
          </rPr>
          <t>Martin Romero:</t>
        </r>
        <r>
          <rPr>
            <sz val="9"/>
            <color indexed="81"/>
            <rFont val="Tahoma"/>
            <family val="2"/>
          </rPr>
          <t xml:space="preserve">
Vacaciones verano</t>
        </r>
      </text>
    </comment>
    <comment ref="D90" authorId="1">
      <text>
        <r>
          <rPr>
            <b/>
            <sz val="9"/>
            <color indexed="81"/>
            <rFont val="Tahoma"/>
            <family val="2"/>
          </rPr>
          <t>Martin Romero:</t>
        </r>
        <r>
          <rPr>
            <sz val="9"/>
            <color indexed="81"/>
            <rFont val="Tahoma"/>
            <family val="2"/>
          </rPr>
          <t xml:space="preserve">
Vacaciones verano</t>
        </r>
      </text>
    </comment>
    <comment ref="E90" authorId="1">
      <text>
        <r>
          <rPr>
            <b/>
            <sz val="9"/>
            <color indexed="81"/>
            <rFont val="Tahoma"/>
            <family val="2"/>
          </rPr>
          <t>Martin Romero:</t>
        </r>
        <r>
          <rPr>
            <sz val="9"/>
            <color indexed="81"/>
            <rFont val="Tahoma"/>
            <family val="2"/>
          </rPr>
          <t xml:space="preserve">
Vacaciones verano</t>
        </r>
      </text>
    </comment>
    <comment ref="D94" authorId="1">
      <text>
        <r>
          <rPr>
            <b/>
            <sz val="9"/>
            <color indexed="81"/>
            <rFont val="Tahoma"/>
            <family val="2"/>
          </rPr>
          <t>Martin Romero:</t>
        </r>
        <r>
          <rPr>
            <sz val="9"/>
            <color indexed="81"/>
            <rFont val="Tahoma"/>
            <family val="2"/>
          </rPr>
          <t xml:space="preserve">
Thanksgiving - Black Friday</t>
        </r>
      </text>
    </comment>
    <comment ref="D95" authorId="1">
      <text>
        <r>
          <rPr>
            <b/>
            <sz val="9"/>
            <color indexed="81"/>
            <rFont val="Tahoma"/>
            <family val="2"/>
          </rPr>
          <t>Martin Romero:</t>
        </r>
        <r>
          <rPr>
            <sz val="9"/>
            <color indexed="81"/>
            <rFont val="Tahoma"/>
            <family val="2"/>
          </rPr>
          <t xml:space="preserve">
Navidad</t>
        </r>
      </text>
    </comment>
    <comment ref="E95" authorId="1">
      <text>
        <r>
          <rPr>
            <b/>
            <sz val="9"/>
            <color indexed="81"/>
            <rFont val="Tahoma"/>
            <family val="2"/>
          </rPr>
          <t>Martin Romero:</t>
        </r>
        <r>
          <rPr>
            <sz val="9"/>
            <color indexed="81"/>
            <rFont val="Tahoma"/>
            <family val="2"/>
          </rPr>
          <t xml:space="preserve">
Navidad
</t>
        </r>
      </text>
    </comment>
  </commentList>
</comments>
</file>

<file path=xl/sharedStrings.xml><?xml version="1.0" encoding="utf-8"?>
<sst xmlns="http://schemas.openxmlformats.org/spreadsheetml/2006/main" count="1272" uniqueCount="333">
  <si>
    <t>Total</t>
  </si>
  <si>
    <t>Modelo de Ingresos</t>
  </si>
  <si>
    <t>Ventas</t>
  </si>
  <si>
    <t>Enero</t>
  </si>
  <si>
    <t>Febrero</t>
  </si>
  <si>
    <t>Marzo</t>
  </si>
  <si>
    <t>Abril</t>
  </si>
  <si>
    <t>Mayo</t>
  </si>
  <si>
    <t>Junio</t>
  </si>
  <si>
    <t>Julio</t>
  </si>
  <si>
    <t>Agosto</t>
  </si>
  <si>
    <t>Septiembre</t>
  </si>
  <si>
    <t>Octubre</t>
  </si>
  <si>
    <t>Noviembre</t>
  </si>
  <si>
    <t>Diciembre</t>
  </si>
  <si>
    <t>Servicios</t>
  </si>
  <si>
    <t>Alquileres</t>
  </si>
  <si>
    <t>Expensas</t>
  </si>
  <si>
    <t>Limpieza</t>
  </si>
  <si>
    <t>Dulce de leche</t>
  </si>
  <si>
    <t>La Salamandra frasco 500gr</t>
  </si>
  <si>
    <t>La Serenisima Colonial pote 400 gr</t>
  </si>
  <si>
    <t>Yerba mate</t>
  </si>
  <si>
    <t>Amanda 500gr</t>
  </si>
  <si>
    <t>Taragüí 500gr</t>
  </si>
  <si>
    <t>Rosamonte 500gr</t>
  </si>
  <si>
    <t>Cruz Malta 500 gr.</t>
  </si>
  <si>
    <t>Nobleza Gaucha 500gr</t>
  </si>
  <si>
    <t>Golosinas</t>
  </si>
  <si>
    <t>Tita 216 gr</t>
  </si>
  <si>
    <t>Alfajor Havanna 24 u 570gr</t>
  </si>
  <si>
    <t>Alfajor Suchard 6u 300gr</t>
  </si>
  <si>
    <t>Bon o Bon 306 gr</t>
  </si>
  <si>
    <t>Alfajor Cachafaz mixto 720 gr</t>
  </si>
  <si>
    <t>Bocadito Cabsha 18 u.</t>
  </si>
  <si>
    <t>Caramelos Butter Toffees d. leche 150 gr</t>
  </si>
  <si>
    <t>Sugus confitados 1kg</t>
  </si>
  <si>
    <t>Flynn Paff 128gr</t>
  </si>
  <si>
    <t>Sugus surtidos 150 gr</t>
  </si>
  <si>
    <t>Chocolate Aguila 100gr</t>
  </si>
  <si>
    <t>Tofi 28gr</t>
  </si>
  <si>
    <t>Conitos Cachafaz 228gr</t>
  </si>
  <si>
    <t>Turron Arcor 25 gr</t>
  </si>
  <si>
    <t>Galletitas</t>
  </si>
  <si>
    <t>Rumba 336 gr</t>
  </si>
  <si>
    <t>Porteñitas</t>
  </si>
  <si>
    <t>Opera 75 gr</t>
  </si>
  <si>
    <t>Merengadas 279 gr</t>
  </si>
  <si>
    <t>Agridulces 9 de oro 200gr</t>
  </si>
  <si>
    <t>Bizcocho de grasa 180gr</t>
  </si>
  <si>
    <t>Express 108 gr</t>
  </si>
  <si>
    <t>Traviata 303 gr</t>
  </si>
  <si>
    <t>Dulces y conservas</t>
  </si>
  <si>
    <t>Jalea de membrillo 400gr</t>
  </si>
  <si>
    <t>Dulce de membrillo caja 500gr</t>
  </si>
  <si>
    <t>Dulce de batata caja 500gr</t>
  </si>
  <si>
    <t>Condimentos</t>
  </si>
  <si>
    <t>Adobo para pizza 25gr</t>
  </si>
  <si>
    <t>Chimichurri seco 25gr</t>
  </si>
  <si>
    <t>provenzal 25gr</t>
  </si>
  <si>
    <t>Publicaciones</t>
  </si>
  <si>
    <t>Cómics</t>
  </si>
  <si>
    <t>Patoruzú</t>
  </si>
  <si>
    <t>Condorito</t>
  </si>
  <si>
    <t>Isidoro</t>
  </si>
  <si>
    <t>Mafalda</t>
  </si>
  <si>
    <t>Cocina argentina</t>
  </si>
  <si>
    <t xml:space="preserve">Doña Petrona </t>
  </si>
  <si>
    <t>Francis Mallmann</t>
  </si>
  <si>
    <t>Narda Lepes</t>
  </si>
  <si>
    <t>Mate</t>
  </si>
  <si>
    <t>Equipos de mate</t>
  </si>
  <si>
    <t>algarrobo</t>
  </si>
  <si>
    <t>aluminio</t>
  </si>
  <si>
    <t>palo santo</t>
  </si>
  <si>
    <t>bombilla</t>
  </si>
  <si>
    <t>Precio unitario</t>
  </si>
  <si>
    <t>Combo Matero Basico</t>
  </si>
  <si>
    <t>Alimentos</t>
  </si>
  <si>
    <t>Combo Martin Fierro</t>
  </si>
  <si>
    <t>Combo Premium</t>
  </si>
  <si>
    <t>Combo dulceros</t>
  </si>
  <si>
    <t>PCs</t>
  </si>
  <si>
    <t>Proyección de ventas</t>
  </si>
  <si>
    <t>Costos fijos</t>
  </si>
  <si>
    <t>Costos variables</t>
  </si>
  <si>
    <t>Modelo de inversión</t>
  </si>
  <si>
    <t>Promoción inicial</t>
  </si>
  <si>
    <t>INICIO</t>
  </si>
  <si>
    <t>MODELO DE INVERSIÓN</t>
  </si>
  <si>
    <t>RRHH</t>
  </si>
  <si>
    <t>MODELO DE EGRESOS</t>
  </si>
  <si>
    <t>COSTOS VARIABLES</t>
  </si>
  <si>
    <t>COSTOS FIJOS</t>
  </si>
  <si>
    <t>MODELO DE INGRESOS</t>
  </si>
  <si>
    <t>Hardware</t>
  </si>
  <si>
    <t>Software</t>
  </si>
  <si>
    <t>LISTA DE PRODUCTOS</t>
  </si>
  <si>
    <t>Lista de productos</t>
  </si>
  <si>
    <t>Pais</t>
  </si>
  <si>
    <t>Cantidad</t>
  </si>
  <si>
    <t>España</t>
  </si>
  <si>
    <t>EEUU</t>
  </si>
  <si>
    <t>ALIMENTOS</t>
  </si>
  <si>
    <t>PUBLICACIONES</t>
  </si>
  <si>
    <t>MATE</t>
  </si>
  <si>
    <t>PROYECCIÓN DE VENTAS</t>
  </si>
  <si>
    <t>HIPOTESIS</t>
  </si>
  <si>
    <t>% por país</t>
  </si>
  <si>
    <t>Producto clave</t>
  </si>
  <si>
    <t>x</t>
  </si>
  <si>
    <t>COMBOS</t>
  </si>
  <si>
    <t>Mercado meta (argentinos en países meta)</t>
  </si>
  <si>
    <t>Mate cocido Taragüí 20 u.</t>
  </si>
  <si>
    <t>San Ignacio 1kg</t>
  </si>
  <si>
    <t>Criollitas 300gr</t>
  </si>
  <si>
    <t>Surtido Bagley 400g</t>
  </si>
  <si>
    <t>Triangulos hojaldre 150g</t>
  </si>
  <si>
    <t>Lincoln 153g</t>
  </si>
  <si>
    <t>Manon 178g</t>
  </si>
  <si>
    <t>Rodhesia 220g</t>
  </si>
  <si>
    <t>Pepas 350g</t>
  </si>
  <si>
    <t>Vainillas 170g</t>
  </si>
  <si>
    <t>Melba 120 gr.</t>
  </si>
  <si>
    <t>Variedad Terrabusi 400g</t>
  </si>
  <si>
    <t>Anillos 160g</t>
  </si>
  <si>
    <t>Chocolinas 250g</t>
  </si>
  <si>
    <t>Categoria</t>
  </si>
  <si>
    <t>Subcategoria</t>
  </si>
  <si>
    <t>Item</t>
  </si>
  <si>
    <t>ESTADOS UNIDOS</t>
  </si>
  <si>
    <t>ESPAÑA</t>
  </si>
  <si>
    <t>Moneda</t>
  </si>
  <si>
    <t>Compra</t>
  </si>
  <si>
    <t>Venta</t>
  </si>
  <si>
    <t>Promedio</t>
  </si>
  <si>
    <t>Dólar</t>
  </si>
  <si>
    <t>Euro</t>
  </si>
  <si>
    <t>salario promedio</t>
  </si>
  <si>
    <t>Dolares</t>
  </si>
  <si>
    <t>ARS</t>
  </si>
  <si>
    <t>ingreso familiar promedio</t>
  </si>
  <si>
    <t>Euros</t>
  </si>
  <si>
    <t>anual</t>
  </si>
  <si>
    <t>mensual</t>
  </si>
  <si>
    <t>Distribución de consumo en categorías</t>
  </si>
  <si>
    <t>%</t>
  </si>
  <si>
    <t>Food</t>
  </si>
  <si>
    <t xml:space="preserve">Vivienda, agua, electricidad,gas y otros combustibles </t>
  </si>
  <si>
    <t>At home</t>
  </si>
  <si>
    <t>Alimentos y bebidas no alcohólicas</t>
  </si>
  <si>
    <t>Away from home</t>
  </si>
  <si>
    <t>Transportes</t>
  </si>
  <si>
    <t>Housing</t>
  </si>
  <si>
    <t xml:space="preserve">Hoteles, cafés y restaurantes </t>
  </si>
  <si>
    <t>Apparel and services</t>
  </si>
  <si>
    <t>Otros bienes y servicios</t>
  </si>
  <si>
    <t>Transportation</t>
  </si>
  <si>
    <t>Ocio, espectáculos y cultura</t>
  </si>
  <si>
    <t>Health care</t>
  </si>
  <si>
    <t>Artículos de vestir y calzado</t>
  </si>
  <si>
    <t>Entertainment</t>
  </si>
  <si>
    <t>Resto</t>
  </si>
  <si>
    <t>Cash contributions</t>
  </si>
  <si>
    <t>Personal insurance and pensions</t>
  </si>
  <si>
    <t>Other</t>
  </si>
  <si>
    <r>
      <rPr>
        <b/>
        <sz val="11"/>
        <color theme="1"/>
        <rFont val="Calibri"/>
        <family val="2"/>
        <scheme val="minor"/>
      </rPr>
      <t>Fuente:</t>
    </r>
    <r>
      <rPr>
        <sz val="11"/>
        <color theme="1"/>
        <rFont val="Calibri"/>
        <family val="2"/>
        <scheme val="minor"/>
      </rPr>
      <t xml:space="preserve"> </t>
    </r>
    <r>
      <rPr>
        <i/>
        <sz val="11"/>
        <color theme="1"/>
        <rFont val="Calibri"/>
        <family val="2"/>
        <scheme val="minor"/>
      </rPr>
      <t>Instituto Nacional de Estadística</t>
    </r>
  </si>
  <si>
    <t>www.ine.es/infoine</t>
  </si>
  <si>
    <r>
      <rPr>
        <b/>
        <sz val="11"/>
        <color theme="1"/>
        <rFont val="Calibri"/>
        <family val="2"/>
        <scheme val="minor"/>
      </rPr>
      <t>Fuente:</t>
    </r>
    <r>
      <rPr>
        <sz val="11"/>
        <color theme="1"/>
        <rFont val="Calibri"/>
        <family val="2"/>
        <scheme val="minor"/>
      </rPr>
      <t xml:space="preserve"> </t>
    </r>
    <r>
      <rPr>
        <i/>
        <sz val="11"/>
        <color theme="1"/>
        <rFont val="Calibri"/>
        <family val="2"/>
        <scheme val="minor"/>
      </rPr>
      <t>US Bureau of Labor Statistics.</t>
    </r>
  </si>
  <si>
    <t>http://data.bls.gov/cgi-bin/print.pl/news.release/cesan.htm</t>
  </si>
  <si>
    <t>Combo matero básico</t>
  </si>
  <si>
    <t>Combo Dulceros</t>
  </si>
  <si>
    <t>Tasa de desempleo: De esto se desprende que sólo un 75% de la población meta es factor de compra</t>
  </si>
  <si>
    <t>ARS mensual</t>
  </si>
  <si>
    <t>Facturación mensual del segmento</t>
  </si>
  <si>
    <t>Row Labels</t>
  </si>
  <si>
    <t>Grand Total</t>
  </si>
  <si>
    <t>Sum of Precio unitario</t>
  </si>
  <si>
    <t>Participación  de mercado en cantidad de clientes</t>
  </si>
  <si>
    <t>Participación  de mercado en % de dinero anual asignado a gasto en el negocio</t>
  </si>
  <si>
    <t>Combo matero basico</t>
  </si>
  <si>
    <t>Total consumo anual asignado a alimento (ARS)</t>
  </si>
  <si>
    <t>Total consumo mensual asignado a alimento (ARS)</t>
  </si>
  <si>
    <t>Proyección crecimiento 1er año</t>
  </si>
  <si>
    <t>Crecimiento interanual</t>
  </si>
  <si>
    <t>Indice impacto caída o aumento en ventas total estacionalidad vs % ventas del país</t>
  </si>
  <si>
    <t>% real ventas en cada mes</t>
  </si>
  <si>
    <t>Delta</t>
  </si>
  <si>
    <t>total</t>
  </si>
  <si>
    <t>Aspiracional - Venta anual en $</t>
  </si>
  <si>
    <t>Este cuadro surge de la multiplicación de la cantidad de clientes esperados Vs. el dinero que se espera que destinen anualmente a compras en Argentina Cerca</t>
  </si>
  <si>
    <t>Elegibles para consumir (descontando factor de desempleo)</t>
  </si>
  <si>
    <t>Penetración de Internet (Fuente ya citada en carpeta de Seminario para Segmentacion de consumidores)</t>
  </si>
  <si>
    <t>ESTACIONALIDAD</t>
  </si>
  <si>
    <t>Se aplica a la proyección de Ventas como un índice del volumen de ese país tal que (ARS que se esperan vender * % caída o aumento de ventas esperado para ese mes para ese país)</t>
  </si>
  <si>
    <t>COSTOS DE RRHH</t>
  </si>
  <si>
    <t>Costos Fijos</t>
  </si>
  <si>
    <t>Honorarios</t>
  </si>
  <si>
    <t>Estudio Contable</t>
  </si>
  <si>
    <t>Gas</t>
  </si>
  <si>
    <t>Librería</t>
  </si>
  <si>
    <t>Courier</t>
  </si>
  <si>
    <t>etiquetas</t>
  </si>
  <si>
    <t>Costos Variables</t>
  </si>
  <si>
    <t>Amortizaciones</t>
  </si>
  <si>
    <t>Hosting</t>
  </si>
  <si>
    <t>Telefonía</t>
  </si>
  <si>
    <t>Internet</t>
  </si>
  <si>
    <t>Electricidad</t>
  </si>
  <si>
    <t>Desarrollo E-Commerce</t>
  </si>
  <si>
    <t>Sillas</t>
  </si>
  <si>
    <t>Precio</t>
  </si>
  <si>
    <t>Estructura final propuesta</t>
  </si>
  <si>
    <t>Gerente General</t>
  </si>
  <si>
    <t>Administrativo</t>
  </si>
  <si>
    <t>Responsable de Ventas y Marketing</t>
  </si>
  <si>
    <t>Desarrollo de la estructura durante el marco temporal</t>
  </si>
  <si>
    <t>Cantidad de personal =&gt;</t>
  </si>
  <si>
    <t>Salario bruto</t>
  </si>
  <si>
    <t>Contribuciones Patronales</t>
  </si>
  <si>
    <t>Jubilación 10.17%</t>
  </si>
  <si>
    <t>PAMI Ley 19.032 2%</t>
  </si>
  <si>
    <t>Asignaciones Familiares 4%</t>
  </si>
  <si>
    <t>Fondo Nacional de Empleo 1%</t>
  </si>
  <si>
    <t>Obra Social 6%</t>
  </si>
  <si>
    <t>Viáticos</t>
  </si>
  <si>
    <t>CMV</t>
  </si>
  <si>
    <t>Total Productos sueltos</t>
  </si>
  <si>
    <t>Total Cajas</t>
  </si>
  <si>
    <t>Varios</t>
  </si>
  <si>
    <t>Tecnología</t>
  </si>
  <si>
    <t>prod separado</t>
  </si>
  <si>
    <t>caja</t>
  </si>
  <si>
    <t>cajas prod separado</t>
  </si>
  <si>
    <t>total cajas</t>
  </si>
  <si>
    <t>precio etiqueta= 0,05</t>
  </si>
  <si>
    <t>precio courier=80</t>
  </si>
  <si>
    <t>Nota: se usarán las cajas estándar del courier, motivo por el cual no se erogará dinero adicional por las mismas</t>
  </si>
  <si>
    <t>Promoción</t>
  </si>
  <si>
    <t>AdWords</t>
  </si>
  <si>
    <t>Facebook</t>
  </si>
  <si>
    <t>Combos</t>
  </si>
  <si>
    <t>Aspiracional de hipótesis</t>
  </si>
  <si>
    <t>MKT Digital</t>
  </si>
  <si>
    <t>Comprador Jr</t>
  </si>
  <si>
    <t>Desarrollador (mantenimiento site)</t>
  </si>
  <si>
    <t>Se utiliza un coeficiente de 5 productos por caja cuando no se compra un combo predefinido, ya que de no comprar aproximadamente 5 productos, no sería atractiva la compra por parte del cliente</t>
  </si>
  <si>
    <t>Mesa de trabajo</t>
  </si>
  <si>
    <t>Antivirus</t>
  </si>
  <si>
    <t>Muebles y útiles</t>
  </si>
  <si>
    <t>Impresora</t>
  </si>
  <si>
    <t>Ingresos</t>
  </si>
  <si>
    <t>Egresos</t>
  </si>
  <si>
    <t>UAII</t>
  </si>
  <si>
    <t>IIBB</t>
  </si>
  <si>
    <t>IIGG</t>
  </si>
  <si>
    <t>UDII</t>
  </si>
  <si>
    <t>Inversión</t>
  </si>
  <si>
    <t>Flujo de Fondos</t>
  </si>
  <si>
    <t>Período</t>
  </si>
  <si>
    <t>FLUJO DE FONDOS</t>
  </si>
  <si>
    <t>AMORTIZACIONES</t>
  </si>
  <si>
    <t>Modelo de Egresos</t>
  </si>
  <si>
    <t>Años</t>
  </si>
  <si>
    <t>VAN</t>
  </si>
  <si>
    <t>TIR</t>
  </si>
  <si>
    <t>Tasa de Corte</t>
  </si>
  <si>
    <t>Riesgos</t>
  </si>
  <si>
    <t>Consecuencias</t>
  </si>
  <si>
    <t>Impacto</t>
  </si>
  <si>
    <t>Media</t>
  </si>
  <si>
    <t>1.  Baja en ventas por crisis contínua en mercado español</t>
  </si>
  <si>
    <t>Probabilidad de ocurrencia</t>
  </si>
  <si>
    <t>Aspiracional - Venta anual en %</t>
  </si>
  <si>
    <t>Alto</t>
  </si>
  <si>
    <t>Medio</t>
  </si>
  <si>
    <t>MATRIZ DE RIESGOS</t>
  </si>
  <si>
    <t>2. Integración del negocio en grandes retails</t>
  </si>
  <si>
    <t>Baja</t>
  </si>
  <si>
    <t>3. Nuevas regulaciones que no fomenten la exportación</t>
  </si>
  <si>
    <t>ESCENARIO 1</t>
  </si>
  <si>
    <t>ESCENARIO 3</t>
  </si>
  <si>
    <t>ESCENARIO 2</t>
  </si>
  <si>
    <t>Ingresos originales</t>
  </si>
  <si>
    <t>España (77%)</t>
  </si>
  <si>
    <t>EEUU (33%)</t>
  </si>
  <si>
    <t>Ingresos con merma aplicada</t>
  </si>
  <si>
    <t>CALCULO DE MERMA</t>
  </si>
  <si>
    <t>En este escenario, se plantea la merma del 20% de ventas en España, país que representa el 77% de todas las ventas</t>
  </si>
  <si>
    <t>-20% aplicado</t>
  </si>
  <si>
    <t>Dado que España representa el 77% del negocio, una caída en ventas del 20% en dicho país, impacta severamente en los planes de negocio</t>
  </si>
  <si>
    <t>Los mercados a cubrir se caracterizan for una fuerte presencia de retails de envergadura, pudiendo integrar los productos en su cartera propia, asumiendo una merma del 10% en las ventas totales</t>
  </si>
  <si>
    <t>-10% aplicado</t>
  </si>
  <si>
    <t>Las políticas actuales fomentan la exportación para el ingreso de divisas al país.  No obstante, ante elecciones presidenciales en 2015 se espera que ante un cambio de rumbo, la balanza comercial cambie en su composición, y en consecuencia impacte el negocio, incrementando los costos variables en un 5%</t>
  </si>
  <si>
    <t>Costos variables originales</t>
  </si>
  <si>
    <t>+5% costos variables</t>
  </si>
  <si>
    <t>En este escenario, se plantea la merma del 10% de ventas totales por la integración de algunos productos en retails establecidos</t>
  </si>
  <si>
    <t>En este escenario, se plantea el incremento del 5% de los costos variables por costos de exportación mayores</t>
  </si>
  <si>
    <t>Escenario 1</t>
  </si>
  <si>
    <t>Hipótesis</t>
  </si>
  <si>
    <t>Matriz de riesgos</t>
  </si>
  <si>
    <t>Escenario 2</t>
  </si>
  <si>
    <t>Escenario 3</t>
  </si>
  <si>
    <t>Estrategia propuesta</t>
  </si>
  <si>
    <t>Descripción</t>
  </si>
  <si>
    <t>Actividades a realizar</t>
  </si>
  <si>
    <t>Según lo analizado a lo largo del estudio del negocio, España y EEUU concentran el 57% de los argentinos residentes en el exterior.  No obstante, la incorporación de nuevos mercados no supone cambios de gran complejidad a la plataforma tecnológica, ya que la misma se encuentra preparada desde su arquitectura, para escalar tanto a nuevos mercados meta, como asi también, para la creación de subsidiarias, ofreciendo productos de otros países.</t>
  </si>
  <si>
    <t>Incorporar Paraguay, Chile e Israel, e inclusive Italia, que según los estudios demográficos analizados, sólo cuenta con un  2% de argentinos. Asumimos que este porcentaje se ve severamente reducido ya que pueden ser argentinos con doble nacionalidad, y a efectos censales, no aparezcan como tales</t>
  </si>
  <si>
    <t>Responsable(s)</t>
  </si>
  <si>
    <t>Buscar, evaluar y agregar los envíos disponibles en la plataforma para los nuevos países</t>
  </si>
  <si>
    <t>Courier (staff)</t>
  </si>
  <si>
    <t>Marketing digital (staff)</t>
  </si>
  <si>
    <t>Desarrollador (staff)</t>
  </si>
  <si>
    <t>1.</t>
  </si>
  <si>
    <t>2.</t>
  </si>
  <si>
    <t>3.</t>
  </si>
  <si>
    <t>4.</t>
  </si>
  <si>
    <t>Incorporación de nuevos mercados meta</t>
  </si>
  <si>
    <t>Agregar en la base de datos de la aplicación, los listados de códigos postales de los países a agregar.  Esto supone un incremento del 50% en costos de desarrollo y mantenimiento (+ARS 12000 año 1, años 2 al 4 ARS 9000)</t>
  </si>
  <si>
    <t xml:space="preserve"> Desarrollar promoción y marketing digital en los nuevos mercados meta (+ ARS 4500 anuales)</t>
  </si>
  <si>
    <t>Resultado esperado</t>
  </si>
  <si>
    <t>Según lo analizado, se plantean planes de contigencia para Escenario 1:</t>
  </si>
  <si>
    <t>PLANES DE CONTINGENCIA - ESCENARIO 1</t>
  </si>
  <si>
    <t>PLANES DE CONTINGENCIA - ESCENARIO 2</t>
  </si>
  <si>
    <t>Según lo analizado, se plantean planes de contigencia para Escenario 2:</t>
  </si>
  <si>
    <t>Creación de nuevos combos promocionales</t>
  </si>
  <si>
    <t>Los combos son el producto fuerte del negocio, ya que cuentan con un análisis pormenorizado tanto del contenido, como el costo asociado y el atractivo de compra de los mismos.  Se busca generar una relación de largo plazo y recurrente con el negocio por parte del clinete, considerándolo parte de sus compras habituales.  Es por este motivo, que ante la posibilidad de integración en retails, se procurará agregar una carga promocional mayor a los combos.</t>
  </si>
  <si>
    <t>Con la diversificación de mercados, se espera incrementar los ingresos un 5% en cada año sobre la merma proyectada</t>
  </si>
  <si>
    <t>Se espera mitigar la posible baja de ventas de 10%, quedando iguales ingresos mediante la incorporación de nuevos combos, pero asorbiendo un incremento del 4% en el Costo de Mercadería Vendida</t>
  </si>
  <si>
    <t>Desarrollo de promoción sobre nuevos combos a igual costo de marketing digital</t>
  </si>
  <si>
    <t>Desarrollo de nuevos combos promocionales, absorbiendo 4% adicional sobre el costo de mercaderías</t>
  </si>
  <si>
    <t>Plan de contingencia Escenario 1</t>
  </si>
  <si>
    <t>Plan de contingencia Escenario 2</t>
  </si>
</sst>
</file>

<file path=xl/styles.xml><?xml version="1.0" encoding="utf-8"?>
<styleSheet xmlns="http://schemas.openxmlformats.org/spreadsheetml/2006/main">
  <numFmts count="8">
    <numFmt numFmtId="44" formatCode="_(&quot;$&quot;* #,##0.00_);_(&quot;$&quot;* \(#,##0.00\);_(&quot;$&quot;* &quot;-&quot;??_);_(@_)"/>
    <numFmt numFmtId="43" formatCode="_(* #,##0.00_);_(* \(#,##0.00\);_(* &quot;-&quot;??_);_(@_)"/>
    <numFmt numFmtId="164" formatCode="&quot;$&quot;\ #,##0.00;[Red]&quot;$&quot;\ \-#,##0.00"/>
    <numFmt numFmtId="165" formatCode="_ &quot;$&quot;\ * #,##0.00_ ;_ &quot;$&quot;\ * \-#,##0.00_ ;_ &quot;$&quot;\ * &quot;-&quot;??_ ;_ @_ "/>
    <numFmt numFmtId="166" formatCode="_(&quot;$&quot;* #,##0_);_(&quot;$&quot;* \(#,##0\);_(&quot;$&quot;* &quot;-&quot;??_);_(@_)"/>
    <numFmt numFmtId="167" formatCode="_(* #,##0_);_(* \(#,##0\);_(* &quot;-&quot;??_);_(@_)"/>
    <numFmt numFmtId="168" formatCode="0.0%"/>
    <numFmt numFmtId="169" formatCode="_ &quot;$&quot;\ * #,##0_ ;_ &quot;$&quot;\ * \-#,##0_ ;_ &quot;$&quot;\ * &quot;-&quot;??_ ;_ @_ "/>
  </numFmts>
  <fonts count="29">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31"/>
      <color theme="3" tint="0.39997558519241921"/>
      <name val="Blue Highway"/>
    </font>
    <font>
      <sz val="18"/>
      <color theme="3" tint="0.39997558519241921"/>
      <name val="Blue Highway"/>
    </font>
    <font>
      <i/>
      <sz val="11"/>
      <color theme="1"/>
      <name val="Calibri"/>
      <family val="2"/>
      <scheme val="minor"/>
    </font>
    <font>
      <sz val="11"/>
      <color rgb="FF000000"/>
      <name val="Calibri"/>
      <family val="2"/>
    </font>
    <font>
      <b/>
      <sz val="11"/>
      <color theme="0"/>
      <name val="Calibri"/>
      <family val="2"/>
      <scheme val="minor"/>
    </font>
    <font>
      <sz val="11"/>
      <color theme="0"/>
      <name val="Calibri"/>
      <family val="2"/>
      <scheme val="minor"/>
    </font>
    <font>
      <sz val="28"/>
      <color theme="1"/>
      <name val="Calibri"/>
      <family val="2"/>
      <scheme val="minor"/>
    </font>
    <font>
      <sz val="20"/>
      <color theme="0"/>
      <name val="Calibri"/>
      <family val="2"/>
      <scheme val="minor"/>
    </font>
    <font>
      <sz val="31"/>
      <color theme="0"/>
      <name val="Calibri"/>
      <family val="2"/>
      <scheme val="minor"/>
    </font>
    <font>
      <sz val="26"/>
      <color theme="0"/>
      <name val="Calibri"/>
      <family val="2"/>
      <scheme val="minor"/>
    </font>
    <font>
      <b/>
      <sz val="11"/>
      <color theme="0"/>
      <name val="Calibri"/>
      <family val="2"/>
    </font>
    <font>
      <b/>
      <sz val="18"/>
      <color theme="0"/>
      <name val="Calibri"/>
      <family val="2"/>
      <scheme val="minor"/>
    </font>
    <font>
      <sz val="11"/>
      <color theme="0"/>
      <name val="Calibri"/>
      <family val="2"/>
    </font>
    <font>
      <b/>
      <sz val="12"/>
      <color theme="0"/>
      <name val="Calibri"/>
      <family val="2"/>
      <scheme val="minor"/>
    </font>
    <font>
      <b/>
      <sz val="14"/>
      <color theme="0"/>
      <name val="Calibri"/>
      <family val="2"/>
      <scheme val="minor"/>
    </font>
    <font>
      <b/>
      <sz val="16"/>
      <color theme="0"/>
      <name val="Calibri"/>
      <family val="2"/>
      <scheme val="minor"/>
    </font>
    <font>
      <sz val="9"/>
      <color indexed="81"/>
      <name val="Tahoma"/>
      <family val="2"/>
    </font>
    <font>
      <b/>
      <sz val="9"/>
      <color indexed="81"/>
      <name val="Tahoma"/>
      <family val="2"/>
    </font>
    <font>
      <sz val="11"/>
      <name val="Calibri"/>
      <family val="2"/>
      <scheme val="minor"/>
    </font>
    <font>
      <sz val="31"/>
      <color theme="0"/>
      <name val="Blue Highway"/>
    </font>
    <font>
      <sz val="11"/>
      <color rgb="FFFF0000"/>
      <name val="Calibri"/>
      <family val="2"/>
      <scheme val="minor"/>
    </font>
    <font>
      <sz val="24"/>
      <color theme="0"/>
      <name val="Calibri"/>
      <family val="2"/>
      <scheme val="minor"/>
    </font>
    <font>
      <sz val="16"/>
      <color theme="1"/>
      <name val="Calibri"/>
      <family val="2"/>
      <scheme val="minor"/>
    </font>
    <font>
      <sz val="16"/>
      <color theme="0"/>
      <name val="Tahoma"/>
      <family val="2"/>
    </font>
    <font>
      <sz val="11"/>
      <color rgb="FF00B050"/>
      <name val="Calibri"/>
      <family val="2"/>
      <scheme val="minor"/>
    </font>
  </fonts>
  <fills count="12">
    <fill>
      <patternFill patternType="none"/>
    </fill>
    <fill>
      <patternFill patternType="gray125"/>
    </fill>
    <fill>
      <patternFill patternType="solid">
        <fgColor theme="4" tint="-0.499984740745262"/>
        <bgColor indexed="64"/>
      </patternFill>
    </fill>
    <fill>
      <patternFill patternType="solid">
        <fgColor rgb="FF92D050"/>
        <bgColor indexed="64"/>
      </patternFill>
    </fill>
    <fill>
      <patternFill patternType="solid">
        <fgColor theme="3" tint="-0.249977111117893"/>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3"/>
        <bgColor indexed="64"/>
      </patternFill>
    </fill>
    <fill>
      <patternFill patternType="solid">
        <fgColor theme="5"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right/>
      <top style="thin">
        <color theme="0"/>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theme="0"/>
      </bottom>
      <diagonal/>
    </border>
    <border>
      <left style="thin">
        <color theme="0"/>
      </left>
      <right style="thin">
        <color indexed="64"/>
      </right>
      <top style="thin">
        <color indexed="64"/>
      </top>
      <bottom style="thin">
        <color indexed="64"/>
      </bottom>
      <diagonal/>
    </border>
    <border>
      <left/>
      <right/>
      <top style="thin">
        <color theme="0"/>
      </top>
      <bottom style="thin">
        <color theme="0"/>
      </bottom>
      <diagonal/>
    </border>
    <border>
      <left/>
      <right style="thin">
        <color indexed="64"/>
      </right>
      <top style="thin">
        <color theme="0"/>
      </top>
      <bottom/>
      <diagonal/>
    </border>
    <border>
      <left style="thin">
        <color theme="0"/>
      </left>
      <right/>
      <top/>
      <bottom style="thin">
        <color indexed="64"/>
      </bottom>
      <diagonal/>
    </border>
  </borders>
  <cellStyleXfs count="5">
    <xf numFmtId="0" fontId="0" fillId="0" borderId="0"/>
    <xf numFmtId="165"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43" fontId="1" fillId="0" borderId="0" applyFont="0" applyFill="0" applyBorder="0" applyAlignment="0" applyProtection="0"/>
  </cellStyleXfs>
  <cellXfs count="268">
    <xf numFmtId="0" fontId="0" fillId="0" borderId="0" xfId="0"/>
    <xf numFmtId="0" fontId="0" fillId="0" borderId="1" xfId="0" applyBorder="1"/>
    <xf numFmtId="0" fontId="4" fillId="0" borderId="0" xfId="0" applyFont="1" applyAlignment="1"/>
    <xf numFmtId="0" fontId="2" fillId="0" borderId="0" xfId="3" applyAlignment="1"/>
    <xf numFmtId="165" fontId="0" fillId="0" borderId="1" xfId="1" applyFont="1" applyBorder="1"/>
    <xf numFmtId="0" fontId="6" fillId="0" borderId="8" xfId="0" applyFont="1" applyFill="1" applyBorder="1" applyAlignment="1"/>
    <xf numFmtId="165" fontId="6" fillId="0" borderId="8" xfId="0" applyNumberFormat="1" applyFont="1" applyFill="1" applyBorder="1" applyAlignment="1"/>
    <xf numFmtId="165" fontId="6" fillId="0" borderId="6" xfId="0" applyNumberFormat="1" applyFont="1" applyFill="1" applyBorder="1" applyAlignment="1"/>
    <xf numFmtId="0" fontId="0" fillId="0" borderId="7" xfId="0" applyBorder="1"/>
    <xf numFmtId="165" fontId="0" fillId="0" borderId="7" xfId="1" applyFont="1" applyBorder="1"/>
    <xf numFmtId="0" fontId="4" fillId="0" borderId="0" xfId="0" applyFont="1" applyAlignment="1">
      <alignment horizontal="center"/>
    </xf>
    <xf numFmtId="0" fontId="11" fillId="2" borderId="0" xfId="3" applyFont="1" applyFill="1" applyAlignment="1">
      <alignment horizontal="center" vertical="center"/>
    </xf>
    <xf numFmtId="0" fontId="12" fillId="2" borderId="0" xfId="0" applyFont="1" applyFill="1" applyAlignment="1">
      <alignment horizontal="center"/>
    </xf>
    <xf numFmtId="0" fontId="0" fillId="0" borderId="0" xfId="0" applyAlignment="1">
      <alignment horizontal="right"/>
    </xf>
    <xf numFmtId="0" fontId="8" fillId="2" borderId="1" xfId="0" applyFont="1" applyFill="1" applyBorder="1" applyAlignment="1">
      <alignment horizontal="center"/>
    </xf>
    <xf numFmtId="0" fontId="3" fillId="0" borderId="0" xfId="0" applyFont="1" applyAlignment="1">
      <alignment horizontal="right"/>
    </xf>
    <xf numFmtId="0" fontId="0" fillId="0" borderId="14" xfId="0" applyBorder="1"/>
    <xf numFmtId="0" fontId="7" fillId="0" borderId="1" xfId="0" applyFont="1" applyBorder="1" applyAlignment="1">
      <alignment horizontal="center" vertical="center"/>
    </xf>
    <xf numFmtId="9" fontId="7" fillId="0" borderId="3" xfId="2" applyFont="1" applyBorder="1" applyAlignment="1">
      <alignment horizontal="center" vertical="center"/>
    </xf>
    <xf numFmtId="0" fontId="9" fillId="2" borderId="1" xfId="0" applyFont="1" applyFill="1" applyBorder="1" applyAlignment="1">
      <alignment horizontal="center"/>
    </xf>
    <xf numFmtId="0" fontId="16" fillId="2" borderId="1" xfId="0" applyFont="1" applyFill="1" applyBorder="1" applyAlignment="1">
      <alignment horizontal="left" vertical="center"/>
    </xf>
    <xf numFmtId="0" fontId="9" fillId="2" borderId="1" xfId="0" applyFont="1" applyFill="1" applyBorder="1"/>
    <xf numFmtId="0" fontId="14" fillId="2" borderId="1" xfId="0" applyFont="1" applyFill="1" applyBorder="1" applyAlignment="1">
      <alignment horizontal="left" vertical="center"/>
    </xf>
    <xf numFmtId="0" fontId="16" fillId="2" borderId="13" xfId="0" applyFont="1" applyFill="1" applyBorder="1" applyAlignment="1">
      <alignment horizontal="left" vertical="center"/>
    </xf>
    <xf numFmtId="0" fontId="9" fillId="2" borderId="13" xfId="0" applyFont="1" applyFill="1" applyBorder="1"/>
    <xf numFmtId="0" fontId="9" fillId="2" borderId="1" xfId="0" applyFont="1" applyFill="1" applyBorder="1" applyAlignment="1">
      <alignment horizontal="right"/>
    </xf>
    <xf numFmtId="9" fontId="0" fillId="0" borderId="1" xfId="2" applyFont="1" applyBorder="1"/>
    <xf numFmtId="0" fontId="9" fillId="2" borderId="1" xfId="0" applyFont="1" applyFill="1" applyBorder="1" applyAlignment="1">
      <alignment horizontal="center"/>
    </xf>
    <xf numFmtId="0" fontId="9" fillId="2" borderId="1" xfId="0" applyFont="1" applyFill="1" applyBorder="1" applyAlignment="1">
      <alignment horizontal="center" vertical="center" wrapText="1"/>
    </xf>
    <xf numFmtId="0" fontId="9" fillId="2" borderId="1" xfId="0" applyFont="1" applyFill="1" applyBorder="1" applyAlignment="1">
      <alignment horizontal="center"/>
    </xf>
    <xf numFmtId="0" fontId="9" fillId="2" borderId="1" xfId="0" applyFont="1" applyFill="1" applyBorder="1" applyAlignment="1">
      <alignment horizontal="left" vertical="center" wrapText="1"/>
    </xf>
    <xf numFmtId="0" fontId="0" fillId="0" borderId="0" xfId="0" applyAlignment="1">
      <alignment horizontal="center"/>
    </xf>
    <xf numFmtId="44" fontId="0" fillId="0" borderId="1" xfId="1" applyNumberFormat="1" applyFont="1" applyBorder="1" applyAlignment="1">
      <alignment horizontal="center"/>
    </xf>
    <xf numFmtId="0" fontId="0" fillId="0" borderId="1" xfId="0" applyBorder="1" applyAlignment="1">
      <alignment horizontal="center"/>
    </xf>
    <xf numFmtId="0" fontId="0" fillId="0" borderId="1" xfId="0" applyBorder="1" applyAlignment="1">
      <alignment horizontal="left"/>
    </xf>
    <xf numFmtId="0" fontId="0" fillId="3" borderId="1" xfId="0" applyFill="1" applyBorder="1"/>
    <xf numFmtId="44" fontId="0" fillId="3" borderId="1" xfId="1" applyNumberFormat="1" applyFont="1" applyFill="1" applyBorder="1" applyAlignment="1">
      <alignment horizontal="center"/>
    </xf>
    <xf numFmtId="9" fontId="0" fillId="3" borderId="1" xfId="2" applyFont="1" applyFill="1" applyBorder="1" applyAlignment="1">
      <alignment horizontal="center"/>
    </xf>
    <xf numFmtId="44" fontId="0" fillId="3" borderId="1" xfId="1" applyNumberFormat="1" applyFont="1" applyFill="1" applyBorder="1"/>
    <xf numFmtId="9" fontId="0" fillId="0" borderId="1" xfId="2" applyFont="1" applyBorder="1" applyAlignment="1">
      <alignment horizontal="center"/>
    </xf>
    <xf numFmtId="44" fontId="0" fillId="0" borderId="1" xfId="1" applyNumberFormat="1" applyFont="1" applyBorder="1"/>
    <xf numFmtId="0" fontId="0" fillId="0" borderId="1" xfId="0" applyFill="1" applyBorder="1" applyAlignment="1">
      <alignment horizontal="left" indent="1"/>
    </xf>
    <xf numFmtId="44" fontId="0" fillId="0" borderId="1" xfId="1" applyNumberFormat="1" applyFont="1" applyFill="1" applyBorder="1" applyAlignment="1">
      <alignment horizontal="center"/>
    </xf>
    <xf numFmtId="9" fontId="0" fillId="0" borderId="1" xfId="2" applyFont="1" applyFill="1" applyBorder="1" applyAlignment="1">
      <alignment horizontal="center"/>
    </xf>
    <xf numFmtId="44" fontId="0" fillId="0" borderId="1" xfId="1" applyNumberFormat="1" applyFont="1" applyFill="1" applyBorder="1"/>
    <xf numFmtId="0" fontId="0" fillId="3" borderId="1" xfId="0" applyFill="1" applyBorder="1" applyAlignment="1">
      <alignment horizontal="left"/>
    </xf>
    <xf numFmtId="9" fontId="0" fillId="0" borderId="0" xfId="2" applyNumberFormat="1" applyFont="1"/>
    <xf numFmtId="0" fontId="9" fillId="2" borderId="0" xfId="3" applyFont="1" applyFill="1" applyAlignment="1">
      <alignment horizontal="center" vertical="center"/>
    </xf>
    <xf numFmtId="0" fontId="0" fillId="0" borderId="0" xfId="0" applyFont="1"/>
    <xf numFmtId="0" fontId="8" fillId="2" borderId="1" xfId="0" applyFont="1" applyFill="1" applyBorder="1" applyAlignment="1">
      <alignment horizontal="center" vertical="center" wrapText="1"/>
    </xf>
    <xf numFmtId="0" fontId="0" fillId="0" borderId="1" xfId="0" applyFont="1" applyBorder="1"/>
    <xf numFmtId="44" fontId="0" fillId="0" borderId="1" xfId="0" applyNumberFormat="1" applyBorder="1"/>
    <xf numFmtId="165" fontId="8" fillId="2" borderId="1" xfId="1" applyFont="1" applyFill="1" applyBorder="1" applyAlignment="1">
      <alignment horizontal="center" vertical="center" wrapText="1"/>
    </xf>
    <xf numFmtId="44" fontId="0" fillId="0" borderId="1" xfId="0" applyNumberFormat="1" applyBorder="1" applyAlignment="1">
      <alignment horizontal="center"/>
    </xf>
    <xf numFmtId="166" fontId="0" fillId="0" borderId="1" xfId="0" applyNumberFormat="1" applyBorder="1" applyAlignment="1">
      <alignment horizontal="center"/>
    </xf>
    <xf numFmtId="0" fontId="0" fillId="0" borderId="1" xfId="0" applyBorder="1" applyAlignment="1">
      <alignment wrapText="1"/>
    </xf>
    <xf numFmtId="9" fontId="0" fillId="0" borderId="1" xfId="0" applyNumberFormat="1" applyBorder="1" applyAlignment="1">
      <alignment horizontal="center" vertical="center"/>
    </xf>
    <xf numFmtId="0" fontId="0" fillId="0" borderId="0" xfId="0" applyAlignment="1">
      <alignment wrapText="1"/>
    </xf>
    <xf numFmtId="0" fontId="0" fillId="0" borderId="0" xfId="0" applyBorder="1"/>
    <xf numFmtId="167" fontId="7" fillId="0" borderId="3" xfId="4" applyNumberFormat="1" applyFont="1" applyBorder="1" applyAlignment="1">
      <alignment horizontal="center" vertical="center"/>
    </xf>
    <xf numFmtId="0" fontId="14" fillId="2" borderId="1" xfId="0" applyFont="1" applyFill="1" applyBorder="1" applyAlignment="1">
      <alignment horizontal="center" vertical="center" wrapText="1"/>
    </xf>
    <xf numFmtId="165" fontId="7" fillId="0" borderId="3" xfId="1" applyFont="1" applyBorder="1" applyAlignment="1">
      <alignment horizontal="center" vertical="center"/>
    </xf>
    <xf numFmtId="0" fontId="9" fillId="2" borderId="13" xfId="0" applyFont="1" applyFill="1" applyBorder="1" applyAlignment="1">
      <alignment horizontal="center" vertical="center" wrapText="1"/>
    </xf>
    <xf numFmtId="44" fontId="0" fillId="3" borderId="1" xfId="0" applyNumberFormat="1" applyFill="1" applyBorder="1"/>
    <xf numFmtId="165" fontId="0" fillId="0" borderId="0" xfId="1" applyFont="1" applyBorder="1"/>
    <xf numFmtId="165" fontId="0" fillId="0" borderId="0" xfId="0" applyNumberFormat="1" applyBorder="1"/>
    <xf numFmtId="165" fontId="7" fillId="0" borderId="1" xfId="1" applyFont="1" applyBorder="1"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7" fontId="0" fillId="0" borderId="0" xfId="4" applyNumberFormat="1" applyFont="1"/>
    <xf numFmtId="165" fontId="0" fillId="0" borderId="0" xfId="1" applyFont="1"/>
    <xf numFmtId="167" fontId="0" fillId="0" borderId="1" xfId="4" applyNumberFormat="1" applyFont="1" applyBorder="1"/>
    <xf numFmtId="0" fontId="9" fillId="2" borderId="15" xfId="0" applyFont="1" applyFill="1" applyBorder="1" applyAlignment="1">
      <alignment horizontal="center" vertical="center" wrapText="1"/>
    </xf>
    <xf numFmtId="168" fontId="0" fillId="0" borderId="1" xfId="0" applyNumberFormat="1" applyBorder="1"/>
    <xf numFmtId="169" fontId="0" fillId="0" borderId="1" xfId="1" applyNumberFormat="1" applyFont="1" applyBorder="1"/>
    <xf numFmtId="167" fontId="0" fillId="0" borderId="0" xfId="0" applyNumberFormat="1"/>
    <xf numFmtId="0" fontId="18" fillId="2" borderId="8" xfId="0" applyFont="1" applyFill="1" applyBorder="1" applyAlignment="1">
      <alignment horizontal="center" vertical="center" textRotation="90"/>
    </xf>
    <xf numFmtId="0" fontId="0" fillId="0" borderId="9" xfId="0" applyBorder="1" applyAlignment="1">
      <alignment wrapText="1"/>
    </xf>
    <xf numFmtId="0" fontId="7" fillId="0" borderId="0" xfId="0" applyFont="1" applyBorder="1" applyAlignment="1">
      <alignment horizontal="center" vertical="center"/>
    </xf>
    <xf numFmtId="1" fontId="7" fillId="0" borderId="0" xfId="0" applyNumberFormat="1" applyFont="1" applyBorder="1" applyAlignment="1">
      <alignment horizontal="center" vertical="center"/>
    </xf>
    <xf numFmtId="165" fontId="7" fillId="0" borderId="0" xfId="1" applyFont="1" applyBorder="1" applyAlignment="1">
      <alignment horizontal="center" vertical="center"/>
    </xf>
    <xf numFmtId="167" fontId="7" fillId="0" borderId="1" xfId="4" applyNumberFormat="1" applyFont="1" applyBorder="1" applyAlignment="1">
      <alignment horizontal="center" vertical="center"/>
    </xf>
    <xf numFmtId="9" fontId="7" fillId="0" borderId="1" xfId="0" applyNumberFormat="1" applyFont="1" applyBorder="1" applyAlignment="1">
      <alignment horizontal="center" vertical="center"/>
    </xf>
    <xf numFmtId="0" fontId="9" fillId="2" borderId="1" xfId="0" applyFont="1" applyFill="1" applyBorder="1" applyAlignment="1">
      <alignment horizontal="center"/>
    </xf>
    <xf numFmtId="0" fontId="9" fillId="2" borderId="1" xfId="0" applyFont="1" applyFill="1" applyBorder="1" applyAlignment="1">
      <alignment horizontal="center"/>
    </xf>
    <xf numFmtId="1" fontId="0" fillId="0" borderId="1" xfId="0" applyNumberFormat="1" applyBorder="1"/>
    <xf numFmtId="0" fontId="9" fillId="2" borderId="16" xfId="0" applyFont="1" applyFill="1" applyBorder="1" applyAlignment="1">
      <alignment horizontal="center" vertical="center" wrapText="1"/>
    </xf>
    <xf numFmtId="0" fontId="8" fillId="2" borderId="13" xfId="0" applyFont="1" applyFill="1" applyBorder="1" applyAlignment="1">
      <alignment horizontal="center" vertical="center"/>
    </xf>
    <xf numFmtId="0" fontId="8" fillId="2" borderId="4" xfId="0" applyFont="1" applyFill="1" applyBorder="1" applyAlignment="1">
      <alignment horizontal="center" vertical="center"/>
    </xf>
    <xf numFmtId="9" fontId="0" fillId="0" borderId="1" xfId="0" applyNumberFormat="1" applyBorder="1"/>
    <xf numFmtId="0" fontId="22" fillId="0" borderId="0" xfId="0" applyFont="1"/>
    <xf numFmtId="9" fontId="0" fillId="0" borderId="0" xfId="2" applyFont="1" applyBorder="1" applyAlignment="1">
      <alignment horizontal="center"/>
    </xf>
    <xf numFmtId="0" fontId="0" fillId="5" borderId="0" xfId="0" applyFill="1"/>
    <xf numFmtId="0" fontId="22" fillId="5" borderId="0" xfId="0" applyFont="1" applyFill="1"/>
    <xf numFmtId="0" fontId="9" fillId="5" borderId="0" xfId="0" applyFont="1" applyFill="1"/>
    <xf numFmtId="0" fontId="9" fillId="5" borderId="0" xfId="0" applyFont="1" applyFill="1" applyBorder="1" applyAlignment="1">
      <alignment horizontal="center"/>
    </xf>
    <xf numFmtId="1" fontId="9" fillId="5" borderId="0" xfId="0" applyNumberFormat="1" applyFont="1" applyFill="1"/>
    <xf numFmtId="0" fontId="9" fillId="5" borderId="1" xfId="0" applyFont="1" applyFill="1" applyBorder="1" applyAlignment="1">
      <alignment horizontal="center"/>
    </xf>
    <xf numFmtId="165" fontId="9" fillId="5" borderId="0" xfId="0" applyNumberFormat="1" applyFont="1" applyFill="1"/>
    <xf numFmtId="0" fontId="9" fillId="0" borderId="0" xfId="0" applyFont="1"/>
    <xf numFmtId="0" fontId="23" fillId="0" borderId="0" xfId="0" applyFont="1" applyAlignment="1"/>
    <xf numFmtId="0" fontId="8" fillId="2" borderId="13" xfId="0" applyFont="1" applyFill="1" applyBorder="1" applyAlignment="1">
      <alignment horizontal="center" vertical="center" wrapText="1"/>
    </xf>
    <xf numFmtId="0" fontId="9" fillId="2" borderId="1" xfId="0" applyFont="1" applyFill="1" applyBorder="1" applyAlignment="1">
      <alignment horizontal="center" vertical="center"/>
    </xf>
    <xf numFmtId="9" fontId="0" fillId="0" borderId="0" xfId="2" applyFont="1"/>
    <xf numFmtId="0" fontId="0" fillId="0" borderId="1" xfId="0" applyBorder="1" applyAlignment="1">
      <alignment horizontal="center" vertical="center" wrapText="1"/>
    </xf>
    <xf numFmtId="0" fontId="9" fillId="2" borderId="2" xfId="0" applyFont="1" applyFill="1" applyBorder="1" applyAlignment="1">
      <alignment vertical="center" wrapText="1"/>
    </xf>
    <xf numFmtId="0" fontId="4" fillId="0" borderId="0" xfId="0" applyFont="1" applyBorder="1" applyAlignment="1">
      <alignment horizontal="center" vertical="center" wrapText="1"/>
    </xf>
    <xf numFmtId="0" fontId="0" fillId="0" borderId="0" xfId="0" applyBorder="1" applyAlignment="1">
      <alignment horizontal="center" vertical="center" wrapText="1"/>
    </xf>
    <xf numFmtId="0" fontId="9" fillId="2" borderId="1" xfId="0" applyFont="1" applyFill="1" applyBorder="1" applyAlignment="1">
      <alignment horizontal="center"/>
    </xf>
    <xf numFmtId="0" fontId="17" fillId="2" borderId="1" xfId="0" applyFont="1" applyFill="1" applyBorder="1" applyAlignment="1">
      <alignment horizontal="center" vertical="center" wrapText="1"/>
    </xf>
    <xf numFmtId="0" fontId="8" fillId="2" borderId="4" xfId="0" applyFont="1" applyFill="1" applyBorder="1" applyAlignment="1">
      <alignment horizontal="center"/>
    </xf>
    <xf numFmtId="0" fontId="0" fillId="0" borderId="1" xfId="0" applyFont="1" applyBorder="1" applyAlignment="1">
      <alignment horizontal="center" vertical="center" wrapText="1"/>
    </xf>
    <xf numFmtId="0" fontId="0" fillId="6" borderId="1" xfId="0" applyFont="1" applyFill="1" applyBorder="1" applyAlignment="1">
      <alignment horizontal="center" wrapText="1"/>
    </xf>
    <xf numFmtId="165" fontId="0" fillId="6" borderId="1" xfId="1" applyFont="1" applyFill="1" applyBorder="1" applyAlignment="1">
      <alignment horizontal="center" wrapText="1"/>
    </xf>
    <xf numFmtId="165" fontId="0" fillId="6" borderId="1" xfId="1" applyFont="1" applyFill="1" applyBorder="1" applyAlignment="1">
      <alignment wrapText="1"/>
    </xf>
    <xf numFmtId="0" fontId="0" fillId="6" borderId="1" xfId="0" applyFont="1" applyFill="1" applyBorder="1" applyAlignment="1">
      <alignment wrapText="1"/>
    </xf>
    <xf numFmtId="165" fontId="3" fillId="0" borderId="1" xfId="1" applyFont="1" applyBorder="1"/>
    <xf numFmtId="0" fontId="3" fillId="0" borderId="0" xfId="0" applyFont="1"/>
    <xf numFmtId="0" fontId="14" fillId="2" borderId="13" xfId="0" applyFont="1" applyFill="1" applyBorder="1" applyAlignment="1">
      <alignment horizontal="left" vertical="center"/>
    </xf>
    <xf numFmtId="1" fontId="0" fillId="0" borderId="0" xfId="0" applyNumberFormat="1"/>
    <xf numFmtId="0" fontId="0" fillId="0" borderId="3" xfId="0" applyBorder="1"/>
    <xf numFmtId="0" fontId="6" fillId="0" borderId="1" xfId="0" applyFont="1" applyFill="1" applyBorder="1" applyAlignment="1"/>
    <xf numFmtId="165" fontId="6" fillId="0" borderId="1" xfId="0" applyNumberFormat="1" applyFont="1" applyFill="1" applyBorder="1" applyAlignment="1"/>
    <xf numFmtId="165" fontId="0" fillId="3" borderId="13" xfId="1" applyFont="1" applyFill="1" applyBorder="1"/>
    <xf numFmtId="1" fontId="0" fillId="3" borderId="1" xfId="0" applyNumberFormat="1" applyFill="1" applyBorder="1"/>
    <xf numFmtId="167" fontId="0" fillId="3" borderId="1" xfId="4" applyNumberFormat="1" applyFont="1" applyFill="1" applyBorder="1"/>
    <xf numFmtId="165" fontId="0" fillId="3" borderId="0" xfId="0" applyNumberFormat="1" applyFill="1"/>
    <xf numFmtId="0" fontId="0" fillId="3" borderId="0" xfId="0" applyFill="1"/>
    <xf numFmtId="165" fontId="0" fillId="3" borderId="0" xfId="1" applyFont="1" applyFill="1" applyBorder="1"/>
    <xf numFmtId="165" fontId="0" fillId="3" borderId="0" xfId="1" applyFont="1" applyFill="1"/>
    <xf numFmtId="165" fontId="0" fillId="0" borderId="3" xfId="1" applyFont="1" applyBorder="1"/>
    <xf numFmtId="0" fontId="0" fillId="0" borderId="13" xfId="0" applyFill="1" applyBorder="1"/>
    <xf numFmtId="165" fontId="0" fillId="0" borderId="1" xfId="0" applyNumberFormat="1" applyBorder="1"/>
    <xf numFmtId="0" fontId="9" fillId="2" borderId="17" xfId="0" applyFont="1" applyFill="1" applyBorder="1" applyAlignment="1">
      <alignment horizontal="center"/>
    </xf>
    <xf numFmtId="0" fontId="0" fillId="0" borderId="1" xfId="0" applyFill="1" applyBorder="1"/>
    <xf numFmtId="0" fontId="0" fillId="0" borderId="2" xfId="0" applyBorder="1"/>
    <xf numFmtId="167" fontId="0" fillId="0" borderId="1" xfId="0" applyNumberFormat="1" applyBorder="1"/>
    <xf numFmtId="44" fontId="0" fillId="0" borderId="0" xfId="1" applyNumberFormat="1" applyFont="1"/>
    <xf numFmtId="0" fontId="8" fillId="2" borderId="4" xfId="0" applyFont="1" applyFill="1" applyBorder="1" applyAlignment="1">
      <alignment horizontal="center"/>
    </xf>
    <xf numFmtId="0" fontId="8" fillId="2" borderId="4" xfId="0" applyFont="1" applyFill="1" applyBorder="1" applyAlignment="1">
      <alignment horizontal="left"/>
    </xf>
    <xf numFmtId="165" fontId="8" fillId="2" borderId="4" xfId="1" applyFont="1" applyFill="1" applyBorder="1" applyAlignment="1">
      <alignment horizontal="center"/>
    </xf>
    <xf numFmtId="0" fontId="9" fillId="2" borderId="4" xfId="0" applyFont="1" applyFill="1" applyBorder="1" applyAlignment="1">
      <alignment horizontal="left"/>
    </xf>
    <xf numFmtId="0" fontId="9" fillId="2" borderId="4" xfId="0" applyFont="1" applyFill="1" applyBorder="1" applyAlignment="1">
      <alignment horizontal="center"/>
    </xf>
    <xf numFmtId="0" fontId="9" fillId="2" borderId="17" xfId="0" applyFont="1" applyFill="1" applyBorder="1" applyAlignment="1">
      <alignment horizontal="right"/>
    </xf>
    <xf numFmtId="0" fontId="8" fillId="2" borderId="4" xfId="0" applyFont="1" applyFill="1" applyBorder="1" applyAlignment="1"/>
    <xf numFmtId="164" fontId="0" fillId="0" borderId="18" xfId="0" applyNumberFormat="1" applyBorder="1"/>
    <xf numFmtId="9" fontId="0" fillId="0" borderId="19" xfId="0" applyNumberFormat="1" applyBorder="1"/>
    <xf numFmtId="9" fontId="0" fillId="0" borderId="20" xfId="0" applyNumberFormat="1" applyBorder="1"/>
    <xf numFmtId="0" fontId="0" fillId="0" borderId="23" xfId="0" applyFont="1" applyBorder="1" applyAlignment="1">
      <alignment vertical="top" wrapText="1"/>
    </xf>
    <xf numFmtId="0" fontId="0" fillId="0" borderId="3" xfId="0" applyFont="1" applyBorder="1" applyAlignment="1">
      <alignment vertical="top" wrapText="1"/>
    </xf>
    <xf numFmtId="0" fontId="0" fillId="5" borderId="23" xfId="0" applyFont="1" applyFill="1" applyBorder="1" applyAlignment="1">
      <alignment vertical="top" wrapText="1"/>
    </xf>
    <xf numFmtId="0" fontId="3" fillId="7" borderId="1" xfId="0" applyFont="1" applyFill="1" applyBorder="1" applyAlignment="1">
      <alignment horizontal="center" vertical="center"/>
    </xf>
    <xf numFmtId="0" fontId="3" fillId="7" borderId="8" xfId="0" applyFont="1" applyFill="1" applyBorder="1" applyAlignment="1">
      <alignment horizontal="center" vertical="center"/>
    </xf>
    <xf numFmtId="0" fontId="8" fillId="10" borderId="22" xfId="0" applyFont="1" applyFill="1" applyBorder="1" applyAlignment="1">
      <alignment horizontal="center"/>
    </xf>
    <xf numFmtId="0" fontId="8" fillId="10" borderId="12" xfId="0" applyFont="1" applyFill="1" applyBorder="1" applyAlignment="1">
      <alignment horizontal="center"/>
    </xf>
    <xf numFmtId="0" fontId="8" fillId="10" borderId="11" xfId="0" applyFont="1" applyFill="1" applyBorder="1" applyAlignment="1">
      <alignment horizontal="center"/>
    </xf>
    <xf numFmtId="0" fontId="3" fillId="8"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9" borderId="8" xfId="0" applyFont="1" applyFill="1" applyBorder="1" applyAlignment="1">
      <alignment horizontal="center" vertical="center"/>
    </xf>
    <xf numFmtId="0" fontId="6" fillId="0" borderId="0" xfId="0" applyFont="1"/>
    <xf numFmtId="0" fontId="9" fillId="2" borderId="1" xfId="0" quotePrefix="1" applyFont="1" applyFill="1" applyBorder="1" applyAlignment="1">
      <alignment horizontal="right"/>
    </xf>
    <xf numFmtId="0" fontId="9" fillId="2" borderId="1" xfId="0" applyFont="1" applyFill="1" applyBorder="1" applyAlignment="1">
      <alignment horizontal="center"/>
    </xf>
    <xf numFmtId="0" fontId="8" fillId="2" borderId="4" xfId="0" applyFont="1" applyFill="1" applyBorder="1" applyAlignment="1">
      <alignment horizontal="center"/>
    </xf>
    <xf numFmtId="0" fontId="8" fillId="2" borderId="1" xfId="0" applyFont="1" applyFill="1" applyBorder="1" applyAlignment="1">
      <alignment horizontal="center"/>
    </xf>
    <xf numFmtId="0" fontId="26" fillId="0" borderId="0" xfId="0" applyFont="1"/>
    <xf numFmtId="0" fontId="27" fillId="2" borderId="11" xfId="3" applyFont="1" applyFill="1" applyBorder="1" applyAlignment="1">
      <alignment horizontal="center" vertical="center"/>
    </xf>
    <xf numFmtId="0" fontId="26" fillId="0" borderId="0" xfId="0" applyFont="1" applyAlignment="1">
      <alignment horizontal="center" vertical="center"/>
    </xf>
    <xf numFmtId="0" fontId="8" fillId="2" borderId="0" xfId="3" applyFont="1" applyFill="1" applyAlignment="1">
      <alignment horizontal="center" vertical="center" wrapText="1"/>
    </xf>
    <xf numFmtId="0" fontId="8" fillId="2" borderId="1" xfId="3" applyFont="1" applyFill="1" applyBorder="1" applyAlignment="1">
      <alignment horizontal="center" vertical="center"/>
    </xf>
    <xf numFmtId="0" fontId="8" fillId="2" borderId="27" xfId="3" applyFont="1" applyFill="1" applyBorder="1" applyAlignment="1">
      <alignment horizontal="center" vertical="center"/>
    </xf>
    <xf numFmtId="0" fontId="0" fillId="0" borderId="23" xfId="0" applyFont="1" applyBorder="1" applyAlignment="1">
      <alignment horizontal="left" vertical="center" wrapText="1"/>
    </xf>
    <xf numFmtId="0" fontId="8" fillId="10" borderId="11" xfId="0" applyFont="1" applyFill="1" applyBorder="1" applyAlignment="1">
      <alignment horizontal="center" wrapText="1"/>
    </xf>
    <xf numFmtId="165" fontId="0" fillId="11" borderId="1" xfId="1" applyFont="1" applyFill="1" applyBorder="1"/>
    <xf numFmtId="0" fontId="8" fillId="2" borderId="1" xfId="3" applyFont="1" applyFill="1" applyBorder="1" applyAlignment="1">
      <alignment horizontal="center" vertical="center" wrapText="1"/>
    </xf>
    <xf numFmtId="165" fontId="0" fillId="5" borderId="1" xfId="1" applyFont="1" applyFill="1" applyBorder="1"/>
    <xf numFmtId="9" fontId="24" fillId="0" borderId="19" xfId="0" applyNumberFormat="1" applyFont="1" applyBorder="1"/>
    <xf numFmtId="9" fontId="28" fillId="0" borderId="19" xfId="0" applyNumberFormat="1" applyFont="1" applyBorder="1"/>
    <xf numFmtId="164" fontId="28" fillId="0" borderId="18" xfId="0" applyNumberFormat="1" applyFont="1" applyBorder="1"/>
    <xf numFmtId="165" fontId="0" fillId="0" borderId="1" xfId="1" applyFont="1" applyFill="1" applyBorder="1"/>
    <xf numFmtId="0" fontId="9" fillId="4" borderId="0" xfId="0" applyFont="1" applyFill="1"/>
    <xf numFmtId="0" fontId="8" fillId="2" borderId="2" xfId="0" applyFont="1" applyFill="1" applyBorder="1" applyAlignment="1">
      <alignment horizontal="center" wrapText="1"/>
    </xf>
    <xf numFmtId="0" fontId="8" fillId="2" borderId="3" xfId="0" applyFont="1" applyFill="1" applyBorder="1" applyAlignment="1">
      <alignment horizontal="center" wrapText="1"/>
    </xf>
    <xf numFmtId="0" fontId="18" fillId="4" borderId="5" xfId="0" applyFont="1" applyFill="1" applyBorder="1" applyAlignment="1">
      <alignment horizontal="center"/>
    </xf>
    <xf numFmtId="0" fontId="12" fillId="2" borderId="0" xfId="0" applyFont="1" applyFill="1" applyAlignment="1">
      <alignment horizontal="center"/>
    </xf>
    <xf numFmtId="0" fontId="9" fillId="2" borderId="1" xfId="0" applyFont="1" applyFill="1" applyBorder="1" applyAlignment="1">
      <alignment horizontal="center"/>
    </xf>
    <xf numFmtId="0" fontId="9" fillId="2" borderId="15"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9" fillId="2" borderId="2" xfId="0" applyFont="1" applyFill="1" applyBorder="1" applyAlignment="1">
      <alignment horizontal="center"/>
    </xf>
    <xf numFmtId="0" fontId="9" fillId="2" borderId="10" xfId="0" applyFont="1" applyFill="1" applyBorder="1" applyAlignment="1">
      <alignment horizontal="center"/>
    </xf>
    <xf numFmtId="0" fontId="17" fillId="2" borderId="5" xfId="3" applyFont="1" applyFill="1" applyBorder="1" applyAlignment="1">
      <alignment horizontal="center" vertical="center"/>
    </xf>
    <xf numFmtId="0" fontId="15" fillId="2" borderId="2" xfId="0" applyFont="1" applyFill="1" applyBorder="1" applyAlignment="1">
      <alignment horizontal="center" vertical="center" wrapText="1"/>
    </xf>
    <xf numFmtId="0" fontId="15" fillId="2" borderId="10"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8" fillId="2" borderId="5" xfId="0" applyFont="1" applyFill="1" applyBorder="1" applyAlignment="1">
      <alignment horizontal="center"/>
    </xf>
    <xf numFmtId="0" fontId="4" fillId="0" borderId="0" xfId="0" applyFont="1" applyAlignment="1">
      <alignment horizontal="center"/>
    </xf>
    <xf numFmtId="0" fontId="15" fillId="2" borderId="1" xfId="0" applyFont="1" applyFill="1" applyBorder="1" applyAlignment="1">
      <alignment horizontal="center" vertical="center" textRotation="90"/>
    </xf>
    <xf numFmtId="0" fontId="17" fillId="2" borderId="1" xfId="0" applyFont="1" applyFill="1" applyBorder="1" applyAlignment="1">
      <alignment horizontal="center" vertical="center" textRotation="90"/>
    </xf>
    <xf numFmtId="0" fontId="18" fillId="2" borderId="1" xfId="0" applyFont="1" applyFill="1" applyBorder="1" applyAlignment="1">
      <alignment horizontal="center" vertical="center" textRotation="90"/>
    </xf>
    <xf numFmtId="0" fontId="9" fillId="2" borderId="3" xfId="0" applyFont="1" applyFill="1" applyBorder="1" applyAlignment="1">
      <alignment horizontal="center"/>
    </xf>
    <xf numFmtId="0" fontId="14" fillId="2" borderId="1" xfId="0" applyFont="1" applyFill="1" applyBorder="1" applyAlignment="1">
      <alignment horizontal="center" vertical="center"/>
    </xf>
    <xf numFmtId="0" fontId="13" fillId="2" borderId="0" xfId="0" applyFont="1" applyFill="1" applyAlignment="1">
      <alignment horizontal="center"/>
    </xf>
    <xf numFmtId="0" fontId="19" fillId="2" borderId="1" xfId="0" applyFont="1" applyFill="1" applyBorder="1" applyAlignment="1">
      <alignment horizontal="center" vertical="center" textRotation="90"/>
    </xf>
    <xf numFmtId="0" fontId="14" fillId="2" borderId="4" xfId="0" applyFont="1" applyFill="1" applyBorder="1" applyAlignment="1">
      <alignment horizontal="center" vertical="center"/>
    </xf>
    <xf numFmtId="0" fontId="14" fillId="2" borderId="13" xfId="0" applyFont="1" applyFill="1" applyBorder="1" applyAlignment="1">
      <alignment horizontal="center" vertical="center"/>
    </xf>
    <xf numFmtId="0" fontId="14" fillId="2" borderId="8" xfId="0" applyFont="1" applyFill="1" applyBorder="1" applyAlignment="1">
      <alignment horizontal="center" vertical="center"/>
    </xf>
    <xf numFmtId="0" fontId="7" fillId="0" borderId="1" xfId="0" applyFont="1" applyFill="1" applyBorder="1" applyAlignment="1">
      <alignment horizontal="center" vertical="center"/>
    </xf>
    <xf numFmtId="0" fontId="18" fillId="2" borderId="4" xfId="0" applyFont="1" applyFill="1" applyBorder="1" applyAlignment="1">
      <alignment horizontal="center" vertical="center" textRotation="90"/>
    </xf>
    <xf numFmtId="0" fontId="18" fillId="2" borderId="13" xfId="0" applyFont="1" applyFill="1" applyBorder="1" applyAlignment="1">
      <alignment horizontal="center" vertical="center" textRotation="90"/>
    </xf>
    <xf numFmtId="0" fontId="18" fillId="2" borderId="8" xfId="0" applyFont="1" applyFill="1" applyBorder="1" applyAlignment="1">
      <alignment horizontal="center" vertical="center" textRotation="90"/>
    </xf>
    <xf numFmtId="0" fontId="8" fillId="2" borderId="2" xfId="0" applyFont="1" applyFill="1" applyBorder="1" applyAlignment="1">
      <alignment horizontal="center"/>
    </xf>
    <xf numFmtId="0" fontId="8" fillId="2" borderId="10" xfId="0" applyFont="1" applyFill="1" applyBorder="1" applyAlignment="1">
      <alignment horizontal="center"/>
    </xf>
    <xf numFmtId="0" fontId="8" fillId="2" borderId="3" xfId="0" applyFont="1" applyFill="1" applyBorder="1" applyAlignment="1">
      <alignment horizontal="center"/>
    </xf>
    <xf numFmtId="0" fontId="5" fillId="0" borderId="0" xfId="0" applyFont="1" applyAlignment="1">
      <alignment horizontal="center"/>
    </xf>
    <xf numFmtId="0" fontId="9" fillId="4" borderId="15"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8" xfId="0" applyFont="1" applyFill="1" applyBorder="1" applyAlignment="1">
      <alignment horizontal="center" vertical="center"/>
    </xf>
    <xf numFmtId="0" fontId="9" fillId="4" borderId="15" xfId="0" applyFont="1" applyFill="1" applyBorder="1" applyAlignment="1">
      <alignment horizontal="center" vertical="center" wrapText="1"/>
    </xf>
    <xf numFmtId="0" fontId="9" fillId="4" borderId="16" xfId="0" applyFont="1" applyFill="1" applyBorder="1" applyAlignment="1">
      <alignment horizontal="center" vertical="center" wrapText="1"/>
    </xf>
    <xf numFmtId="0" fontId="9" fillId="4" borderId="6"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4" borderId="13" xfId="0" applyFont="1" applyFill="1" applyBorder="1" applyAlignment="1">
      <alignment horizontal="center" vertical="center" wrapText="1"/>
    </xf>
    <xf numFmtId="0" fontId="9" fillId="4" borderId="8"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2" borderId="9"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0" xfId="0" applyFont="1" applyFill="1" applyBorder="1" applyAlignment="1">
      <alignment horizontal="center" vertical="center" wrapText="1"/>
    </xf>
    <xf numFmtId="0" fontId="8" fillId="2" borderId="4" xfId="0" applyFont="1" applyFill="1" applyBorder="1" applyAlignment="1">
      <alignment horizontal="center" wrapText="1"/>
    </xf>
    <xf numFmtId="0" fontId="8" fillId="2" borderId="13" xfId="0" applyFont="1" applyFill="1" applyBorder="1" applyAlignment="1">
      <alignment horizontal="center" wrapText="1"/>
    </xf>
    <xf numFmtId="0" fontId="8" fillId="2" borderId="8" xfId="0" applyFont="1" applyFill="1" applyBorder="1" applyAlignment="1">
      <alignment horizontal="center" wrapText="1"/>
    </xf>
    <xf numFmtId="0" fontId="8" fillId="2" borderId="4" xfId="0" applyFont="1" applyFill="1" applyBorder="1" applyAlignment="1">
      <alignment horizontal="center"/>
    </xf>
    <xf numFmtId="0" fontId="8" fillId="2" borderId="8" xfId="0" applyFont="1" applyFill="1" applyBorder="1" applyAlignment="1">
      <alignment horizontal="center"/>
    </xf>
    <xf numFmtId="0" fontId="9" fillId="2" borderId="21" xfId="0" applyFont="1" applyFill="1" applyBorder="1" applyAlignment="1">
      <alignment horizontal="left"/>
    </xf>
    <xf numFmtId="0" fontId="9" fillId="2" borderId="5" xfId="0" applyFont="1" applyFill="1" applyBorder="1" applyAlignment="1">
      <alignment horizontal="left"/>
    </xf>
    <xf numFmtId="0" fontId="8" fillId="2" borderId="1" xfId="0" applyFont="1" applyFill="1" applyBorder="1" applyAlignment="1">
      <alignment horizontal="right"/>
    </xf>
    <xf numFmtId="165" fontId="10" fillId="0" borderId="0" xfId="1" applyFont="1" applyBorder="1" applyAlignment="1">
      <alignment horizontal="center"/>
    </xf>
    <xf numFmtId="165" fontId="10" fillId="0" borderId="5" xfId="1" applyFont="1" applyBorder="1" applyAlignment="1">
      <alignment horizontal="center"/>
    </xf>
    <xf numFmtId="0" fontId="9" fillId="2" borderId="15" xfId="0" applyFont="1" applyFill="1" applyBorder="1" applyAlignment="1">
      <alignment horizontal="center" vertical="center"/>
    </xf>
    <xf numFmtId="0" fontId="9" fillId="2" borderId="6" xfId="0" applyFont="1" applyFill="1" applyBorder="1" applyAlignment="1">
      <alignment horizontal="center" vertical="center"/>
    </xf>
    <xf numFmtId="0" fontId="8" fillId="2" borderId="1" xfId="0" applyFont="1" applyFill="1" applyBorder="1" applyAlignment="1">
      <alignment horizontal="center"/>
    </xf>
    <xf numFmtId="165" fontId="0" fillId="0" borderId="0" xfId="1" applyFont="1" applyBorder="1" applyAlignment="1">
      <alignment horizontal="center"/>
    </xf>
    <xf numFmtId="165" fontId="0" fillId="0" borderId="5" xfId="1" applyFont="1" applyBorder="1" applyAlignment="1">
      <alignment horizontal="center"/>
    </xf>
    <xf numFmtId="0" fontId="6" fillId="0" borderId="0" xfId="0" applyFont="1" applyAlignment="1">
      <alignment horizontal="center" wrapText="1"/>
    </xf>
    <xf numFmtId="0" fontId="0" fillId="0" borderId="2" xfId="0" applyBorder="1" applyAlignment="1">
      <alignment horizontal="left" vertical="center" wrapText="1"/>
    </xf>
    <xf numFmtId="0" fontId="0" fillId="0" borderId="10" xfId="0" applyBorder="1" applyAlignment="1">
      <alignment horizontal="left" vertical="center" wrapText="1"/>
    </xf>
    <xf numFmtId="0" fontId="0" fillId="0" borderId="3" xfId="0" applyBorder="1" applyAlignment="1">
      <alignment horizontal="left" vertical="center" wrapText="1"/>
    </xf>
    <xf numFmtId="0" fontId="8" fillId="2" borderId="16" xfId="3" applyFont="1" applyFill="1" applyBorder="1" applyAlignment="1">
      <alignment horizontal="center" vertical="center"/>
    </xf>
    <xf numFmtId="0" fontId="8" fillId="2" borderId="28" xfId="3" applyFont="1" applyFill="1" applyBorder="1" applyAlignment="1">
      <alignment horizontal="center" vertical="center"/>
    </xf>
    <xf numFmtId="0" fontId="8" fillId="2" borderId="25" xfId="3" applyFont="1"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vertical="center"/>
    </xf>
    <xf numFmtId="0" fontId="8" fillId="2" borderId="0" xfId="3" applyFont="1" applyFill="1" applyBorder="1" applyAlignment="1">
      <alignment horizontal="center" vertical="center"/>
    </xf>
    <xf numFmtId="0" fontId="0" fillId="0" borderId="26" xfId="0" applyBorder="1" applyAlignment="1">
      <alignment horizontal="center" wrapText="1"/>
    </xf>
    <xf numFmtId="0" fontId="8" fillId="2" borderId="29" xfId="3" applyFont="1" applyFill="1" applyBorder="1" applyAlignment="1">
      <alignment horizontal="center" vertical="center"/>
    </xf>
    <xf numFmtId="0" fontId="8" fillId="2" borderId="5" xfId="3" applyFont="1" applyFill="1" applyBorder="1" applyAlignment="1">
      <alignment horizontal="center" vertical="center"/>
    </xf>
    <xf numFmtId="0" fontId="25" fillId="2" borderId="0" xfId="0" applyFont="1" applyFill="1" applyAlignment="1">
      <alignment horizontal="center"/>
    </xf>
    <xf numFmtId="0" fontId="0" fillId="0" borderId="1" xfId="0" applyBorder="1" applyAlignment="1">
      <alignment horizontal="left" wrapText="1"/>
    </xf>
    <xf numFmtId="0" fontId="0" fillId="0" borderId="17" xfId="0" applyBorder="1" applyAlignment="1">
      <alignment horizontal="left" vertical="center"/>
    </xf>
    <xf numFmtId="0" fontId="0" fillId="0" borderId="24" xfId="0" applyBorder="1" applyAlignment="1">
      <alignment horizontal="left" vertical="center"/>
    </xf>
    <xf numFmtId="0" fontId="0" fillId="0" borderId="15" xfId="0" applyBorder="1" applyAlignment="1">
      <alignment horizontal="left"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8" fillId="10" borderId="22" xfId="0" applyFont="1" applyFill="1" applyBorder="1" applyAlignment="1">
      <alignment horizontal="center" wrapText="1"/>
    </xf>
    <xf numFmtId="0" fontId="8" fillId="10" borderId="12" xfId="0" applyFont="1" applyFill="1" applyBorder="1" applyAlignment="1">
      <alignment horizontal="center" wrapText="1"/>
    </xf>
  </cellXfs>
  <cellStyles count="5">
    <cellStyle name="Comma" xfId="4" builtinId="3"/>
    <cellStyle name="Currency" xfId="1" builtinId="4"/>
    <cellStyle name="Hyperlink" xfId="3" builtinId="8"/>
    <cellStyle name="Normal" xfId="0" builtinId="0"/>
    <cellStyle name="Percent" xfId="2" builtinId="5"/>
  </cellStyles>
  <dxfs count="0"/>
  <tableStyles count="0" defaultTableStyle="TableStyleMedium2" defaultPivotStyle="PivotStyleLight16"/>
  <colors>
    <mruColors>
      <color rgb="FFDCE6F1"/>
      <color rgb="FFEBF1D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Estacionalidad </a:t>
            </a:r>
          </a:p>
        </c:rich>
      </c:tx>
    </c:title>
    <c:plotArea>
      <c:layout/>
      <c:lineChart>
        <c:grouping val="standard"/>
        <c:ser>
          <c:idx val="0"/>
          <c:order val="0"/>
          <c:tx>
            <c:strRef>
              <c:f>Hipótesis!$D$83</c:f>
              <c:strCache>
                <c:ptCount val="1"/>
                <c:pt idx="0">
                  <c:v>EEUU</c:v>
                </c:pt>
              </c:strCache>
            </c:strRef>
          </c:tx>
          <c:val>
            <c:numRef>
              <c:f>Hipótesis!$D$84:$D$95</c:f>
              <c:numCache>
                <c:formatCode>0%</c:formatCode>
                <c:ptCount val="12"/>
                <c:pt idx="0">
                  <c:v>0.8</c:v>
                </c:pt>
                <c:pt idx="1">
                  <c:v>1.1000000000000001</c:v>
                </c:pt>
                <c:pt idx="2">
                  <c:v>1</c:v>
                </c:pt>
                <c:pt idx="3">
                  <c:v>0.9</c:v>
                </c:pt>
                <c:pt idx="4">
                  <c:v>1</c:v>
                </c:pt>
                <c:pt idx="5">
                  <c:v>0.85</c:v>
                </c:pt>
                <c:pt idx="6">
                  <c:v>0.6</c:v>
                </c:pt>
                <c:pt idx="7">
                  <c:v>1</c:v>
                </c:pt>
                <c:pt idx="8">
                  <c:v>1</c:v>
                </c:pt>
                <c:pt idx="9">
                  <c:v>1</c:v>
                </c:pt>
                <c:pt idx="10">
                  <c:v>1.3</c:v>
                </c:pt>
                <c:pt idx="11">
                  <c:v>1.2</c:v>
                </c:pt>
              </c:numCache>
            </c:numRef>
          </c:val>
        </c:ser>
        <c:ser>
          <c:idx val="1"/>
          <c:order val="1"/>
          <c:tx>
            <c:strRef>
              <c:f>Hipótesis!$E$83</c:f>
              <c:strCache>
                <c:ptCount val="1"/>
                <c:pt idx="0">
                  <c:v>España</c:v>
                </c:pt>
              </c:strCache>
            </c:strRef>
          </c:tx>
          <c:val>
            <c:numRef>
              <c:f>Hipótesis!$E$84:$E$95</c:f>
              <c:numCache>
                <c:formatCode>0%</c:formatCode>
                <c:ptCount val="12"/>
                <c:pt idx="0">
                  <c:v>0.75</c:v>
                </c:pt>
                <c:pt idx="1">
                  <c:v>1.1000000000000001</c:v>
                </c:pt>
                <c:pt idx="2">
                  <c:v>1</c:v>
                </c:pt>
                <c:pt idx="3">
                  <c:v>1</c:v>
                </c:pt>
                <c:pt idx="4">
                  <c:v>1</c:v>
                </c:pt>
                <c:pt idx="5">
                  <c:v>0.85</c:v>
                </c:pt>
                <c:pt idx="6">
                  <c:v>0.6</c:v>
                </c:pt>
                <c:pt idx="7">
                  <c:v>1</c:v>
                </c:pt>
                <c:pt idx="8">
                  <c:v>1</c:v>
                </c:pt>
                <c:pt idx="9">
                  <c:v>1</c:v>
                </c:pt>
                <c:pt idx="10">
                  <c:v>1</c:v>
                </c:pt>
                <c:pt idx="11">
                  <c:v>1.3</c:v>
                </c:pt>
              </c:numCache>
            </c:numRef>
          </c:val>
        </c:ser>
        <c:dLbls>
          <c:showVal val="1"/>
        </c:dLbls>
        <c:marker val="1"/>
        <c:axId val="97331456"/>
        <c:axId val="141508992"/>
      </c:lineChart>
      <c:catAx>
        <c:axId val="97331456"/>
        <c:scaling>
          <c:orientation val="minMax"/>
        </c:scaling>
        <c:axPos val="b"/>
        <c:numFmt formatCode="General" sourceLinked="1"/>
        <c:majorTickMark val="none"/>
        <c:tickLblPos val="nextTo"/>
        <c:crossAx val="141508992"/>
        <c:crosses val="autoZero"/>
        <c:auto val="1"/>
        <c:lblAlgn val="ctr"/>
        <c:lblOffset val="100"/>
      </c:catAx>
      <c:valAx>
        <c:axId val="141508992"/>
        <c:scaling>
          <c:orientation val="minMax"/>
        </c:scaling>
        <c:delete val="1"/>
        <c:axPos val="l"/>
        <c:numFmt formatCode="0%" sourceLinked="1"/>
        <c:tickLblPos val="none"/>
        <c:crossAx val="97331456"/>
        <c:crosses val="autoZero"/>
        <c:crossBetween val="between"/>
      </c:valAx>
    </c:plotArea>
    <c:legend>
      <c:legendPos val="t"/>
    </c:legend>
    <c:plotVisOnly val="1"/>
    <c:dispBlanksAs val="gap"/>
  </c:chart>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Delta de ventas según estacionalidad</a:t>
            </a:r>
          </a:p>
        </c:rich>
      </c:tx>
    </c:title>
    <c:plotArea>
      <c:layout/>
      <c:lineChart>
        <c:grouping val="standard"/>
        <c:ser>
          <c:idx val="0"/>
          <c:order val="0"/>
          <c:tx>
            <c:strRef>
              <c:f>Hipótesis!$I$83</c:f>
              <c:strCache>
                <c:ptCount val="1"/>
                <c:pt idx="0">
                  <c:v>Delta</c:v>
                </c:pt>
              </c:strCache>
            </c:strRef>
          </c:tx>
          <c:val>
            <c:numRef>
              <c:f>Hipótesis!$I$84:$I$95</c:f>
              <c:numCache>
                <c:formatCode>0%</c:formatCode>
                <c:ptCount val="12"/>
                <c:pt idx="0">
                  <c:v>-0.23696454508516729</c:v>
                </c:pt>
                <c:pt idx="1">
                  <c:v>0.10000000000000031</c:v>
                </c:pt>
                <c:pt idx="2">
                  <c:v>0</c:v>
                </c:pt>
                <c:pt idx="3">
                  <c:v>-2.6070909829664868E-2</c:v>
                </c:pt>
                <c:pt idx="4">
                  <c:v>0</c:v>
                </c:pt>
                <c:pt idx="5">
                  <c:v>-0.14999999999999991</c:v>
                </c:pt>
                <c:pt idx="6">
                  <c:v>-0.39999999999999991</c:v>
                </c:pt>
                <c:pt idx="7">
                  <c:v>0</c:v>
                </c:pt>
                <c:pt idx="8">
                  <c:v>0</c:v>
                </c:pt>
                <c:pt idx="9">
                  <c:v>0</c:v>
                </c:pt>
                <c:pt idx="10">
                  <c:v>7.8212729488995381E-2</c:v>
                </c:pt>
                <c:pt idx="11">
                  <c:v>0.27392909017033507</c:v>
                </c:pt>
              </c:numCache>
            </c:numRef>
          </c:val>
        </c:ser>
        <c:dLbls>
          <c:showVal val="1"/>
        </c:dLbls>
        <c:marker val="1"/>
        <c:axId val="156444544"/>
        <c:axId val="161830016"/>
      </c:lineChart>
      <c:catAx>
        <c:axId val="156444544"/>
        <c:scaling>
          <c:orientation val="minMax"/>
        </c:scaling>
        <c:axPos val="b"/>
        <c:numFmt formatCode="General" sourceLinked="1"/>
        <c:majorTickMark val="none"/>
        <c:tickLblPos val="nextTo"/>
        <c:crossAx val="161830016"/>
        <c:crosses val="autoZero"/>
        <c:auto val="1"/>
        <c:lblAlgn val="ctr"/>
        <c:lblOffset val="100"/>
      </c:catAx>
      <c:valAx>
        <c:axId val="161830016"/>
        <c:scaling>
          <c:orientation val="minMax"/>
        </c:scaling>
        <c:delete val="1"/>
        <c:axPos val="l"/>
        <c:numFmt formatCode="0%" sourceLinked="1"/>
        <c:tickLblPos val="none"/>
        <c:crossAx val="156444544"/>
        <c:crosses val="autoZero"/>
        <c:crossBetween val="between"/>
      </c:valAx>
    </c:plotArea>
    <c:legend>
      <c:legendPos val="t"/>
    </c:legend>
    <c:plotVisOnly val="1"/>
    <c:dispBlanksAs val="gap"/>
  </c:chart>
  <c:printSettings>
    <c:headerFooter/>
    <c:pageMargins b="0.750000000000001" l="0.70000000000000062" r="0.70000000000000062" t="0.75000000000000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strRef>
          <c:f>Hipótesis!$C$6</c:f>
          <c:strCache>
            <c:ptCount val="1"/>
            <c:pt idx="0">
              <c:v>Aspiracional - Venta anual en $</c:v>
            </c:pt>
          </c:strCache>
        </c:strRef>
      </c:tx>
    </c:title>
    <c:plotArea>
      <c:layout/>
      <c:barChart>
        <c:barDir val="col"/>
        <c:grouping val="percentStacked"/>
        <c:ser>
          <c:idx val="0"/>
          <c:order val="0"/>
          <c:tx>
            <c:strRef>
              <c:f>Hipótesis!$C$8</c:f>
              <c:strCache>
                <c:ptCount val="1"/>
                <c:pt idx="0">
                  <c:v>España</c:v>
                </c:pt>
              </c:strCache>
            </c:strRef>
          </c:tx>
          <c:cat>
            <c:numRef>
              <c:f>Hipótesis!$H$7:$K$7</c:f>
              <c:numCache>
                <c:formatCode>General</c:formatCode>
                <c:ptCount val="4"/>
                <c:pt idx="0">
                  <c:v>2014</c:v>
                </c:pt>
                <c:pt idx="1">
                  <c:v>2015</c:v>
                </c:pt>
                <c:pt idx="2">
                  <c:v>2016</c:v>
                </c:pt>
                <c:pt idx="3">
                  <c:v>2017</c:v>
                </c:pt>
              </c:numCache>
            </c:numRef>
          </c:cat>
          <c:val>
            <c:numRef>
              <c:f>Hipótesis!$H$8:$K$8</c:f>
              <c:numCache>
                <c:formatCode>0%</c:formatCode>
                <c:ptCount val="4"/>
                <c:pt idx="0">
                  <c:v>0.73929090170334943</c:v>
                </c:pt>
                <c:pt idx="1">
                  <c:v>0.77140110720419508</c:v>
                </c:pt>
                <c:pt idx="2">
                  <c:v>0.70834320233130077</c:v>
                </c:pt>
                <c:pt idx="3">
                  <c:v>0.71595878068703833</c:v>
                </c:pt>
              </c:numCache>
            </c:numRef>
          </c:val>
        </c:ser>
        <c:ser>
          <c:idx val="1"/>
          <c:order val="1"/>
          <c:tx>
            <c:strRef>
              <c:f>Hipótesis!$C$9</c:f>
              <c:strCache>
                <c:ptCount val="1"/>
                <c:pt idx="0">
                  <c:v>EEUU</c:v>
                </c:pt>
              </c:strCache>
            </c:strRef>
          </c:tx>
          <c:cat>
            <c:numRef>
              <c:f>Hipótesis!$H$7:$K$7</c:f>
              <c:numCache>
                <c:formatCode>General</c:formatCode>
                <c:ptCount val="4"/>
                <c:pt idx="0">
                  <c:v>2014</c:v>
                </c:pt>
                <c:pt idx="1">
                  <c:v>2015</c:v>
                </c:pt>
                <c:pt idx="2">
                  <c:v>2016</c:v>
                </c:pt>
                <c:pt idx="3">
                  <c:v>2017</c:v>
                </c:pt>
              </c:numCache>
            </c:numRef>
          </c:cat>
          <c:val>
            <c:numRef>
              <c:f>Hipótesis!$H$9:$K$9</c:f>
              <c:numCache>
                <c:formatCode>0%</c:formatCode>
                <c:ptCount val="4"/>
                <c:pt idx="0">
                  <c:v>0.26070909829665073</c:v>
                </c:pt>
                <c:pt idx="1">
                  <c:v>0.22859889279580503</c:v>
                </c:pt>
                <c:pt idx="2">
                  <c:v>0.29165679766869934</c:v>
                </c:pt>
                <c:pt idx="3">
                  <c:v>0.28404121931296161</c:v>
                </c:pt>
              </c:numCache>
            </c:numRef>
          </c:val>
        </c:ser>
        <c:dLbls/>
        <c:gapWidth val="55"/>
        <c:overlap val="100"/>
        <c:axId val="94676864"/>
        <c:axId val="94678400"/>
      </c:barChart>
      <c:lineChart>
        <c:grouping val="standard"/>
        <c:ser>
          <c:idx val="2"/>
          <c:order val="2"/>
          <c:tx>
            <c:strRef>
              <c:f>Hipótesis!$C$8</c:f>
              <c:strCache>
                <c:ptCount val="1"/>
                <c:pt idx="0">
                  <c:v>España</c:v>
                </c:pt>
              </c:strCache>
            </c:strRef>
          </c:tx>
          <c:marker>
            <c:symbol val="none"/>
          </c:marker>
          <c:val>
            <c:numRef>
              <c:f>Hipótesis!$D$8:$G$8</c:f>
              <c:numCache>
                <c:formatCode>_ "$"\ * #,##0_ ;_ "$"\ * \-#,##0_ ;_ "$"\ * "-"??_ ;_ @_ </c:formatCode>
                <c:ptCount val="4"/>
                <c:pt idx="0">
                  <c:v>922158.3443541975</c:v>
                </c:pt>
                <c:pt idx="1">
                  <c:v>1254135.3483217089</c:v>
                </c:pt>
                <c:pt idx="2">
                  <c:v>1438567.0171925479</c:v>
                </c:pt>
                <c:pt idx="3">
                  <c:v>1844316.6887083948</c:v>
                </c:pt>
              </c:numCache>
            </c:numRef>
          </c:val>
        </c:ser>
        <c:ser>
          <c:idx val="3"/>
          <c:order val="3"/>
          <c:tx>
            <c:strRef>
              <c:f>Hipótesis!$C$9</c:f>
              <c:strCache>
                <c:ptCount val="1"/>
                <c:pt idx="0">
                  <c:v>EEUU</c:v>
                </c:pt>
              </c:strCache>
            </c:strRef>
          </c:tx>
          <c:marker>
            <c:symbol val="none"/>
          </c:marker>
          <c:val>
            <c:numRef>
              <c:f>Hipótesis!$D$9:$G$9</c:f>
              <c:numCache>
                <c:formatCode>_ "$"\ * #,##0_ ;_ "$"\ * \-#,##0_ ;_ "$"\ * "-"??_ ;_ @_ </c:formatCode>
                <c:ptCount val="4"/>
                <c:pt idx="0">
                  <c:v>325196.84726187121</c:v>
                </c:pt>
                <c:pt idx="1">
                  <c:v>371653.5397278528</c:v>
                </c:pt>
                <c:pt idx="2">
                  <c:v>592322.82894126547</c:v>
                </c:pt>
                <c:pt idx="3">
                  <c:v>731692.90633921023</c:v>
                </c:pt>
              </c:numCache>
            </c:numRef>
          </c:val>
        </c:ser>
        <c:dLbls/>
        <c:marker val="1"/>
        <c:axId val="94689920"/>
        <c:axId val="94688384"/>
      </c:lineChart>
      <c:catAx>
        <c:axId val="94676864"/>
        <c:scaling>
          <c:orientation val="minMax"/>
        </c:scaling>
        <c:axPos val="b"/>
        <c:numFmt formatCode="General" sourceLinked="1"/>
        <c:majorTickMark val="none"/>
        <c:tickLblPos val="nextTo"/>
        <c:crossAx val="94678400"/>
        <c:crosses val="autoZero"/>
        <c:auto val="1"/>
        <c:lblAlgn val="ctr"/>
        <c:lblOffset val="100"/>
      </c:catAx>
      <c:valAx>
        <c:axId val="94678400"/>
        <c:scaling>
          <c:orientation val="minMax"/>
        </c:scaling>
        <c:axPos val="l"/>
        <c:majorGridlines/>
        <c:numFmt formatCode="0%" sourceLinked="1"/>
        <c:majorTickMark val="none"/>
        <c:tickLblPos val="nextTo"/>
        <c:crossAx val="94676864"/>
        <c:crosses val="autoZero"/>
        <c:crossBetween val="between"/>
      </c:valAx>
      <c:valAx>
        <c:axId val="94688384"/>
        <c:scaling>
          <c:orientation val="minMax"/>
        </c:scaling>
        <c:axPos val="r"/>
        <c:numFmt formatCode="_ &quot;$&quot;\ * #,##0_ ;_ &quot;$&quot;\ * \-#,##0_ ;_ &quot;$&quot;\ * &quot;-&quot;??_ ;_ @_ " sourceLinked="1"/>
        <c:tickLblPos val="nextTo"/>
        <c:crossAx val="94689920"/>
        <c:crosses val="max"/>
        <c:crossBetween val="between"/>
      </c:valAx>
      <c:catAx>
        <c:axId val="94689920"/>
        <c:scaling>
          <c:orientation val="minMax"/>
        </c:scaling>
        <c:delete val="1"/>
        <c:axPos val="b"/>
        <c:tickLblPos val="none"/>
        <c:crossAx val="94688384"/>
        <c:crosses val="autoZero"/>
        <c:auto val="1"/>
        <c:lblAlgn val="ctr"/>
        <c:lblOffset val="100"/>
      </c:catAx>
    </c:plotArea>
    <c:legend>
      <c:legendPos val="r"/>
    </c:legend>
    <c:plotVisOnly val="1"/>
    <c:dispBlanksAs val="gap"/>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Modelo</a:t>
            </a:r>
            <a:r>
              <a:rPr lang="en-US" baseline="0"/>
              <a:t> de Ingresos</a:t>
            </a:r>
            <a:endParaRPr lang="en-US"/>
          </a:p>
        </c:rich>
      </c:tx>
    </c:title>
    <c:plotArea>
      <c:layout/>
      <c:barChart>
        <c:barDir val="col"/>
        <c:grouping val="stacked"/>
        <c:ser>
          <c:idx val="0"/>
          <c:order val="0"/>
          <c:tx>
            <c:strRef>
              <c:f>'Modelo de ingresos'!$O$80</c:f>
              <c:strCache>
                <c:ptCount val="1"/>
                <c:pt idx="0">
                  <c:v>Cantidad</c:v>
                </c:pt>
              </c:strCache>
            </c:strRef>
          </c:tx>
          <c:cat>
            <c:numRef>
              <c:f>'Modelo de ingresos'!$P$5:$S$79</c:f>
              <c:numCache>
                <c:formatCode>General</c:formatCode>
                <c:ptCount val="4"/>
                <c:pt idx="0">
                  <c:v>2014</c:v>
                </c:pt>
                <c:pt idx="1">
                  <c:v>2015</c:v>
                </c:pt>
                <c:pt idx="2">
                  <c:v>2016</c:v>
                </c:pt>
                <c:pt idx="3">
                  <c:v>2017</c:v>
                </c:pt>
              </c:numCache>
            </c:numRef>
          </c:cat>
          <c:val>
            <c:numRef>
              <c:f>'Modelo de ingresos'!$P$80:$S$80</c:f>
              <c:numCache>
                <c:formatCode>0</c:formatCode>
                <c:ptCount val="4"/>
                <c:pt idx="0">
                  <c:v>9618.2433937270307</c:v>
                </c:pt>
                <c:pt idx="1">
                  <c:v>11787.767605916672</c:v>
                </c:pt>
                <c:pt idx="2">
                  <c:v>14852.587183455009</c:v>
                </c:pt>
                <c:pt idx="3">
                  <c:v>20199.51856949881</c:v>
                </c:pt>
              </c:numCache>
            </c:numRef>
          </c:val>
        </c:ser>
        <c:dLbls/>
        <c:gapWidth val="55"/>
        <c:overlap val="100"/>
        <c:axId val="94955776"/>
        <c:axId val="94954240"/>
      </c:barChart>
      <c:lineChart>
        <c:grouping val="standard"/>
        <c:ser>
          <c:idx val="1"/>
          <c:order val="1"/>
          <c:tx>
            <c:strRef>
              <c:f>'Modelo de ingresos'!$O$81</c:f>
              <c:strCache>
                <c:ptCount val="1"/>
                <c:pt idx="0">
                  <c:v>Ventas</c:v>
                </c:pt>
              </c:strCache>
            </c:strRef>
          </c:tx>
          <c:marker>
            <c:symbol val="none"/>
          </c:marker>
          <c:cat>
            <c:numRef>
              <c:f>'Modelo de ingresos'!$P$5:$S$79</c:f>
              <c:numCache>
                <c:formatCode>General</c:formatCode>
                <c:ptCount val="4"/>
                <c:pt idx="0">
                  <c:v>2014</c:v>
                </c:pt>
                <c:pt idx="1">
                  <c:v>2015</c:v>
                </c:pt>
                <c:pt idx="2">
                  <c:v>2016</c:v>
                </c:pt>
                <c:pt idx="3">
                  <c:v>2017</c:v>
                </c:pt>
              </c:numCache>
            </c:numRef>
          </c:cat>
          <c:val>
            <c:numRef>
              <c:f>'Modelo de ingresos'!$P$81:$S$81</c:f>
              <c:numCache>
                <c:formatCode>_ "$"\ * #,##0.00_ ;_ "$"\ * \-#,##0.00_ ;_ "$"\ * "-"??_ ;_ @_ </c:formatCode>
                <c:ptCount val="4"/>
                <c:pt idx="0">
                  <c:v>1403730.7460787741</c:v>
                </c:pt>
                <c:pt idx="1">
                  <c:v>1725897.7650497225</c:v>
                </c:pt>
                <c:pt idx="2">
                  <c:v>2174631.1839626497</c:v>
                </c:pt>
                <c:pt idx="3">
                  <c:v>2957498.4101892039</c:v>
                </c:pt>
              </c:numCache>
            </c:numRef>
          </c:val>
        </c:ser>
        <c:dLbls/>
        <c:marker val="1"/>
        <c:axId val="94918144"/>
        <c:axId val="94919680"/>
      </c:lineChart>
      <c:catAx>
        <c:axId val="94918144"/>
        <c:scaling>
          <c:orientation val="minMax"/>
        </c:scaling>
        <c:axPos val="b"/>
        <c:numFmt formatCode="General" sourceLinked="1"/>
        <c:majorTickMark val="none"/>
        <c:tickLblPos val="nextTo"/>
        <c:crossAx val="94919680"/>
        <c:crosses val="autoZero"/>
        <c:auto val="1"/>
        <c:lblAlgn val="ctr"/>
        <c:lblOffset val="100"/>
      </c:catAx>
      <c:valAx>
        <c:axId val="94919680"/>
        <c:scaling>
          <c:orientation val="minMax"/>
        </c:scaling>
        <c:axPos val="l"/>
        <c:majorGridlines/>
        <c:numFmt formatCode="_ &quot;$&quot;\ * #,##0.00_ ;_ &quot;$&quot;\ * \-#,##0.00_ ;_ &quot;$&quot;\ * &quot;-&quot;??_ ;_ @_ " sourceLinked="1"/>
        <c:majorTickMark val="none"/>
        <c:tickLblPos val="nextTo"/>
        <c:crossAx val="94918144"/>
        <c:crosses val="autoZero"/>
        <c:crossBetween val="between"/>
      </c:valAx>
      <c:valAx>
        <c:axId val="94954240"/>
        <c:scaling>
          <c:orientation val="minMax"/>
        </c:scaling>
        <c:axPos val="r"/>
        <c:numFmt formatCode="0" sourceLinked="1"/>
        <c:tickLblPos val="nextTo"/>
        <c:crossAx val="94955776"/>
        <c:crosses val="max"/>
        <c:crossBetween val="between"/>
      </c:valAx>
      <c:catAx>
        <c:axId val="94955776"/>
        <c:scaling>
          <c:orientation val="minMax"/>
        </c:scaling>
        <c:delete val="1"/>
        <c:axPos val="b"/>
        <c:numFmt formatCode="General" sourceLinked="1"/>
        <c:tickLblPos val="none"/>
        <c:crossAx val="94954240"/>
        <c:crosses val="autoZero"/>
        <c:auto val="1"/>
        <c:lblAlgn val="ctr"/>
        <c:lblOffset val="100"/>
      </c:catAx>
    </c:plotArea>
    <c:legend>
      <c:legendPos val="r"/>
    </c:legend>
    <c:plotVisOnly val="1"/>
    <c:dispBlanksAs val="gap"/>
  </c:chart>
  <c:printSettings>
    <c:headerFooter/>
    <c:pageMargins b="0.75000000000000078" l="0.70000000000000062" r="0.70000000000000062" t="0.7500000000000007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Estacionalidad </a:t>
            </a:r>
          </a:p>
        </c:rich>
      </c:tx>
    </c:title>
    <c:plotArea>
      <c:layout/>
      <c:lineChart>
        <c:grouping val="standard"/>
        <c:ser>
          <c:idx val="0"/>
          <c:order val="0"/>
          <c:tx>
            <c:strRef>
              <c:f>Hipótesis!$D$83</c:f>
              <c:strCache>
                <c:ptCount val="1"/>
                <c:pt idx="0">
                  <c:v>EEUU</c:v>
                </c:pt>
              </c:strCache>
            </c:strRef>
          </c:tx>
          <c:val>
            <c:numRef>
              <c:f>Hipótesis!$D$84:$D$95</c:f>
              <c:numCache>
                <c:formatCode>0%</c:formatCode>
                <c:ptCount val="12"/>
                <c:pt idx="0">
                  <c:v>0.8</c:v>
                </c:pt>
                <c:pt idx="1">
                  <c:v>1.1000000000000001</c:v>
                </c:pt>
                <c:pt idx="2">
                  <c:v>1</c:v>
                </c:pt>
                <c:pt idx="3">
                  <c:v>0.9</c:v>
                </c:pt>
                <c:pt idx="4">
                  <c:v>1</c:v>
                </c:pt>
                <c:pt idx="5">
                  <c:v>0.85</c:v>
                </c:pt>
                <c:pt idx="6">
                  <c:v>0.6</c:v>
                </c:pt>
                <c:pt idx="7">
                  <c:v>1</c:v>
                </c:pt>
                <c:pt idx="8">
                  <c:v>1</c:v>
                </c:pt>
                <c:pt idx="9">
                  <c:v>1</c:v>
                </c:pt>
                <c:pt idx="10">
                  <c:v>1.3</c:v>
                </c:pt>
                <c:pt idx="11">
                  <c:v>1.2</c:v>
                </c:pt>
              </c:numCache>
            </c:numRef>
          </c:val>
        </c:ser>
        <c:ser>
          <c:idx val="1"/>
          <c:order val="1"/>
          <c:tx>
            <c:strRef>
              <c:f>Hipótesis!$E$83</c:f>
              <c:strCache>
                <c:ptCount val="1"/>
                <c:pt idx="0">
                  <c:v>España</c:v>
                </c:pt>
              </c:strCache>
            </c:strRef>
          </c:tx>
          <c:val>
            <c:numRef>
              <c:f>Hipótesis!$E$84:$E$95</c:f>
              <c:numCache>
                <c:formatCode>0%</c:formatCode>
                <c:ptCount val="12"/>
                <c:pt idx="0">
                  <c:v>0.75</c:v>
                </c:pt>
                <c:pt idx="1">
                  <c:v>1.1000000000000001</c:v>
                </c:pt>
                <c:pt idx="2">
                  <c:v>1</c:v>
                </c:pt>
                <c:pt idx="3">
                  <c:v>1</c:v>
                </c:pt>
                <c:pt idx="4">
                  <c:v>1</c:v>
                </c:pt>
                <c:pt idx="5">
                  <c:v>0.85</c:v>
                </c:pt>
                <c:pt idx="6">
                  <c:v>0.6</c:v>
                </c:pt>
                <c:pt idx="7">
                  <c:v>1</c:v>
                </c:pt>
                <c:pt idx="8">
                  <c:v>1</c:v>
                </c:pt>
                <c:pt idx="9">
                  <c:v>1</c:v>
                </c:pt>
                <c:pt idx="10">
                  <c:v>1</c:v>
                </c:pt>
                <c:pt idx="11">
                  <c:v>1.3</c:v>
                </c:pt>
              </c:numCache>
            </c:numRef>
          </c:val>
        </c:ser>
        <c:dLbls/>
        <c:marker val="1"/>
        <c:axId val="96357760"/>
        <c:axId val="96363648"/>
      </c:lineChart>
      <c:catAx>
        <c:axId val="96357760"/>
        <c:scaling>
          <c:orientation val="minMax"/>
        </c:scaling>
        <c:axPos val="b"/>
        <c:numFmt formatCode="General" sourceLinked="1"/>
        <c:majorTickMark val="none"/>
        <c:tickLblPos val="nextTo"/>
        <c:crossAx val="96363648"/>
        <c:crosses val="autoZero"/>
        <c:auto val="1"/>
        <c:lblAlgn val="ctr"/>
        <c:lblOffset val="100"/>
      </c:catAx>
      <c:valAx>
        <c:axId val="96363648"/>
        <c:scaling>
          <c:orientation val="minMax"/>
        </c:scaling>
        <c:axPos val="l"/>
        <c:majorGridlines/>
        <c:title/>
        <c:numFmt formatCode="0%" sourceLinked="1"/>
        <c:majorTickMark val="none"/>
        <c:tickLblPos val="none"/>
        <c:crossAx val="96357760"/>
        <c:crosses val="autoZero"/>
        <c:crossBetween val="between"/>
      </c:valAx>
      <c:dTable>
        <c:showHorzBorder val="1"/>
        <c:showVertBorder val="1"/>
        <c:showOutline val="1"/>
        <c:showKeys val="1"/>
      </c:dTable>
    </c:plotArea>
    <c:plotVisOnly val="1"/>
    <c:dispBlanksAs val="gap"/>
  </c:chart>
  <c:printSettings>
    <c:headerFooter/>
    <c:pageMargins b="0.75000000000000078" l="0.70000000000000062" r="0.70000000000000062" t="0.750000000000000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Costos</a:t>
            </a:r>
            <a:r>
              <a:rPr lang="en-US" baseline="0"/>
              <a:t> Fijos anuales</a:t>
            </a:r>
            <a:endParaRPr lang="en-US"/>
          </a:p>
        </c:rich>
      </c:tx>
    </c:title>
    <c:plotArea>
      <c:layout/>
      <c:barChart>
        <c:barDir val="col"/>
        <c:grouping val="clustered"/>
        <c:ser>
          <c:idx val="0"/>
          <c:order val="0"/>
          <c:tx>
            <c:strRef>
              <c:f>'Costos Fijos'!$A$13:$B$13</c:f>
              <c:strCache>
                <c:ptCount val="1"/>
                <c:pt idx="0">
                  <c:v>Servicios Total</c:v>
                </c:pt>
              </c:strCache>
            </c:strRef>
          </c:tx>
          <c:cat>
            <c:strRef>
              <c:f>'Costos Fijos'!$O$4:$BB$5</c:f>
              <c:strCache>
                <c:ptCount val="4"/>
                <c:pt idx="0">
                  <c:v>Total</c:v>
                </c:pt>
                <c:pt idx="1">
                  <c:v>Total</c:v>
                </c:pt>
                <c:pt idx="2">
                  <c:v>Total</c:v>
                </c:pt>
                <c:pt idx="3">
                  <c:v>Total</c:v>
                </c:pt>
              </c:strCache>
            </c:strRef>
          </c:cat>
          <c:val>
            <c:numRef>
              <c:f>'Costos Fijos'!$O$13:$BB$13</c:f>
              <c:numCache>
                <c:formatCode>_ "$"\ * #,##0.00_ ;_ "$"\ * \-#,##0.00_ ;_ "$"\ * "-"??_ ;_ @_ </c:formatCode>
                <c:ptCount val="4"/>
                <c:pt idx="0">
                  <c:v>81600</c:v>
                </c:pt>
                <c:pt idx="1">
                  <c:v>81600</c:v>
                </c:pt>
                <c:pt idx="2">
                  <c:v>81600</c:v>
                </c:pt>
                <c:pt idx="3">
                  <c:v>81600</c:v>
                </c:pt>
              </c:numCache>
            </c:numRef>
          </c:val>
        </c:ser>
        <c:ser>
          <c:idx val="1"/>
          <c:order val="1"/>
          <c:tx>
            <c:strRef>
              <c:f>'Costos Fijos'!$A$14:$B$14</c:f>
              <c:strCache>
                <c:ptCount val="1"/>
                <c:pt idx="0">
                  <c:v>Varios Librería</c:v>
                </c:pt>
              </c:strCache>
            </c:strRef>
          </c:tx>
          <c:cat>
            <c:strRef>
              <c:f>'Costos Fijos'!$O$4:$BB$5</c:f>
              <c:strCache>
                <c:ptCount val="4"/>
                <c:pt idx="0">
                  <c:v>Total</c:v>
                </c:pt>
                <c:pt idx="1">
                  <c:v>Total</c:v>
                </c:pt>
                <c:pt idx="2">
                  <c:v>Total</c:v>
                </c:pt>
                <c:pt idx="3">
                  <c:v>Total</c:v>
                </c:pt>
              </c:strCache>
            </c:strRef>
          </c:cat>
          <c:val>
            <c:numRef>
              <c:f>'Costos Fijos'!$O$14:$BB$14</c:f>
            </c:numRef>
          </c:val>
        </c:ser>
        <c:ser>
          <c:idx val="2"/>
          <c:order val="2"/>
          <c:tx>
            <c:strRef>
              <c:f>'Costos Fijos'!$A$15:$B$15</c:f>
              <c:strCache>
                <c:ptCount val="1"/>
                <c:pt idx="0">
                  <c:v>Varios Viáticos</c:v>
                </c:pt>
              </c:strCache>
            </c:strRef>
          </c:tx>
          <c:cat>
            <c:strRef>
              <c:f>'Costos Fijos'!$O$4:$BB$5</c:f>
              <c:strCache>
                <c:ptCount val="4"/>
                <c:pt idx="0">
                  <c:v>Total</c:v>
                </c:pt>
                <c:pt idx="1">
                  <c:v>Total</c:v>
                </c:pt>
                <c:pt idx="2">
                  <c:v>Total</c:v>
                </c:pt>
                <c:pt idx="3">
                  <c:v>Total</c:v>
                </c:pt>
              </c:strCache>
            </c:strRef>
          </c:cat>
          <c:val>
            <c:numRef>
              <c:f>'Costos Fijos'!$O$15:$BB$15</c:f>
            </c:numRef>
          </c:val>
        </c:ser>
        <c:ser>
          <c:idx val="3"/>
          <c:order val="3"/>
          <c:tx>
            <c:strRef>
              <c:f>'Costos Fijos'!$A$16:$B$16</c:f>
              <c:strCache>
                <c:ptCount val="1"/>
                <c:pt idx="0">
                  <c:v>Varios Total</c:v>
                </c:pt>
              </c:strCache>
            </c:strRef>
          </c:tx>
          <c:cat>
            <c:strRef>
              <c:f>'Costos Fijos'!$O$4:$BB$5</c:f>
              <c:strCache>
                <c:ptCount val="4"/>
                <c:pt idx="0">
                  <c:v>Total</c:v>
                </c:pt>
                <c:pt idx="1">
                  <c:v>Total</c:v>
                </c:pt>
                <c:pt idx="2">
                  <c:v>Total</c:v>
                </c:pt>
                <c:pt idx="3">
                  <c:v>Total</c:v>
                </c:pt>
              </c:strCache>
            </c:strRef>
          </c:cat>
          <c:val>
            <c:numRef>
              <c:f>'Costos Fijos'!$O$16:$BB$16</c:f>
              <c:numCache>
                <c:formatCode>_ "$"\ * #,##0.00_ ;_ "$"\ * \-#,##0.00_ ;_ "$"\ * "-"??_ ;_ @_ </c:formatCode>
                <c:ptCount val="4"/>
                <c:pt idx="0">
                  <c:v>7440</c:v>
                </c:pt>
                <c:pt idx="1">
                  <c:v>7440</c:v>
                </c:pt>
                <c:pt idx="2">
                  <c:v>7440</c:v>
                </c:pt>
                <c:pt idx="3">
                  <c:v>7440</c:v>
                </c:pt>
              </c:numCache>
            </c:numRef>
          </c:val>
        </c:ser>
        <c:ser>
          <c:idx val="4"/>
          <c:order val="4"/>
          <c:tx>
            <c:strRef>
              <c:f>'Costos Fijos'!$A$17:$B$17</c:f>
              <c:strCache>
                <c:ptCount val="1"/>
                <c:pt idx="0">
                  <c:v>Promoción AdWords</c:v>
                </c:pt>
              </c:strCache>
            </c:strRef>
          </c:tx>
          <c:cat>
            <c:strRef>
              <c:f>'Costos Fijos'!$O$4:$BB$5</c:f>
              <c:strCache>
                <c:ptCount val="4"/>
                <c:pt idx="0">
                  <c:v>Total</c:v>
                </c:pt>
                <c:pt idx="1">
                  <c:v>Total</c:v>
                </c:pt>
                <c:pt idx="2">
                  <c:v>Total</c:v>
                </c:pt>
                <c:pt idx="3">
                  <c:v>Total</c:v>
                </c:pt>
              </c:strCache>
            </c:strRef>
          </c:cat>
          <c:val>
            <c:numRef>
              <c:f>'Costos Fijos'!$O$17:$BB$17</c:f>
            </c:numRef>
          </c:val>
        </c:ser>
        <c:ser>
          <c:idx val="5"/>
          <c:order val="5"/>
          <c:tx>
            <c:strRef>
              <c:f>'Costos Fijos'!$A$18:$B$18</c:f>
              <c:strCache>
                <c:ptCount val="1"/>
                <c:pt idx="0">
                  <c:v>Promoción Facebook</c:v>
                </c:pt>
              </c:strCache>
            </c:strRef>
          </c:tx>
          <c:cat>
            <c:strRef>
              <c:f>'Costos Fijos'!$O$4:$BB$5</c:f>
              <c:strCache>
                <c:ptCount val="4"/>
                <c:pt idx="0">
                  <c:v>Total</c:v>
                </c:pt>
                <c:pt idx="1">
                  <c:v>Total</c:v>
                </c:pt>
                <c:pt idx="2">
                  <c:v>Total</c:v>
                </c:pt>
                <c:pt idx="3">
                  <c:v>Total</c:v>
                </c:pt>
              </c:strCache>
            </c:strRef>
          </c:cat>
          <c:val>
            <c:numRef>
              <c:f>'Costos Fijos'!$O$18:$BB$18</c:f>
            </c:numRef>
          </c:val>
        </c:ser>
        <c:ser>
          <c:idx val="6"/>
          <c:order val="6"/>
          <c:tx>
            <c:strRef>
              <c:f>'Costos Fijos'!$A$19:$B$19</c:f>
              <c:strCache>
                <c:ptCount val="1"/>
                <c:pt idx="0">
                  <c:v>Promoción Total</c:v>
                </c:pt>
              </c:strCache>
            </c:strRef>
          </c:tx>
          <c:cat>
            <c:strRef>
              <c:f>'Costos Fijos'!$O$4:$BB$5</c:f>
              <c:strCache>
                <c:ptCount val="4"/>
                <c:pt idx="0">
                  <c:v>Total</c:v>
                </c:pt>
                <c:pt idx="1">
                  <c:v>Total</c:v>
                </c:pt>
                <c:pt idx="2">
                  <c:v>Total</c:v>
                </c:pt>
                <c:pt idx="3">
                  <c:v>Total</c:v>
                </c:pt>
              </c:strCache>
            </c:strRef>
          </c:cat>
          <c:val>
            <c:numRef>
              <c:f>'Costos Fijos'!$O$19:$BB$19</c:f>
              <c:numCache>
                <c:formatCode>_ "$"\ * #,##0.00_ ;_ "$"\ * \-#,##0.00_ ;_ "$"\ * "-"??_ ;_ @_ </c:formatCode>
                <c:ptCount val="4"/>
                <c:pt idx="0">
                  <c:v>3600</c:v>
                </c:pt>
                <c:pt idx="1">
                  <c:v>3600</c:v>
                </c:pt>
                <c:pt idx="2">
                  <c:v>3600</c:v>
                </c:pt>
                <c:pt idx="3">
                  <c:v>3600</c:v>
                </c:pt>
              </c:numCache>
            </c:numRef>
          </c:val>
        </c:ser>
        <c:ser>
          <c:idx val="7"/>
          <c:order val="7"/>
          <c:tx>
            <c:strRef>
              <c:f>'Costos Fijos'!$A$20:$B$20</c:f>
              <c:strCache>
                <c:ptCount val="1"/>
                <c:pt idx="0">
                  <c:v>Tecnología Hosting</c:v>
                </c:pt>
              </c:strCache>
            </c:strRef>
          </c:tx>
          <c:cat>
            <c:strRef>
              <c:f>'Costos Fijos'!$O$4:$BB$5</c:f>
              <c:strCache>
                <c:ptCount val="4"/>
                <c:pt idx="0">
                  <c:v>Total</c:v>
                </c:pt>
                <c:pt idx="1">
                  <c:v>Total</c:v>
                </c:pt>
                <c:pt idx="2">
                  <c:v>Total</c:v>
                </c:pt>
                <c:pt idx="3">
                  <c:v>Total</c:v>
                </c:pt>
              </c:strCache>
            </c:strRef>
          </c:cat>
          <c:val>
            <c:numRef>
              <c:f>'Costos Fijos'!$O$20:$BB$20</c:f>
            </c:numRef>
          </c:val>
        </c:ser>
        <c:ser>
          <c:idx val="8"/>
          <c:order val="8"/>
          <c:tx>
            <c:strRef>
              <c:f>'Costos Fijos'!$A$21:$B$21</c:f>
              <c:strCache>
                <c:ptCount val="1"/>
                <c:pt idx="0">
                  <c:v>Tecnología Desarrollador (mantenimiento site)</c:v>
                </c:pt>
              </c:strCache>
            </c:strRef>
          </c:tx>
          <c:cat>
            <c:strRef>
              <c:f>'Costos Fijos'!$O$4:$BB$5</c:f>
              <c:strCache>
                <c:ptCount val="4"/>
                <c:pt idx="0">
                  <c:v>Total</c:v>
                </c:pt>
                <c:pt idx="1">
                  <c:v>Total</c:v>
                </c:pt>
                <c:pt idx="2">
                  <c:v>Total</c:v>
                </c:pt>
                <c:pt idx="3">
                  <c:v>Total</c:v>
                </c:pt>
              </c:strCache>
            </c:strRef>
          </c:cat>
          <c:val>
            <c:numRef>
              <c:f>'Costos Fijos'!$O$21:$BB$21</c:f>
            </c:numRef>
          </c:val>
        </c:ser>
        <c:ser>
          <c:idx val="9"/>
          <c:order val="9"/>
          <c:tx>
            <c:strRef>
              <c:f>'Costos Fijos'!$A$22:$B$22</c:f>
              <c:strCache>
                <c:ptCount val="1"/>
                <c:pt idx="0">
                  <c:v>Tecnología Total</c:v>
                </c:pt>
              </c:strCache>
            </c:strRef>
          </c:tx>
          <c:cat>
            <c:strRef>
              <c:f>'Costos Fijos'!$O$4:$BB$5</c:f>
              <c:strCache>
                <c:ptCount val="4"/>
                <c:pt idx="0">
                  <c:v>Total</c:v>
                </c:pt>
                <c:pt idx="1">
                  <c:v>Total</c:v>
                </c:pt>
                <c:pt idx="2">
                  <c:v>Total</c:v>
                </c:pt>
                <c:pt idx="3">
                  <c:v>Total</c:v>
                </c:pt>
              </c:strCache>
            </c:strRef>
          </c:cat>
          <c:val>
            <c:numRef>
              <c:f>'Costos Fijos'!$O$22:$BB$22</c:f>
              <c:numCache>
                <c:formatCode>_ "$"\ * #,##0.00_ ;_ "$"\ * \-#,##0.00_ ;_ "$"\ * "-"??_ ;_ @_ </c:formatCode>
                <c:ptCount val="4"/>
                <c:pt idx="0">
                  <c:v>26400</c:v>
                </c:pt>
                <c:pt idx="1">
                  <c:v>20400</c:v>
                </c:pt>
                <c:pt idx="2">
                  <c:v>20400</c:v>
                </c:pt>
                <c:pt idx="3">
                  <c:v>20400</c:v>
                </c:pt>
              </c:numCache>
            </c:numRef>
          </c:val>
        </c:ser>
        <c:ser>
          <c:idx val="10"/>
          <c:order val="10"/>
          <c:tx>
            <c:strRef>
              <c:f>'Costos Fijos'!$A$23:$B$23</c:f>
              <c:strCache>
                <c:ptCount val="1"/>
                <c:pt idx="0">
                  <c:v>Honorarios Estudio Contable</c:v>
                </c:pt>
              </c:strCache>
            </c:strRef>
          </c:tx>
          <c:cat>
            <c:strRef>
              <c:f>'Costos Fijos'!$O$4:$BB$5</c:f>
              <c:strCache>
                <c:ptCount val="4"/>
                <c:pt idx="0">
                  <c:v>Total</c:v>
                </c:pt>
                <c:pt idx="1">
                  <c:v>Total</c:v>
                </c:pt>
                <c:pt idx="2">
                  <c:v>Total</c:v>
                </c:pt>
                <c:pt idx="3">
                  <c:v>Total</c:v>
                </c:pt>
              </c:strCache>
            </c:strRef>
          </c:cat>
          <c:val>
            <c:numRef>
              <c:f>'Costos Fijos'!$O$23:$BB$23</c:f>
            </c:numRef>
          </c:val>
        </c:ser>
        <c:ser>
          <c:idx val="11"/>
          <c:order val="11"/>
          <c:tx>
            <c:strRef>
              <c:f>'Costos Fijos'!$A$24:$B$24</c:f>
              <c:strCache>
                <c:ptCount val="1"/>
                <c:pt idx="0">
                  <c:v>Honorarios MKT Digital</c:v>
                </c:pt>
              </c:strCache>
            </c:strRef>
          </c:tx>
          <c:cat>
            <c:strRef>
              <c:f>'Costos Fijos'!$O$4:$BB$5</c:f>
              <c:strCache>
                <c:ptCount val="4"/>
                <c:pt idx="0">
                  <c:v>Total</c:v>
                </c:pt>
                <c:pt idx="1">
                  <c:v>Total</c:v>
                </c:pt>
                <c:pt idx="2">
                  <c:v>Total</c:v>
                </c:pt>
                <c:pt idx="3">
                  <c:v>Total</c:v>
                </c:pt>
              </c:strCache>
            </c:strRef>
          </c:cat>
          <c:val>
            <c:numRef>
              <c:f>'Costos Fijos'!$O$24:$BB$24</c:f>
            </c:numRef>
          </c:val>
        </c:ser>
        <c:ser>
          <c:idx val="12"/>
          <c:order val="12"/>
          <c:tx>
            <c:strRef>
              <c:f>'Costos Fijos'!$A$25:$B$25</c:f>
              <c:strCache>
                <c:ptCount val="1"/>
                <c:pt idx="0">
                  <c:v>Honorarios Total</c:v>
                </c:pt>
              </c:strCache>
            </c:strRef>
          </c:tx>
          <c:cat>
            <c:strRef>
              <c:f>'Costos Fijos'!$O$4:$BB$5</c:f>
              <c:strCache>
                <c:ptCount val="4"/>
                <c:pt idx="0">
                  <c:v>Total</c:v>
                </c:pt>
                <c:pt idx="1">
                  <c:v>Total</c:v>
                </c:pt>
                <c:pt idx="2">
                  <c:v>Total</c:v>
                </c:pt>
                <c:pt idx="3">
                  <c:v>Total</c:v>
                </c:pt>
              </c:strCache>
            </c:strRef>
          </c:cat>
          <c:val>
            <c:numRef>
              <c:f>'Costos Fijos'!$O$25:$BB$25</c:f>
              <c:numCache>
                <c:formatCode>_ "$"\ * #,##0.00_ ;_ "$"\ * \-#,##0.00_ ;_ "$"\ * "-"??_ ;_ @_ </c:formatCode>
                <c:ptCount val="4"/>
                <c:pt idx="0">
                  <c:v>33600</c:v>
                </c:pt>
                <c:pt idx="1">
                  <c:v>33600</c:v>
                </c:pt>
                <c:pt idx="2">
                  <c:v>33600</c:v>
                </c:pt>
                <c:pt idx="3">
                  <c:v>33600</c:v>
                </c:pt>
              </c:numCache>
            </c:numRef>
          </c:val>
        </c:ser>
        <c:dLbls/>
        <c:axId val="141632640"/>
        <c:axId val="141634176"/>
      </c:barChart>
      <c:catAx>
        <c:axId val="141632640"/>
        <c:scaling>
          <c:orientation val="minMax"/>
        </c:scaling>
        <c:axPos val="b"/>
        <c:numFmt formatCode="General" sourceLinked="1"/>
        <c:majorTickMark val="none"/>
        <c:tickLblPos val="nextTo"/>
        <c:crossAx val="141634176"/>
        <c:crosses val="autoZero"/>
        <c:auto val="1"/>
        <c:lblAlgn val="ctr"/>
        <c:lblOffset val="100"/>
      </c:catAx>
      <c:valAx>
        <c:axId val="141634176"/>
        <c:scaling>
          <c:orientation val="minMax"/>
        </c:scaling>
        <c:axPos val="l"/>
        <c:majorGridlines/>
        <c:title/>
        <c:numFmt formatCode="_ &quot;$&quot;\ * #,##0.00_ ;_ &quot;$&quot;\ * \-#,##0.00_ ;_ &quot;$&quot;\ * &quot;-&quot;??_ ;_ @_ " sourceLinked="1"/>
        <c:majorTickMark val="none"/>
        <c:tickLblPos val="nextTo"/>
        <c:crossAx val="141632640"/>
        <c:crosses val="autoZero"/>
        <c:crossBetween val="between"/>
      </c:valAx>
      <c:dTable>
        <c:showHorzBorder val="1"/>
        <c:showVertBorder val="1"/>
        <c:showOutline val="1"/>
        <c:showKeys val="1"/>
      </c:dTable>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s-AR"/>
              <a:t>Costos</a:t>
            </a:r>
            <a:r>
              <a:rPr lang="es-AR" baseline="0"/>
              <a:t> Variables anuales</a:t>
            </a:r>
            <a:endParaRPr lang="es-AR"/>
          </a:p>
        </c:rich>
      </c:tx>
    </c:title>
    <c:plotArea>
      <c:layout/>
      <c:barChart>
        <c:barDir val="col"/>
        <c:grouping val="stacked"/>
        <c:ser>
          <c:idx val="0"/>
          <c:order val="0"/>
          <c:tx>
            <c:strRef>
              <c:f>'Costos Variables'!$B$8</c:f>
              <c:strCache>
                <c:ptCount val="1"/>
                <c:pt idx="0">
                  <c:v>Courier</c:v>
                </c:pt>
              </c:strCache>
            </c:strRef>
          </c:tx>
          <c:cat>
            <c:strRef>
              <c:f>'Costos Variables'!$O$6:$BB$7</c:f>
              <c:strCache>
                <c:ptCount val="4"/>
                <c:pt idx="0">
                  <c:v>Total</c:v>
                </c:pt>
                <c:pt idx="1">
                  <c:v>Total</c:v>
                </c:pt>
                <c:pt idx="2">
                  <c:v>Total</c:v>
                </c:pt>
                <c:pt idx="3">
                  <c:v>Total</c:v>
                </c:pt>
              </c:strCache>
            </c:strRef>
          </c:cat>
          <c:val>
            <c:numRef>
              <c:f>'Costos Variables'!$O$8:$BB$8</c:f>
              <c:numCache>
                <c:formatCode>_ "$"\ * #,##0.00_ ;_ "$"\ * \-#,##0.00_ ;_ "$"\ * "-"??_ ;_ @_ </c:formatCode>
                <c:ptCount val="4"/>
                <c:pt idx="0">
                  <c:v>232672.03698561242</c:v>
                </c:pt>
                <c:pt idx="1">
                  <c:v>286186.60549230326</c:v>
                </c:pt>
                <c:pt idx="2">
                  <c:v>360595.12292030221</c:v>
                </c:pt>
                <c:pt idx="3">
                  <c:v>490409.36717161094</c:v>
                </c:pt>
              </c:numCache>
            </c:numRef>
          </c:val>
        </c:ser>
        <c:ser>
          <c:idx val="1"/>
          <c:order val="1"/>
          <c:tx>
            <c:strRef>
              <c:f>'Costos Variables'!$B$9</c:f>
              <c:strCache>
                <c:ptCount val="1"/>
                <c:pt idx="0">
                  <c:v>etiquetas</c:v>
                </c:pt>
              </c:strCache>
            </c:strRef>
          </c:tx>
          <c:cat>
            <c:strRef>
              <c:f>'Costos Variables'!$O$6:$BB$7</c:f>
              <c:strCache>
                <c:ptCount val="4"/>
                <c:pt idx="0">
                  <c:v>Total</c:v>
                </c:pt>
                <c:pt idx="1">
                  <c:v>Total</c:v>
                </c:pt>
                <c:pt idx="2">
                  <c:v>Total</c:v>
                </c:pt>
                <c:pt idx="3">
                  <c:v>Total</c:v>
                </c:pt>
              </c:strCache>
            </c:strRef>
          </c:cat>
          <c:val>
            <c:numRef>
              <c:f>'Costos Variables'!$O$9:$BB$9</c:f>
              <c:numCache>
                <c:formatCode>_ "$"\ * #,##0.00_ ;_ "$"\ * \-#,##0.00_ ;_ "$"\ * "-"??_ ;_ @_ </c:formatCode>
                <c:ptCount val="4"/>
                <c:pt idx="0">
                  <c:v>628.78459914563632</c:v>
                </c:pt>
                <c:pt idx="1">
                  <c:v>773.40505694913281</c:v>
                </c:pt>
                <c:pt idx="2">
                  <c:v>974.49037175590752</c:v>
                </c:pt>
                <c:pt idx="3">
                  <c:v>1325.3069055880339</c:v>
                </c:pt>
              </c:numCache>
            </c:numRef>
          </c:val>
        </c:ser>
        <c:ser>
          <c:idx val="2"/>
          <c:order val="2"/>
          <c:tx>
            <c:strRef>
              <c:f>'Costos Variables'!$B$10</c:f>
              <c:strCache>
                <c:ptCount val="1"/>
                <c:pt idx="0">
                  <c:v>CMV</c:v>
                </c:pt>
              </c:strCache>
            </c:strRef>
          </c:tx>
          <c:cat>
            <c:strRef>
              <c:f>'Costos Variables'!$O$6:$BB$7</c:f>
              <c:strCache>
                <c:ptCount val="4"/>
                <c:pt idx="0">
                  <c:v>Total</c:v>
                </c:pt>
                <c:pt idx="1">
                  <c:v>Total</c:v>
                </c:pt>
                <c:pt idx="2">
                  <c:v>Total</c:v>
                </c:pt>
                <c:pt idx="3">
                  <c:v>Total</c:v>
                </c:pt>
              </c:strCache>
            </c:strRef>
          </c:cat>
          <c:val>
            <c:numRef>
              <c:f>'Costos Variables'!$O$10:$BB$10</c:f>
              <c:numCache>
                <c:formatCode>_ "$"\ * #,##0.00_ ;_ "$"\ * \-#,##0.00_ ;_ "$"\ * "-"??_ ;_ @_ </c:formatCode>
                <c:ptCount val="4"/>
                <c:pt idx="0">
                  <c:v>463380.26169228868</c:v>
                </c:pt>
                <c:pt idx="1">
                  <c:v>569957.72188151511</c:v>
                </c:pt>
                <c:pt idx="2">
                  <c:v>718146.72957070905</c:v>
                </c:pt>
                <c:pt idx="3">
                  <c:v>976679.55221616453</c:v>
                </c:pt>
              </c:numCache>
            </c:numRef>
          </c:val>
        </c:ser>
        <c:dLbls/>
        <c:gapWidth val="95"/>
        <c:overlap val="100"/>
        <c:axId val="142470528"/>
        <c:axId val="142791808"/>
      </c:barChart>
      <c:catAx>
        <c:axId val="142470528"/>
        <c:scaling>
          <c:orientation val="minMax"/>
        </c:scaling>
        <c:axPos val="b"/>
        <c:majorTickMark val="none"/>
        <c:tickLblPos val="nextTo"/>
        <c:crossAx val="142791808"/>
        <c:crosses val="autoZero"/>
        <c:auto val="1"/>
        <c:lblAlgn val="ctr"/>
        <c:lblOffset val="100"/>
      </c:catAx>
      <c:valAx>
        <c:axId val="142791808"/>
        <c:scaling>
          <c:orientation val="minMax"/>
        </c:scaling>
        <c:axPos val="l"/>
        <c:majorGridlines/>
        <c:title/>
        <c:numFmt formatCode="_ &quot;$&quot;\ * #,##0.00_ ;_ &quot;$&quot;\ * \-#,##0.00_ ;_ &quot;$&quot;\ * &quot;-&quot;??_ ;_ @_ " sourceLinked="1"/>
        <c:majorTickMark val="none"/>
        <c:tickLblPos val="nextTo"/>
        <c:crossAx val="142470528"/>
        <c:crosses val="autoZero"/>
        <c:crossBetween val="between"/>
      </c:valAx>
      <c:dTable>
        <c:showHorzBorder val="1"/>
        <c:showVertBorder val="1"/>
        <c:showOutline val="1"/>
        <c:showKeys val="1"/>
      </c:dTable>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s-AR"/>
              <a:t>Salarios brutos anuales</a:t>
            </a:r>
          </a:p>
        </c:rich>
      </c:tx>
      <c:layout/>
    </c:title>
    <c:plotArea>
      <c:layout/>
      <c:barChart>
        <c:barDir val="col"/>
        <c:grouping val="clustered"/>
        <c:ser>
          <c:idx val="0"/>
          <c:order val="0"/>
          <c:tx>
            <c:strRef>
              <c:f>RRHH!$B$17:$C$17</c:f>
              <c:strCache>
                <c:ptCount val="1"/>
                <c:pt idx="0">
                  <c:v>Salario bruto Gerente General</c:v>
                </c:pt>
              </c:strCache>
            </c:strRef>
          </c:tx>
          <c:cat>
            <c:multiLvlStrRef>
              <c:f>RRHH!$P$15:$BC$16</c:f>
              <c:multiLvlStrCache>
                <c:ptCount val="40"/>
                <c:lvl>
                  <c:pt idx="0">
                    <c:v>Total</c:v>
                  </c:pt>
                  <c:pt idx="1">
                    <c:v>Enero</c:v>
                  </c:pt>
                  <c:pt idx="2">
                    <c:v>Febrero</c:v>
                  </c:pt>
                  <c:pt idx="3">
                    <c:v>Marzo</c:v>
                  </c:pt>
                  <c:pt idx="4">
                    <c:v>Abril</c:v>
                  </c:pt>
                  <c:pt idx="5">
                    <c:v>Mayo</c:v>
                  </c:pt>
                  <c:pt idx="6">
                    <c:v>Junio</c:v>
                  </c:pt>
                  <c:pt idx="7">
                    <c:v>Julio</c:v>
                  </c:pt>
                  <c:pt idx="8">
                    <c:v>Agosto</c:v>
                  </c:pt>
                  <c:pt idx="9">
                    <c:v>Septiembre</c:v>
                  </c:pt>
                  <c:pt idx="10">
                    <c:v>Octubre</c:v>
                  </c:pt>
                  <c:pt idx="11">
                    <c:v>Noviembre</c:v>
                  </c:pt>
                  <c:pt idx="12">
                    <c:v>Diciembre</c:v>
                  </c:pt>
                  <c:pt idx="13">
                    <c:v>Total</c:v>
                  </c:pt>
                  <c:pt idx="14">
                    <c:v>Enero</c:v>
                  </c:pt>
                  <c:pt idx="15">
                    <c:v>Febrero</c:v>
                  </c:pt>
                  <c:pt idx="16">
                    <c:v>Marzo</c:v>
                  </c:pt>
                  <c:pt idx="17">
                    <c:v>Abril</c:v>
                  </c:pt>
                  <c:pt idx="18">
                    <c:v>Mayo</c:v>
                  </c:pt>
                  <c:pt idx="19">
                    <c:v>Junio</c:v>
                  </c:pt>
                  <c:pt idx="20">
                    <c:v>Julio</c:v>
                  </c:pt>
                  <c:pt idx="21">
                    <c:v>Agosto</c:v>
                  </c:pt>
                  <c:pt idx="22">
                    <c:v>Septiembre</c:v>
                  </c:pt>
                  <c:pt idx="23">
                    <c:v>Octubre</c:v>
                  </c:pt>
                  <c:pt idx="24">
                    <c:v>Noviembre</c:v>
                  </c:pt>
                  <c:pt idx="25">
                    <c:v>Diciembre</c:v>
                  </c:pt>
                  <c:pt idx="26">
                    <c:v>Total</c:v>
                  </c:pt>
                  <c:pt idx="27">
                    <c:v>Enero</c:v>
                  </c:pt>
                  <c:pt idx="28">
                    <c:v>Febrero</c:v>
                  </c:pt>
                  <c:pt idx="29">
                    <c:v>Marzo</c:v>
                  </c:pt>
                  <c:pt idx="30">
                    <c:v>Abril</c:v>
                  </c:pt>
                  <c:pt idx="31">
                    <c:v>Mayo</c:v>
                  </c:pt>
                  <c:pt idx="32">
                    <c:v>Junio</c:v>
                  </c:pt>
                  <c:pt idx="33">
                    <c:v>Julio</c:v>
                  </c:pt>
                  <c:pt idx="34">
                    <c:v>Agosto</c:v>
                  </c:pt>
                  <c:pt idx="35">
                    <c:v>Septiembre</c:v>
                  </c:pt>
                  <c:pt idx="36">
                    <c:v>Octubre</c:v>
                  </c:pt>
                  <c:pt idx="37">
                    <c:v>Noviembre</c:v>
                  </c:pt>
                  <c:pt idx="38">
                    <c:v>Diciembre</c:v>
                  </c:pt>
                  <c:pt idx="39">
                    <c:v>Total</c:v>
                  </c:pt>
                </c:lvl>
                <c:lvl>
                  <c:pt idx="1">
                    <c:v>2015</c:v>
                  </c:pt>
                  <c:pt idx="14">
                    <c:v>2016</c:v>
                  </c:pt>
                  <c:pt idx="27">
                    <c:v>2017</c:v>
                  </c:pt>
                </c:lvl>
              </c:multiLvlStrCache>
            </c:multiLvlStrRef>
          </c:cat>
          <c:val>
            <c:numRef>
              <c:f>RRHH!$P$17:$BC$17</c:f>
              <c:numCache>
                <c:formatCode>_ "$"\ * #,##0.00_ ;_ "$"\ * \-#,##0.00_ ;_ "$"\ * "-"??_ ;_ @_ </c:formatCode>
                <c:ptCount val="40"/>
                <c:pt idx="0">
                  <c:v>234000</c:v>
                </c:pt>
                <c:pt idx="1">
                  <c:v>18000</c:v>
                </c:pt>
                <c:pt idx="2">
                  <c:v>18000</c:v>
                </c:pt>
                <c:pt idx="3">
                  <c:v>18000</c:v>
                </c:pt>
                <c:pt idx="4">
                  <c:v>18000</c:v>
                </c:pt>
                <c:pt idx="5">
                  <c:v>18000</c:v>
                </c:pt>
                <c:pt idx="6">
                  <c:v>27000</c:v>
                </c:pt>
                <c:pt idx="7">
                  <c:v>18000</c:v>
                </c:pt>
                <c:pt idx="8">
                  <c:v>18000</c:v>
                </c:pt>
                <c:pt idx="9">
                  <c:v>18000</c:v>
                </c:pt>
                <c:pt idx="10">
                  <c:v>18000</c:v>
                </c:pt>
                <c:pt idx="11">
                  <c:v>18000</c:v>
                </c:pt>
                <c:pt idx="12">
                  <c:v>27000</c:v>
                </c:pt>
                <c:pt idx="13">
                  <c:v>234000</c:v>
                </c:pt>
                <c:pt idx="14">
                  <c:v>18000</c:v>
                </c:pt>
                <c:pt idx="15">
                  <c:v>18000</c:v>
                </c:pt>
                <c:pt idx="16">
                  <c:v>18000</c:v>
                </c:pt>
                <c:pt idx="17">
                  <c:v>18000</c:v>
                </c:pt>
                <c:pt idx="18">
                  <c:v>18000</c:v>
                </c:pt>
                <c:pt idx="19">
                  <c:v>27000</c:v>
                </c:pt>
                <c:pt idx="20">
                  <c:v>18000</c:v>
                </c:pt>
                <c:pt idx="21">
                  <c:v>18000</c:v>
                </c:pt>
                <c:pt idx="22">
                  <c:v>18000</c:v>
                </c:pt>
                <c:pt idx="23">
                  <c:v>18000</c:v>
                </c:pt>
                <c:pt idx="24">
                  <c:v>18000</c:v>
                </c:pt>
                <c:pt idx="25">
                  <c:v>27000</c:v>
                </c:pt>
                <c:pt idx="26">
                  <c:v>234000</c:v>
                </c:pt>
                <c:pt idx="27">
                  <c:v>18000</c:v>
                </c:pt>
                <c:pt idx="28">
                  <c:v>18000</c:v>
                </c:pt>
                <c:pt idx="29">
                  <c:v>18000</c:v>
                </c:pt>
                <c:pt idx="30">
                  <c:v>18000</c:v>
                </c:pt>
                <c:pt idx="31">
                  <c:v>18000</c:v>
                </c:pt>
                <c:pt idx="32">
                  <c:v>27000</c:v>
                </c:pt>
                <c:pt idx="33">
                  <c:v>18000</c:v>
                </c:pt>
                <c:pt idx="34">
                  <c:v>18000</c:v>
                </c:pt>
                <c:pt idx="35">
                  <c:v>18000</c:v>
                </c:pt>
                <c:pt idx="36">
                  <c:v>18000</c:v>
                </c:pt>
                <c:pt idx="37">
                  <c:v>18000</c:v>
                </c:pt>
                <c:pt idx="38">
                  <c:v>27000</c:v>
                </c:pt>
                <c:pt idx="39">
                  <c:v>234000</c:v>
                </c:pt>
              </c:numCache>
            </c:numRef>
          </c:val>
        </c:ser>
        <c:ser>
          <c:idx val="1"/>
          <c:order val="1"/>
          <c:tx>
            <c:strRef>
              <c:f>RRHH!$B$18:$C$18</c:f>
              <c:strCache>
                <c:ptCount val="1"/>
                <c:pt idx="0">
                  <c:v>Salario bruto Responsable de Ventas y Marketing</c:v>
                </c:pt>
              </c:strCache>
            </c:strRef>
          </c:tx>
          <c:cat>
            <c:multiLvlStrRef>
              <c:f>RRHH!$P$15:$BC$16</c:f>
              <c:multiLvlStrCache>
                <c:ptCount val="40"/>
                <c:lvl>
                  <c:pt idx="0">
                    <c:v>Total</c:v>
                  </c:pt>
                  <c:pt idx="1">
                    <c:v>Enero</c:v>
                  </c:pt>
                  <c:pt idx="2">
                    <c:v>Febrero</c:v>
                  </c:pt>
                  <c:pt idx="3">
                    <c:v>Marzo</c:v>
                  </c:pt>
                  <c:pt idx="4">
                    <c:v>Abril</c:v>
                  </c:pt>
                  <c:pt idx="5">
                    <c:v>Mayo</c:v>
                  </c:pt>
                  <c:pt idx="6">
                    <c:v>Junio</c:v>
                  </c:pt>
                  <c:pt idx="7">
                    <c:v>Julio</c:v>
                  </c:pt>
                  <c:pt idx="8">
                    <c:v>Agosto</c:v>
                  </c:pt>
                  <c:pt idx="9">
                    <c:v>Septiembre</c:v>
                  </c:pt>
                  <c:pt idx="10">
                    <c:v>Octubre</c:v>
                  </c:pt>
                  <c:pt idx="11">
                    <c:v>Noviembre</c:v>
                  </c:pt>
                  <c:pt idx="12">
                    <c:v>Diciembre</c:v>
                  </c:pt>
                  <c:pt idx="13">
                    <c:v>Total</c:v>
                  </c:pt>
                  <c:pt idx="14">
                    <c:v>Enero</c:v>
                  </c:pt>
                  <c:pt idx="15">
                    <c:v>Febrero</c:v>
                  </c:pt>
                  <c:pt idx="16">
                    <c:v>Marzo</c:v>
                  </c:pt>
                  <c:pt idx="17">
                    <c:v>Abril</c:v>
                  </c:pt>
                  <c:pt idx="18">
                    <c:v>Mayo</c:v>
                  </c:pt>
                  <c:pt idx="19">
                    <c:v>Junio</c:v>
                  </c:pt>
                  <c:pt idx="20">
                    <c:v>Julio</c:v>
                  </c:pt>
                  <c:pt idx="21">
                    <c:v>Agosto</c:v>
                  </c:pt>
                  <c:pt idx="22">
                    <c:v>Septiembre</c:v>
                  </c:pt>
                  <c:pt idx="23">
                    <c:v>Octubre</c:v>
                  </c:pt>
                  <c:pt idx="24">
                    <c:v>Noviembre</c:v>
                  </c:pt>
                  <c:pt idx="25">
                    <c:v>Diciembre</c:v>
                  </c:pt>
                  <c:pt idx="26">
                    <c:v>Total</c:v>
                  </c:pt>
                  <c:pt idx="27">
                    <c:v>Enero</c:v>
                  </c:pt>
                  <c:pt idx="28">
                    <c:v>Febrero</c:v>
                  </c:pt>
                  <c:pt idx="29">
                    <c:v>Marzo</c:v>
                  </c:pt>
                  <c:pt idx="30">
                    <c:v>Abril</c:v>
                  </c:pt>
                  <c:pt idx="31">
                    <c:v>Mayo</c:v>
                  </c:pt>
                  <c:pt idx="32">
                    <c:v>Junio</c:v>
                  </c:pt>
                  <c:pt idx="33">
                    <c:v>Julio</c:v>
                  </c:pt>
                  <c:pt idx="34">
                    <c:v>Agosto</c:v>
                  </c:pt>
                  <c:pt idx="35">
                    <c:v>Septiembre</c:v>
                  </c:pt>
                  <c:pt idx="36">
                    <c:v>Octubre</c:v>
                  </c:pt>
                  <c:pt idx="37">
                    <c:v>Noviembre</c:v>
                  </c:pt>
                  <c:pt idx="38">
                    <c:v>Diciembre</c:v>
                  </c:pt>
                  <c:pt idx="39">
                    <c:v>Total</c:v>
                  </c:pt>
                </c:lvl>
                <c:lvl>
                  <c:pt idx="1">
                    <c:v>2015</c:v>
                  </c:pt>
                  <c:pt idx="14">
                    <c:v>2016</c:v>
                  </c:pt>
                  <c:pt idx="27">
                    <c:v>2017</c:v>
                  </c:pt>
                </c:lvl>
              </c:multiLvlStrCache>
            </c:multiLvlStrRef>
          </c:cat>
          <c:val>
            <c:numRef>
              <c:f>RRHH!$P$18:$BC$18</c:f>
              <c:numCache>
                <c:formatCode>_ "$"\ * #,##0.00_ ;_ "$"\ * \-#,##0.00_ ;_ "$"\ * "-"??_ ;_ @_ </c:formatCode>
                <c:ptCount val="40"/>
                <c:pt idx="0">
                  <c:v>156000</c:v>
                </c:pt>
                <c:pt idx="1">
                  <c:v>12000</c:v>
                </c:pt>
                <c:pt idx="2">
                  <c:v>12000</c:v>
                </c:pt>
                <c:pt idx="3">
                  <c:v>12000</c:v>
                </c:pt>
                <c:pt idx="4">
                  <c:v>12000</c:v>
                </c:pt>
                <c:pt idx="5">
                  <c:v>12000</c:v>
                </c:pt>
                <c:pt idx="6">
                  <c:v>18000</c:v>
                </c:pt>
                <c:pt idx="7">
                  <c:v>12000</c:v>
                </c:pt>
                <c:pt idx="8">
                  <c:v>12000</c:v>
                </c:pt>
                <c:pt idx="9">
                  <c:v>12000</c:v>
                </c:pt>
                <c:pt idx="10">
                  <c:v>12000</c:v>
                </c:pt>
                <c:pt idx="11">
                  <c:v>12000</c:v>
                </c:pt>
                <c:pt idx="12">
                  <c:v>18000</c:v>
                </c:pt>
                <c:pt idx="13">
                  <c:v>156000</c:v>
                </c:pt>
                <c:pt idx="14">
                  <c:v>12000</c:v>
                </c:pt>
                <c:pt idx="15">
                  <c:v>12000</c:v>
                </c:pt>
                <c:pt idx="16">
                  <c:v>12000</c:v>
                </c:pt>
                <c:pt idx="17">
                  <c:v>12000</c:v>
                </c:pt>
                <c:pt idx="18">
                  <c:v>12000</c:v>
                </c:pt>
                <c:pt idx="19">
                  <c:v>18000</c:v>
                </c:pt>
                <c:pt idx="20">
                  <c:v>12000</c:v>
                </c:pt>
                <c:pt idx="21">
                  <c:v>12000</c:v>
                </c:pt>
                <c:pt idx="22">
                  <c:v>12000</c:v>
                </c:pt>
                <c:pt idx="23">
                  <c:v>12000</c:v>
                </c:pt>
                <c:pt idx="24">
                  <c:v>12000</c:v>
                </c:pt>
                <c:pt idx="25">
                  <c:v>18000</c:v>
                </c:pt>
                <c:pt idx="26">
                  <c:v>156000</c:v>
                </c:pt>
                <c:pt idx="27">
                  <c:v>12000</c:v>
                </c:pt>
                <c:pt idx="28">
                  <c:v>12000</c:v>
                </c:pt>
                <c:pt idx="29">
                  <c:v>12000</c:v>
                </c:pt>
                <c:pt idx="30">
                  <c:v>12000</c:v>
                </c:pt>
                <c:pt idx="31">
                  <c:v>12000</c:v>
                </c:pt>
                <c:pt idx="32">
                  <c:v>18000</c:v>
                </c:pt>
                <c:pt idx="33">
                  <c:v>12000</c:v>
                </c:pt>
                <c:pt idx="34">
                  <c:v>12000</c:v>
                </c:pt>
                <c:pt idx="35">
                  <c:v>12000</c:v>
                </c:pt>
                <c:pt idx="36">
                  <c:v>12000</c:v>
                </c:pt>
                <c:pt idx="37">
                  <c:v>12000</c:v>
                </c:pt>
                <c:pt idx="38">
                  <c:v>18000</c:v>
                </c:pt>
                <c:pt idx="39">
                  <c:v>156000</c:v>
                </c:pt>
              </c:numCache>
            </c:numRef>
          </c:val>
        </c:ser>
        <c:ser>
          <c:idx val="2"/>
          <c:order val="2"/>
          <c:tx>
            <c:strRef>
              <c:f>RRHH!$B$19:$C$19</c:f>
              <c:strCache>
                <c:ptCount val="1"/>
                <c:pt idx="0">
                  <c:v>Salario bruto Comprador Jr</c:v>
                </c:pt>
              </c:strCache>
            </c:strRef>
          </c:tx>
          <c:cat>
            <c:multiLvlStrRef>
              <c:f>RRHH!$P$15:$BC$16</c:f>
              <c:multiLvlStrCache>
                <c:ptCount val="40"/>
                <c:lvl>
                  <c:pt idx="0">
                    <c:v>Total</c:v>
                  </c:pt>
                  <c:pt idx="1">
                    <c:v>Enero</c:v>
                  </c:pt>
                  <c:pt idx="2">
                    <c:v>Febrero</c:v>
                  </c:pt>
                  <c:pt idx="3">
                    <c:v>Marzo</c:v>
                  </c:pt>
                  <c:pt idx="4">
                    <c:v>Abril</c:v>
                  </c:pt>
                  <c:pt idx="5">
                    <c:v>Mayo</c:v>
                  </c:pt>
                  <c:pt idx="6">
                    <c:v>Junio</c:v>
                  </c:pt>
                  <c:pt idx="7">
                    <c:v>Julio</c:v>
                  </c:pt>
                  <c:pt idx="8">
                    <c:v>Agosto</c:v>
                  </c:pt>
                  <c:pt idx="9">
                    <c:v>Septiembre</c:v>
                  </c:pt>
                  <c:pt idx="10">
                    <c:v>Octubre</c:v>
                  </c:pt>
                  <c:pt idx="11">
                    <c:v>Noviembre</c:v>
                  </c:pt>
                  <c:pt idx="12">
                    <c:v>Diciembre</c:v>
                  </c:pt>
                  <c:pt idx="13">
                    <c:v>Total</c:v>
                  </c:pt>
                  <c:pt idx="14">
                    <c:v>Enero</c:v>
                  </c:pt>
                  <c:pt idx="15">
                    <c:v>Febrero</c:v>
                  </c:pt>
                  <c:pt idx="16">
                    <c:v>Marzo</c:v>
                  </c:pt>
                  <c:pt idx="17">
                    <c:v>Abril</c:v>
                  </c:pt>
                  <c:pt idx="18">
                    <c:v>Mayo</c:v>
                  </c:pt>
                  <c:pt idx="19">
                    <c:v>Junio</c:v>
                  </c:pt>
                  <c:pt idx="20">
                    <c:v>Julio</c:v>
                  </c:pt>
                  <c:pt idx="21">
                    <c:v>Agosto</c:v>
                  </c:pt>
                  <c:pt idx="22">
                    <c:v>Septiembre</c:v>
                  </c:pt>
                  <c:pt idx="23">
                    <c:v>Octubre</c:v>
                  </c:pt>
                  <c:pt idx="24">
                    <c:v>Noviembre</c:v>
                  </c:pt>
                  <c:pt idx="25">
                    <c:v>Diciembre</c:v>
                  </c:pt>
                  <c:pt idx="26">
                    <c:v>Total</c:v>
                  </c:pt>
                  <c:pt idx="27">
                    <c:v>Enero</c:v>
                  </c:pt>
                  <c:pt idx="28">
                    <c:v>Febrero</c:v>
                  </c:pt>
                  <c:pt idx="29">
                    <c:v>Marzo</c:v>
                  </c:pt>
                  <c:pt idx="30">
                    <c:v>Abril</c:v>
                  </c:pt>
                  <c:pt idx="31">
                    <c:v>Mayo</c:v>
                  </c:pt>
                  <c:pt idx="32">
                    <c:v>Junio</c:v>
                  </c:pt>
                  <c:pt idx="33">
                    <c:v>Julio</c:v>
                  </c:pt>
                  <c:pt idx="34">
                    <c:v>Agosto</c:v>
                  </c:pt>
                  <c:pt idx="35">
                    <c:v>Septiembre</c:v>
                  </c:pt>
                  <c:pt idx="36">
                    <c:v>Octubre</c:v>
                  </c:pt>
                  <c:pt idx="37">
                    <c:v>Noviembre</c:v>
                  </c:pt>
                  <c:pt idx="38">
                    <c:v>Diciembre</c:v>
                  </c:pt>
                  <c:pt idx="39">
                    <c:v>Total</c:v>
                  </c:pt>
                </c:lvl>
                <c:lvl>
                  <c:pt idx="1">
                    <c:v>2015</c:v>
                  </c:pt>
                  <c:pt idx="14">
                    <c:v>2016</c:v>
                  </c:pt>
                  <c:pt idx="27">
                    <c:v>2017</c:v>
                  </c:pt>
                </c:lvl>
              </c:multiLvlStrCache>
            </c:multiLvlStrRef>
          </c:cat>
          <c:val>
            <c:numRef>
              <c:f>RRHH!$P$19:$BC$19</c:f>
              <c:numCache>
                <c:formatCode>_ "$"\ * #,##0.00_ ;_ "$"\ * \-#,##0.00_ ;_ "$"\ * "-"??_ ;_ @_ </c:formatCode>
                <c:ptCount val="40"/>
                <c:pt idx="0">
                  <c:v>0</c:v>
                </c:pt>
                <c:pt idx="1">
                  <c:v>8000</c:v>
                </c:pt>
                <c:pt idx="2">
                  <c:v>8000</c:v>
                </c:pt>
                <c:pt idx="3">
                  <c:v>8000</c:v>
                </c:pt>
                <c:pt idx="4">
                  <c:v>8000</c:v>
                </c:pt>
                <c:pt idx="5">
                  <c:v>8000</c:v>
                </c:pt>
                <c:pt idx="6">
                  <c:v>12000</c:v>
                </c:pt>
                <c:pt idx="7">
                  <c:v>8000</c:v>
                </c:pt>
                <c:pt idx="8">
                  <c:v>8000</c:v>
                </c:pt>
                <c:pt idx="9">
                  <c:v>8000</c:v>
                </c:pt>
                <c:pt idx="10">
                  <c:v>8000</c:v>
                </c:pt>
                <c:pt idx="11">
                  <c:v>8000</c:v>
                </c:pt>
                <c:pt idx="12">
                  <c:v>12000</c:v>
                </c:pt>
                <c:pt idx="13">
                  <c:v>104000</c:v>
                </c:pt>
                <c:pt idx="14">
                  <c:v>8000</c:v>
                </c:pt>
                <c:pt idx="15">
                  <c:v>8000</c:v>
                </c:pt>
                <c:pt idx="16">
                  <c:v>8000</c:v>
                </c:pt>
                <c:pt idx="17">
                  <c:v>8000</c:v>
                </c:pt>
                <c:pt idx="18">
                  <c:v>8000</c:v>
                </c:pt>
                <c:pt idx="19">
                  <c:v>12000</c:v>
                </c:pt>
                <c:pt idx="20">
                  <c:v>8000</c:v>
                </c:pt>
                <c:pt idx="21">
                  <c:v>8000</c:v>
                </c:pt>
                <c:pt idx="22">
                  <c:v>8000</c:v>
                </c:pt>
                <c:pt idx="23">
                  <c:v>8000</c:v>
                </c:pt>
                <c:pt idx="24">
                  <c:v>8000</c:v>
                </c:pt>
                <c:pt idx="25">
                  <c:v>12000</c:v>
                </c:pt>
                <c:pt idx="26">
                  <c:v>104000</c:v>
                </c:pt>
                <c:pt idx="27">
                  <c:v>8000</c:v>
                </c:pt>
                <c:pt idx="28">
                  <c:v>8000</c:v>
                </c:pt>
                <c:pt idx="29">
                  <c:v>8000</c:v>
                </c:pt>
                <c:pt idx="30">
                  <c:v>8000</c:v>
                </c:pt>
                <c:pt idx="31">
                  <c:v>8000</c:v>
                </c:pt>
                <c:pt idx="32">
                  <c:v>12000</c:v>
                </c:pt>
                <c:pt idx="33">
                  <c:v>8000</c:v>
                </c:pt>
                <c:pt idx="34">
                  <c:v>8000</c:v>
                </c:pt>
                <c:pt idx="35">
                  <c:v>8000</c:v>
                </c:pt>
                <c:pt idx="36">
                  <c:v>8000</c:v>
                </c:pt>
                <c:pt idx="37">
                  <c:v>8000</c:v>
                </c:pt>
                <c:pt idx="38">
                  <c:v>12000</c:v>
                </c:pt>
                <c:pt idx="39">
                  <c:v>104000</c:v>
                </c:pt>
              </c:numCache>
            </c:numRef>
          </c:val>
        </c:ser>
        <c:ser>
          <c:idx val="3"/>
          <c:order val="3"/>
          <c:tx>
            <c:strRef>
              <c:f>RRHH!$B$20:$C$20</c:f>
              <c:strCache>
                <c:ptCount val="1"/>
                <c:pt idx="0">
                  <c:v>Salario bruto Administrativo</c:v>
                </c:pt>
              </c:strCache>
            </c:strRef>
          </c:tx>
          <c:cat>
            <c:multiLvlStrRef>
              <c:f>RRHH!$P$15:$BC$16</c:f>
              <c:multiLvlStrCache>
                <c:ptCount val="40"/>
                <c:lvl>
                  <c:pt idx="0">
                    <c:v>Total</c:v>
                  </c:pt>
                  <c:pt idx="1">
                    <c:v>Enero</c:v>
                  </c:pt>
                  <c:pt idx="2">
                    <c:v>Febrero</c:v>
                  </c:pt>
                  <c:pt idx="3">
                    <c:v>Marzo</c:v>
                  </c:pt>
                  <c:pt idx="4">
                    <c:v>Abril</c:v>
                  </c:pt>
                  <c:pt idx="5">
                    <c:v>Mayo</c:v>
                  </c:pt>
                  <c:pt idx="6">
                    <c:v>Junio</c:v>
                  </c:pt>
                  <c:pt idx="7">
                    <c:v>Julio</c:v>
                  </c:pt>
                  <c:pt idx="8">
                    <c:v>Agosto</c:v>
                  </c:pt>
                  <c:pt idx="9">
                    <c:v>Septiembre</c:v>
                  </c:pt>
                  <c:pt idx="10">
                    <c:v>Octubre</c:v>
                  </c:pt>
                  <c:pt idx="11">
                    <c:v>Noviembre</c:v>
                  </c:pt>
                  <c:pt idx="12">
                    <c:v>Diciembre</c:v>
                  </c:pt>
                  <c:pt idx="13">
                    <c:v>Total</c:v>
                  </c:pt>
                  <c:pt idx="14">
                    <c:v>Enero</c:v>
                  </c:pt>
                  <c:pt idx="15">
                    <c:v>Febrero</c:v>
                  </c:pt>
                  <c:pt idx="16">
                    <c:v>Marzo</c:v>
                  </c:pt>
                  <c:pt idx="17">
                    <c:v>Abril</c:v>
                  </c:pt>
                  <c:pt idx="18">
                    <c:v>Mayo</c:v>
                  </c:pt>
                  <c:pt idx="19">
                    <c:v>Junio</c:v>
                  </c:pt>
                  <c:pt idx="20">
                    <c:v>Julio</c:v>
                  </c:pt>
                  <c:pt idx="21">
                    <c:v>Agosto</c:v>
                  </c:pt>
                  <c:pt idx="22">
                    <c:v>Septiembre</c:v>
                  </c:pt>
                  <c:pt idx="23">
                    <c:v>Octubre</c:v>
                  </c:pt>
                  <c:pt idx="24">
                    <c:v>Noviembre</c:v>
                  </c:pt>
                  <c:pt idx="25">
                    <c:v>Diciembre</c:v>
                  </c:pt>
                  <c:pt idx="26">
                    <c:v>Total</c:v>
                  </c:pt>
                  <c:pt idx="27">
                    <c:v>Enero</c:v>
                  </c:pt>
                  <c:pt idx="28">
                    <c:v>Febrero</c:v>
                  </c:pt>
                  <c:pt idx="29">
                    <c:v>Marzo</c:v>
                  </c:pt>
                  <c:pt idx="30">
                    <c:v>Abril</c:v>
                  </c:pt>
                  <c:pt idx="31">
                    <c:v>Mayo</c:v>
                  </c:pt>
                  <c:pt idx="32">
                    <c:v>Junio</c:v>
                  </c:pt>
                  <c:pt idx="33">
                    <c:v>Julio</c:v>
                  </c:pt>
                  <c:pt idx="34">
                    <c:v>Agosto</c:v>
                  </c:pt>
                  <c:pt idx="35">
                    <c:v>Septiembre</c:v>
                  </c:pt>
                  <c:pt idx="36">
                    <c:v>Octubre</c:v>
                  </c:pt>
                  <c:pt idx="37">
                    <c:v>Noviembre</c:v>
                  </c:pt>
                  <c:pt idx="38">
                    <c:v>Diciembre</c:v>
                  </c:pt>
                  <c:pt idx="39">
                    <c:v>Total</c:v>
                  </c:pt>
                </c:lvl>
                <c:lvl>
                  <c:pt idx="1">
                    <c:v>2015</c:v>
                  </c:pt>
                  <c:pt idx="14">
                    <c:v>2016</c:v>
                  </c:pt>
                  <c:pt idx="27">
                    <c:v>2017</c:v>
                  </c:pt>
                </c:lvl>
              </c:multiLvlStrCache>
            </c:multiLvlStrRef>
          </c:cat>
          <c:val>
            <c:numRef>
              <c:f>RRHH!$P$20:$BC$20</c:f>
              <c:numCache>
                <c:formatCode>_ "$"\ * #,##0.00_ ;_ "$"\ * \-#,##0.00_ ;_ "$"\ * "-"??_ ;_ @_ </c:formatCode>
                <c:ptCount val="40"/>
                <c:pt idx="0">
                  <c:v>0</c:v>
                </c:pt>
                <c:pt idx="6">
                  <c:v>0</c:v>
                </c:pt>
                <c:pt idx="12">
                  <c:v>0</c:v>
                </c:pt>
                <c:pt idx="13">
                  <c:v>0</c:v>
                </c:pt>
                <c:pt idx="14">
                  <c:v>8000</c:v>
                </c:pt>
                <c:pt idx="15">
                  <c:v>8000</c:v>
                </c:pt>
                <c:pt idx="16">
                  <c:v>8000</c:v>
                </c:pt>
                <c:pt idx="17">
                  <c:v>8000</c:v>
                </c:pt>
                <c:pt idx="18">
                  <c:v>8000</c:v>
                </c:pt>
                <c:pt idx="19">
                  <c:v>12000</c:v>
                </c:pt>
                <c:pt idx="20">
                  <c:v>8000</c:v>
                </c:pt>
                <c:pt idx="21">
                  <c:v>8000</c:v>
                </c:pt>
                <c:pt idx="22">
                  <c:v>8000</c:v>
                </c:pt>
                <c:pt idx="23">
                  <c:v>8000</c:v>
                </c:pt>
                <c:pt idx="24">
                  <c:v>8000</c:v>
                </c:pt>
                <c:pt idx="25">
                  <c:v>12000</c:v>
                </c:pt>
                <c:pt idx="26">
                  <c:v>104000</c:v>
                </c:pt>
                <c:pt idx="27">
                  <c:v>8000</c:v>
                </c:pt>
                <c:pt idx="28">
                  <c:v>8000</c:v>
                </c:pt>
                <c:pt idx="29">
                  <c:v>8000</c:v>
                </c:pt>
                <c:pt idx="30">
                  <c:v>8000</c:v>
                </c:pt>
                <c:pt idx="31">
                  <c:v>8000</c:v>
                </c:pt>
                <c:pt idx="32">
                  <c:v>12000</c:v>
                </c:pt>
                <c:pt idx="33">
                  <c:v>8000</c:v>
                </c:pt>
                <c:pt idx="34">
                  <c:v>8000</c:v>
                </c:pt>
                <c:pt idx="35">
                  <c:v>8000</c:v>
                </c:pt>
                <c:pt idx="36">
                  <c:v>8000</c:v>
                </c:pt>
                <c:pt idx="37">
                  <c:v>8000</c:v>
                </c:pt>
                <c:pt idx="38">
                  <c:v>12000</c:v>
                </c:pt>
                <c:pt idx="39">
                  <c:v>104000</c:v>
                </c:pt>
              </c:numCache>
            </c:numRef>
          </c:val>
        </c:ser>
        <c:dLbls/>
        <c:axId val="143182848"/>
        <c:axId val="143188736"/>
      </c:barChart>
      <c:catAx>
        <c:axId val="143182848"/>
        <c:scaling>
          <c:orientation val="minMax"/>
        </c:scaling>
        <c:axPos val="b"/>
        <c:majorTickMark val="none"/>
        <c:tickLblPos val="nextTo"/>
        <c:crossAx val="143188736"/>
        <c:crosses val="autoZero"/>
        <c:auto val="1"/>
        <c:lblAlgn val="ctr"/>
        <c:lblOffset val="100"/>
      </c:catAx>
      <c:valAx>
        <c:axId val="143188736"/>
        <c:scaling>
          <c:orientation val="minMax"/>
        </c:scaling>
        <c:axPos val="l"/>
        <c:majorGridlines/>
        <c:title>
          <c:layout/>
        </c:title>
        <c:numFmt formatCode="_ &quot;$&quot;\ * #,##0.00_ ;_ &quot;$&quot;\ * \-#,##0.00_ ;_ &quot;$&quot;\ * &quot;-&quot;??_ ;_ @_ " sourceLinked="1"/>
        <c:majorTickMark val="none"/>
        <c:tickLblPos val="nextTo"/>
        <c:crossAx val="143182848"/>
        <c:crosses val="autoZero"/>
        <c:crossBetween val="between"/>
      </c:valAx>
      <c:dTable>
        <c:showHorzBorder val="1"/>
        <c:showVertBorder val="1"/>
        <c:showOutline val="1"/>
        <c:showKeys val="1"/>
      </c:dTable>
    </c:plotArea>
    <c:plotVisOnly val="1"/>
    <c:dispBlanksAs val="gap"/>
  </c:chart>
  <c:printSettings>
    <c:headerFooter/>
    <c:pageMargins b="0.75000000000000011" l="0.70000000000000007" r="0.70000000000000007" t="0.75000000000000011" header="0.30000000000000004" footer="0.30000000000000004"/>
    <c:pageSetup paperSize="9" orientation="landscape" horizontalDpi="0" verticalDpi="0"/>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s-AR" sz="1800" b="1" i="0" baseline="0">
                <a:effectLst/>
              </a:rPr>
              <a:t>Salarios brutos anuales</a:t>
            </a:r>
            <a:endParaRPr lang="es-AR">
              <a:effectLst/>
            </a:endParaRPr>
          </a:p>
        </c:rich>
      </c:tx>
      <c:layout/>
    </c:title>
    <c:plotArea>
      <c:layout/>
      <c:barChart>
        <c:barDir val="col"/>
        <c:grouping val="stacked"/>
        <c:ser>
          <c:idx val="0"/>
          <c:order val="0"/>
          <c:tx>
            <c:strRef>
              <c:f>RRHH!$B$17:$C$17</c:f>
              <c:strCache>
                <c:ptCount val="1"/>
                <c:pt idx="0">
                  <c:v>Salario bruto Gerente General</c:v>
                </c:pt>
              </c:strCache>
            </c:strRef>
          </c:tx>
          <c:cat>
            <c:multiLvlStrRef>
              <c:f>RRHH!$P$15:$BC$16</c:f>
              <c:multiLvlStrCache>
                <c:ptCount val="40"/>
                <c:lvl>
                  <c:pt idx="0">
                    <c:v>Total</c:v>
                  </c:pt>
                  <c:pt idx="1">
                    <c:v>Enero</c:v>
                  </c:pt>
                  <c:pt idx="2">
                    <c:v>Febrero</c:v>
                  </c:pt>
                  <c:pt idx="3">
                    <c:v>Marzo</c:v>
                  </c:pt>
                  <c:pt idx="4">
                    <c:v>Abril</c:v>
                  </c:pt>
                  <c:pt idx="5">
                    <c:v>Mayo</c:v>
                  </c:pt>
                  <c:pt idx="6">
                    <c:v>Junio</c:v>
                  </c:pt>
                  <c:pt idx="7">
                    <c:v>Julio</c:v>
                  </c:pt>
                  <c:pt idx="8">
                    <c:v>Agosto</c:v>
                  </c:pt>
                  <c:pt idx="9">
                    <c:v>Septiembre</c:v>
                  </c:pt>
                  <c:pt idx="10">
                    <c:v>Octubre</c:v>
                  </c:pt>
                  <c:pt idx="11">
                    <c:v>Noviembre</c:v>
                  </c:pt>
                  <c:pt idx="12">
                    <c:v>Diciembre</c:v>
                  </c:pt>
                  <c:pt idx="13">
                    <c:v>Total</c:v>
                  </c:pt>
                  <c:pt idx="14">
                    <c:v>Enero</c:v>
                  </c:pt>
                  <c:pt idx="15">
                    <c:v>Febrero</c:v>
                  </c:pt>
                  <c:pt idx="16">
                    <c:v>Marzo</c:v>
                  </c:pt>
                  <c:pt idx="17">
                    <c:v>Abril</c:v>
                  </c:pt>
                  <c:pt idx="18">
                    <c:v>Mayo</c:v>
                  </c:pt>
                  <c:pt idx="19">
                    <c:v>Junio</c:v>
                  </c:pt>
                  <c:pt idx="20">
                    <c:v>Julio</c:v>
                  </c:pt>
                  <c:pt idx="21">
                    <c:v>Agosto</c:v>
                  </c:pt>
                  <c:pt idx="22">
                    <c:v>Septiembre</c:v>
                  </c:pt>
                  <c:pt idx="23">
                    <c:v>Octubre</c:v>
                  </c:pt>
                  <c:pt idx="24">
                    <c:v>Noviembre</c:v>
                  </c:pt>
                  <c:pt idx="25">
                    <c:v>Diciembre</c:v>
                  </c:pt>
                  <c:pt idx="26">
                    <c:v>Total</c:v>
                  </c:pt>
                  <c:pt idx="27">
                    <c:v>Enero</c:v>
                  </c:pt>
                  <c:pt idx="28">
                    <c:v>Febrero</c:v>
                  </c:pt>
                  <c:pt idx="29">
                    <c:v>Marzo</c:v>
                  </c:pt>
                  <c:pt idx="30">
                    <c:v>Abril</c:v>
                  </c:pt>
                  <c:pt idx="31">
                    <c:v>Mayo</c:v>
                  </c:pt>
                  <c:pt idx="32">
                    <c:v>Junio</c:v>
                  </c:pt>
                  <c:pt idx="33">
                    <c:v>Julio</c:v>
                  </c:pt>
                  <c:pt idx="34">
                    <c:v>Agosto</c:v>
                  </c:pt>
                  <c:pt idx="35">
                    <c:v>Septiembre</c:v>
                  </c:pt>
                  <c:pt idx="36">
                    <c:v>Octubre</c:v>
                  </c:pt>
                  <c:pt idx="37">
                    <c:v>Noviembre</c:v>
                  </c:pt>
                  <c:pt idx="38">
                    <c:v>Diciembre</c:v>
                  </c:pt>
                  <c:pt idx="39">
                    <c:v>Total</c:v>
                  </c:pt>
                </c:lvl>
                <c:lvl>
                  <c:pt idx="1">
                    <c:v>2015</c:v>
                  </c:pt>
                  <c:pt idx="14">
                    <c:v>2016</c:v>
                  </c:pt>
                  <c:pt idx="27">
                    <c:v>2017</c:v>
                  </c:pt>
                </c:lvl>
              </c:multiLvlStrCache>
            </c:multiLvlStrRef>
          </c:cat>
          <c:val>
            <c:numRef>
              <c:f>RRHH!$P$17:$BC$17</c:f>
              <c:numCache>
                <c:formatCode>_ "$"\ * #,##0.00_ ;_ "$"\ * \-#,##0.00_ ;_ "$"\ * "-"??_ ;_ @_ </c:formatCode>
                <c:ptCount val="40"/>
                <c:pt idx="0">
                  <c:v>234000</c:v>
                </c:pt>
                <c:pt idx="1">
                  <c:v>18000</c:v>
                </c:pt>
                <c:pt idx="2">
                  <c:v>18000</c:v>
                </c:pt>
                <c:pt idx="3">
                  <c:v>18000</c:v>
                </c:pt>
                <c:pt idx="4">
                  <c:v>18000</c:v>
                </c:pt>
                <c:pt idx="5">
                  <c:v>18000</c:v>
                </c:pt>
                <c:pt idx="6">
                  <c:v>27000</c:v>
                </c:pt>
                <c:pt idx="7">
                  <c:v>18000</c:v>
                </c:pt>
                <c:pt idx="8">
                  <c:v>18000</c:v>
                </c:pt>
                <c:pt idx="9">
                  <c:v>18000</c:v>
                </c:pt>
                <c:pt idx="10">
                  <c:v>18000</c:v>
                </c:pt>
                <c:pt idx="11">
                  <c:v>18000</c:v>
                </c:pt>
                <c:pt idx="12">
                  <c:v>27000</c:v>
                </c:pt>
                <c:pt idx="13">
                  <c:v>234000</c:v>
                </c:pt>
                <c:pt idx="14">
                  <c:v>18000</c:v>
                </c:pt>
                <c:pt idx="15">
                  <c:v>18000</c:v>
                </c:pt>
                <c:pt idx="16">
                  <c:v>18000</c:v>
                </c:pt>
                <c:pt idx="17">
                  <c:v>18000</c:v>
                </c:pt>
                <c:pt idx="18">
                  <c:v>18000</c:v>
                </c:pt>
                <c:pt idx="19">
                  <c:v>27000</c:v>
                </c:pt>
                <c:pt idx="20">
                  <c:v>18000</c:v>
                </c:pt>
                <c:pt idx="21">
                  <c:v>18000</c:v>
                </c:pt>
                <c:pt idx="22">
                  <c:v>18000</c:v>
                </c:pt>
                <c:pt idx="23">
                  <c:v>18000</c:v>
                </c:pt>
                <c:pt idx="24">
                  <c:v>18000</c:v>
                </c:pt>
                <c:pt idx="25">
                  <c:v>27000</c:v>
                </c:pt>
                <c:pt idx="26">
                  <c:v>234000</c:v>
                </c:pt>
                <c:pt idx="27">
                  <c:v>18000</c:v>
                </c:pt>
                <c:pt idx="28">
                  <c:v>18000</c:v>
                </c:pt>
                <c:pt idx="29">
                  <c:v>18000</c:v>
                </c:pt>
                <c:pt idx="30">
                  <c:v>18000</c:v>
                </c:pt>
                <c:pt idx="31">
                  <c:v>18000</c:v>
                </c:pt>
                <c:pt idx="32">
                  <c:v>27000</c:v>
                </c:pt>
                <c:pt idx="33">
                  <c:v>18000</c:v>
                </c:pt>
                <c:pt idx="34">
                  <c:v>18000</c:v>
                </c:pt>
                <c:pt idx="35">
                  <c:v>18000</c:v>
                </c:pt>
                <c:pt idx="36">
                  <c:v>18000</c:v>
                </c:pt>
                <c:pt idx="37">
                  <c:v>18000</c:v>
                </c:pt>
                <c:pt idx="38">
                  <c:v>27000</c:v>
                </c:pt>
                <c:pt idx="39">
                  <c:v>234000</c:v>
                </c:pt>
              </c:numCache>
            </c:numRef>
          </c:val>
        </c:ser>
        <c:ser>
          <c:idx val="1"/>
          <c:order val="1"/>
          <c:tx>
            <c:strRef>
              <c:f>RRHH!$B$18:$C$18</c:f>
              <c:strCache>
                <c:ptCount val="1"/>
                <c:pt idx="0">
                  <c:v>Salario bruto Responsable de Ventas y Marketing</c:v>
                </c:pt>
              </c:strCache>
            </c:strRef>
          </c:tx>
          <c:cat>
            <c:multiLvlStrRef>
              <c:f>RRHH!$P$15:$BC$16</c:f>
              <c:multiLvlStrCache>
                <c:ptCount val="40"/>
                <c:lvl>
                  <c:pt idx="0">
                    <c:v>Total</c:v>
                  </c:pt>
                  <c:pt idx="1">
                    <c:v>Enero</c:v>
                  </c:pt>
                  <c:pt idx="2">
                    <c:v>Febrero</c:v>
                  </c:pt>
                  <c:pt idx="3">
                    <c:v>Marzo</c:v>
                  </c:pt>
                  <c:pt idx="4">
                    <c:v>Abril</c:v>
                  </c:pt>
                  <c:pt idx="5">
                    <c:v>Mayo</c:v>
                  </c:pt>
                  <c:pt idx="6">
                    <c:v>Junio</c:v>
                  </c:pt>
                  <c:pt idx="7">
                    <c:v>Julio</c:v>
                  </c:pt>
                  <c:pt idx="8">
                    <c:v>Agosto</c:v>
                  </c:pt>
                  <c:pt idx="9">
                    <c:v>Septiembre</c:v>
                  </c:pt>
                  <c:pt idx="10">
                    <c:v>Octubre</c:v>
                  </c:pt>
                  <c:pt idx="11">
                    <c:v>Noviembre</c:v>
                  </c:pt>
                  <c:pt idx="12">
                    <c:v>Diciembre</c:v>
                  </c:pt>
                  <c:pt idx="13">
                    <c:v>Total</c:v>
                  </c:pt>
                  <c:pt idx="14">
                    <c:v>Enero</c:v>
                  </c:pt>
                  <c:pt idx="15">
                    <c:v>Febrero</c:v>
                  </c:pt>
                  <c:pt idx="16">
                    <c:v>Marzo</c:v>
                  </c:pt>
                  <c:pt idx="17">
                    <c:v>Abril</c:v>
                  </c:pt>
                  <c:pt idx="18">
                    <c:v>Mayo</c:v>
                  </c:pt>
                  <c:pt idx="19">
                    <c:v>Junio</c:v>
                  </c:pt>
                  <c:pt idx="20">
                    <c:v>Julio</c:v>
                  </c:pt>
                  <c:pt idx="21">
                    <c:v>Agosto</c:v>
                  </c:pt>
                  <c:pt idx="22">
                    <c:v>Septiembre</c:v>
                  </c:pt>
                  <c:pt idx="23">
                    <c:v>Octubre</c:v>
                  </c:pt>
                  <c:pt idx="24">
                    <c:v>Noviembre</c:v>
                  </c:pt>
                  <c:pt idx="25">
                    <c:v>Diciembre</c:v>
                  </c:pt>
                  <c:pt idx="26">
                    <c:v>Total</c:v>
                  </c:pt>
                  <c:pt idx="27">
                    <c:v>Enero</c:v>
                  </c:pt>
                  <c:pt idx="28">
                    <c:v>Febrero</c:v>
                  </c:pt>
                  <c:pt idx="29">
                    <c:v>Marzo</c:v>
                  </c:pt>
                  <c:pt idx="30">
                    <c:v>Abril</c:v>
                  </c:pt>
                  <c:pt idx="31">
                    <c:v>Mayo</c:v>
                  </c:pt>
                  <c:pt idx="32">
                    <c:v>Junio</c:v>
                  </c:pt>
                  <c:pt idx="33">
                    <c:v>Julio</c:v>
                  </c:pt>
                  <c:pt idx="34">
                    <c:v>Agosto</c:v>
                  </c:pt>
                  <c:pt idx="35">
                    <c:v>Septiembre</c:v>
                  </c:pt>
                  <c:pt idx="36">
                    <c:v>Octubre</c:v>
                  </c:pt>
                  <c:pt idx="37">
                    <c:v>Noviembre</c:v>
                  </c:pt>
                  <c:pt idx="38">
                    <c:v>Diciembre</c:v>
                  </c:pt>
                  <c:pt idx="39">
                    <c:v>Total</c:v>
                  </c:pt>
                </c:lvl>
                <c:lvl>
                  <c:pt idx="1">
                    <c:v>2015</c:v>
                  </c:pt>
                  <c:pt idx="14">
                    <c:v>2016</c:v>
                  </c:pt>
                  <c:pt idx="27">
                    <c:v>2017</c:v>
                  </c:pt>
                </c:lvl>
              </c:multiLvlStrCache>
            </c:multiLvlStrRef>
          </c:cat>
          <c:val>
            <c:numRef>
              <c:f>RRHH!$P$18:$BC$18</c:f>
              <c:numCache>
                <c:formatCode>_ "$"\ * #,##0.00_ ;_ "$"\ * \-#,##0.00_ ;_ "$"\ * "-"??_ ;_ @_ </c:formatCode>
                <c:ptCount val="40"/>
                <c:pt idx="0">
                  <c:v>156000</c:v>
                </c:pt>
                <c:pt idx="1">
                  <c:v>12000</c:v>
                </c:pt>
                <c:pt idx="2">
                  <c:v>12000</c:v>
                </c:pt>
                <c:pt idx="3">
                  <c:v>12000</c:v>
                </c:pt>
                <c:pt idx="4">
                  <c:v>12000</c:v>
                </c:pt>
                <c:pt idx="5">
                  <c:v>12000</c:v>
                </c:pt>
                <c:pt idx="6">
                  <c:v>18000</c:v>
                </c:pt>
                <c:pt idx="7">
                  <c:v>12000</c:v>
                </c:pt>
                <c:pt idx="8">
                  <c:v>12000</c:v>
                </c:pt>
                <c:pt idx="9">
                  <c:v>12000</c:v>
                </c:pt>
                <c:pt idx="10">
                  <c:v>12000</c:v>
                </c:pt>
                <c:pt idx="11">
                  <c:v>12000</c:v>
                </c:pt>
                <c:pt idx="12">
                  <c:v>18000</c:v>
                </c:pt>
                <c:pt idx="13">
                  <c:v>156000</c:v>
                </c:pt>
                <c:pt idx="14">
                  <c:v>12000</c:v>
                </c:pt>
                <c:pt idx="15">
                  <c:v>12000</c:v>
                </c:pt>
                <c:pt idx="16">
                  <c:v>12000</c:v>
                </c:pt>
                <c:pt idx="17">
                  <c:v>12000</c:v>
                </c:pt>
                <c:pt idx="18">
                  <c:v>12000</c:v>
                </c:pt>
                <c:pt idx="19">
                  <c:v>18000</c:v>
                </c:pt>
                <c:pt idx="20">
                  <c:v>12000</c:v>
                </c:pt>
                <c:pt idx="21">
                  <c:v>12000</c:v>
                </c:pt>
                <c:pt idx="22">
                  <c:v>12000</c:v>
                </c:pt>
                <c:pt idx="23">
                  <c:v>12000</c:v>
                </c:pt>
                <c:pt idx="24">
                  <c:v>12000</c:v>
                </c:pt>
                <c:pt idx="25">
                  <c:v>18000</c:v>
                </c:pt>
                <c:pt idx="26">
                  <c:v>156000</c:v>
                </c:pt>
                <c:pt idx="27">
                  <c:v>12000</c:v>
                </c:pt>
                <c:pt idx="28">
                  <c:v>12000</c:v>
                </c:pt>
                <c:pt idx="29">
                  <c:v>12000</c:v>
                </c:pt>
                <c:pt idx="30">
                  <c:v>12000</c:v>
                </c:pt>
                <c:pt idx="31">
                  <c:v>12000</c:v>
                </c:pt>
                <c:pt idx="32">
                  <c:v>18000</c:v>
                </c:pt>
                <c:pt idx="33">
                  <c:v>12000</c:v>
                </c:pt>
                <c:pt idx="34">
                  <c:v>12000</c:v>
                </c:pt>
                <c:pt idx="35">
                  <c:v>12000</c:v>
                </c:pt>
                <c:pt idx="36">
                  <c:v>12000</c:v>
                </c:pt>
                <c:pt idx="37">
                  <c:v>12000</c:v>
                </c:pt>
                <c:pt idx="38">
                  <c:v>18000</c:v>
                </c:pt>
                <c:pt idx="39">
                  <c:v>156000</c:v>
                </c:pt>
              </c:numCache>
            </c:numRef>
          </c:val>
        </c:ser>
        <c:ser>
          <c:idx val="2"/>
          <c:order val="2"/>
          <c:tx>
            <c:strRef>
              <c:f>RRHH!$B$19:$C$19</c:f>
              <c:strCache>
                <c:ptCount val="1"/>
                <c:pt idx="0">
                  <c:v>Salario bruto Comprador Jr</c:v>
                </c:pt>
              </c:strCache>
            </c:strRef>
          </c:tx>
          <c:cat>
            <c:multiLvlStrRef>
              <c:f>RRHH!$P$15:$BC$16</c:f>
              <c:multiLvlStrCache>
                <c:ptCount val="40"/>
                <c:lvl>
                  <c:pt idx="0">
                    <c:v>Total</c:v>
                  </c:pt>
                  <c:pt idx="1">
                    <c:v>Enero</c:v>
                  </c:pt>
                  <c:pt idx="2">
                    <c:v>Febrero</c:v>
                  </c:pt>
                  <c:pt idx="3">
                    <c:v>Marzo</c:v>
                  </c:pt>
                  <c:pt idx="4">
                    <c:v>Abril</c:v>
                  </c:pt>
                  <c:pt idx="5">
                    <c:v>Mayo</c:v>
                  </c:pt>
                  <c:pt idx="6">
                    <c:v>Junio</c:v>
                  </c:pt>
                  <c:pt idx="7">
                    <c:v>Julio</c:v>
                  </c:pt>
                  <c:pt idx="8">
                    <c:v>Agosto</c:v>
                  </c:pt>
                  <c:pt idx="9">
                    <c:v>Septiembre</c:v>
                  </c:pt>
                  <c:pt idx="10">
                    <c:v>Octubre</c:v>
                  </c:pt>
                  <c:pt idx="11">
                    <c:v>Noviembre</c:v>
                  </c:pt>
                  <c:pt idx="12">
                    <c:v>Diciembre</c:v>
                  </c:pt>
                  <c:pt idx="13">
                    <c:v>Total</c:v>
                  </c:pt>
                  <c:pt idx="14">
                    <c:v>Enero</c:v>
                  </c:pt>
                  <c:pt idx="15">
                    <c:v>Febrero</c:v>
                  </c:pt>
                  <c:pt idx="16">
                    <c:v>Marzo</c:v>
                  </c:pt>
                  <c:pt idx="17">
                    <c:v>Abril</c:v>
                  </c:pt>
                  <c:pt idx="18">
                    <c:v>Mayo</c:v>
                  </c:pt>
                  <c:pt idx="19">
                    <c:v>Junio</c:v>
                  </c:pt>
                  <c:pt idx="20">
                    <c:v>Julio</c:v>
                  </c:pt>
                  <c:pt idx="21">
                    <c:v>Agosto</c:v>
                  </c:pt>
                  <c:pt idx="22">
                    <c:v>Septiembre</c:v>
                  </c:pt>
                  <c:pt idx="23">
                    <c:v>Octubre</c:v>
                  </c:pt>
                  <c:pt idx="24">
                    <c:v>Noviembre</c:v>
                  </c:pt>
                  <c:pt idx="25">
                    <c:v>Diciembre</c:v>
                  </c:pt>
                  <c:pt idx="26">
                    <c:v>Total</c:v>
                  </c:pt>
                  <c:pt idx="27">
                    <c:v>Enero</c:v>
                  </c:pt>
                  <c:pt idx="28">
                    <c:v>Febrero</c:v>
                  </c:pt>
                  <c:pt idx="29">
                    <c:v>Marzo</c:v>
                  </c:pt>
                  <c:pt idx="30">
                    <c:v>Abril</c:v>
                  </c:pt>
                  <c:pt idx="31">
                    <c:v>Mayo</c:v>
                  </c:pt>
                  <c:pt idx="32">
                    <c:v>Junio</c:v>
                  </c:pt>
                  <c:pt idx="33">
                    <c:v>Julio</c:v>
                  </c:pt>
                  <c:pt idx="34">
                    <c:v>Agosto</c:v>
                  </c:pt>
                  <c:pt idx="35">
                    <c:v>Septiembre</c:v>
                  </c:pt>
                  <c:pt idx="36">
                    <c:v>Octubre</c:v>
                  </c:pt>
                  <c:pt idx="37">
                    <c:v>Noviembre</c:v>
                  </c:pt>
                  <c:pt idx="38">
                    <c:v>Diciembre</c:v>
                  </c:pt>
                  <c:pt idx="39">
                    <c:v>Total</c:v>
                  </c:pt>
                </c:lvl>
                <c:lvl>
                  <c:pt idx="1">
                    <c:v>2015</c:v>
                  </c:pt>
                  <c:pt idx="14">
                    <c:v>2016</c:v>
                  </c:pt>
                  <c:pt idx="27">
                    <c:v>2017</c:v>
                  </c:pt>
                </c:lvl>
              </c:multiLvlStrCache>
            </c:multiLvlStrRef>
          </c:cat>
          <c:val>
            <c:numRef>
              <c:f>RRHH!$P$19:$BC$19</c:f>
              <c:numCache>
                <c:formatCode>_ "$"\ * #,##0.00_ ;_ "$"\ * \-#,##0.00_ ;_ "$"\ * "-"??_ ;_ @_ </c:formatCode>
                <c:ptCount val="40"/>
                <c:pt idx="0">
                  <c:v>0</c:v>
                </c:pt>
                <c:pt idx="1">
                  <c:v>8000</c:v>
                </c:pt>
                <c:pt idx="2">
                  <c:v>8000</c:v>
                </c:pt>
                <c:pt idx="3">
                  <c:v>8000</c:v>
                </c:pt>
                <c:pt idx="4">
                  <c:v>8000</c:v>
                </c:pt>
                <c:pt idx="5">
                  <c:v>8000</c:v>
                </c:pt>
                <c:pt idx="6">
                  <c:v>12000</c:v>
                </c:pt>
                <c:pt idx="7">
                  <c:v>8000</c:v>
                </c:pt>
                <c:pt idx="8">
                  <c:v>8000</c:v>
                </c:pt>
                <c:pt idx="9">
                  <c:v>8000</c:v>
                </c:pt>
                <c:pt idx="10">
                  <c:v>8000</c:v>
                </c:pt>
                <c:pt idx="11">
                  <c:v>8000</c:v>
                </c:pt>
                <c:pt idx="12">
                  <c:v>12000</c:v>
                </c:pt>
                <c:pt idx="13">
                  <c:v>104000</c:v>
                </c:pt>
                <c:pt idx="14">
                  <c:v>8000</c:v>
                </c:pt>
                <c:pt idx="15">
                  <c:v>8000</c:v>
                </c:pt>
                <c:pt idx="16">
                  <c:v>8000</c:v>
                </c:pt>
                <c:pt idx="17">
                  <c:v>8000</c:v>
                </c:pt>
                <c:pt idx="18">
                  <c:v>8000</c:v>
                </c:pt>
                <c:pt idx="19">
                  <c:v>12000</c:v>
                </c:pt>
                <c:pt idx="20">
                  <c:v>8000</c:v>
                </c:pt>
                <c:pt idx="21">
                  <c:v>8000</c:v>
                </c:pt>
                <c:pt idx="22">
                  <c:v>8000</c:v>
                </c:pt>
                <c:pt idx="23">
                  <c:v>8000</c:v>
                </c:pt>
                <c:pt idx="24">
                  <c:v>8000</c:v>
                </c:pt>
                <c:pt idx="25">
                  <c:v>12000</c:v>
                </c:pt>
                <c:pt idx="26">
                  <c:v>104000</c:v>
                </c:pt>
                <c:pt idx="27">
                  <c:v>8000</c:v>
                </c:pt>
                <c:pt idx="28">
                  <c:v>8000</c:v>
                </c:pt>
                <c:pt idx="29">
                  <c:v>8000</c:v>
                </c:pt>
                <c:pt idx="30">
                  <c:v>8000</c:v>
                </c:pt>
                <c:pt idx="31">
                  <c:v>8000</c:v>
                </c:pt>
                <c:pt idx="32">
                  <c:v>12000</c:v>
                </c:pt>
                <c:pt idx="33">
                  <c:v>8000</c:v>
                </c:pt>
                <c:pt idx="34">
                  <c:v>8000</c:v>
                </c:pt>
                <c:pt idx="35">
                  <c:v>8000</c:v>
                </c:pt>
                <c:pt idx="36">
                  <c:v>8000</c:v>
                </c:pt>
                <c:pt idx="37">
                  <c:v>8000</c:v>
                </c:pt>
                <c:pt idx="38">
                  <c:v>12000</c:v>
                </c:pt>
                <c:pt idx="39">
                  <c:v>104000</c:v>
                </c:pt>
              </c:numCache>
            </c:numRef>
          </c:val>
        </c:ser>
        <c:ser>
          <c:idx val="3"/>
          <c:order val="3"/>
          <c:tx>
            <c:strRef>
              <c:f>RRHH!$B$20:$C$20</c:f>
              <c:strCache>
                <c:ptCount val="1"/>
                <c:pt idx="0">
                  <c:v>Salario bruto Administrativo</c:v>
                </c:pt>
              </c:strCache>
            </c:strRef>
          </c:tx>
          <c:cat>
            <c:multiLvlStrRef>
              <c:f>RRHH!$P$15:$BC$16</c:f>
              <c:multiLvlStrCache>
                <c:ptCount val="40"/>
                <c:lvl>
                  <c:pt idx="0">
                    <c:v>Total</c:v>
                  </c:pt>
                  <c:pt idx="1">
                    <c:v>Enero</c:v>
                  </c:pt>
                  <c:pt idx="2">
                    <c:v>Febrero</c:v>
                  </c:pt>
                  <c:pt idx="3">
                    <c:v>Marzo</c:v>
                  </c:pt>
                  <c:pt idx="4">
                    <c:v>Abril</c:v>
                  </c:pt>
                  <c:pt idx="5">
                    <c:v>Mayo</c:v>
                  </c:pt>
                  <c:pt idx="6">
                    <c:v>Junio</c:v>
                  </c:pt>
                  <c:pt idx="7">
                    <c:v>Julio</c:v>
                  </c:pt>
                  <c:pt idx="8">
                    <c:v>Agosto</c:v>
                  </c:pt>
                  <c:pt idx="9">
                    <c:v>Septiembre</c:v>
                  </c:pt>
                  <c:pt idx="10">
                    <c:v>Octubre</c:v>
                  </c:pt>
                  <c:pt idx="11">
                    <c:v>Noviembre</c:v>
                  </c:pt>
                  <c:pt idx="12">
                    <c:v>Diciembre</c:v>
                  </c:pt>
                  <c:pt idx="13">
                    <c:v>Total</c:v>
                  </c:pt>
                  <c:pt idx="14">
                    <c:v>Enero</c:v>
                  </c:pt>
                  <c:pt idx="15">
                    <c:v>Febrero</c:v>
                  </c:pt>
                  <c:pt idx="16">
                    <c:v>Marzo</c:v>
                  </c:pt>
                  <c:pt idx="17">
                    <c:v>Abril</c:v>
                  </c:pt>
                  <c:pt idx="18">
                    <c:v>Mayo</c:v>
                  </c:pt>
                  <c:pt idx="19">
                    <c:v>Junio</c:v>
                  </c:pt>
                  <c:pt idx="20">
                    <c:v>Julio</c:v>
                  </c:pt>
                  <c:pt idx="21">
                    <c:v>Agosto</c:v>
                  </c:pt>
                  <c:pt idx="22">
                    <c:v>Septiembre</c:v>
                  </c:pt>
                  <c:pt idx="23">
                    <c:v>Octubre</c:v>
                  </c:pt>
                  <c:pt idx="24">
                    <c:v>Noviembre</c:v>
                  </c:pt>
                  <c:pt idx="25">
                    <c:v>Diciembre</c:v>
                  </c:pt>
                  <c:pt idx="26">
                    <c:v>Total</c:v>
                  </c:pt>
                  <c:pt idx="27">
                    <c:v>Enero</c:v>
                  </c:pt>
                  <c:pt idx="28">
                    <c:v>Febrero</c:v>
                  </c:pt>
                  <c:pt idx="29">
                    <c:v>Marzo</c:v>
                  </c:pt>
                  <c:pt idx="30">
                    <c:v>Abril</c:v>
                  </c:pt>
                  <c:pt idx="31">
                    <c:v>Mayo</c:v>
                  </c:pt>
                  <c:pt idx="32">
                    <c:v>Junio</c:v>
                  </c:pt>
                  <c:pt idx="33">
                    <c:v>Julio</c:v>
                  </c:pt>
                  <c:pt idx="34">
                    <c:v>Agosto</c:v>
                  </c:pt>
                  <c:pt idx="35">
                    <c:v>Septiembre</c:v>
                  </c:pt>
                  <c:pt idx="36">
                    <c:v>Octubre</c:v>
                  </c:pt>
                  <c:pt idx="37">
                    <c:v>Noviembre</c:v>
                  </c:pt>
                  <c:pt idx="38">
                    <c:v>Diciembre</c:v>
                  </c:pt>
                  <c:pt idx="39">
                    <c:v>Total</c:v>
                  </c:pt>
                </c:lvl>
                <c:lvl>
                  <c:pt idx="1">
                    <c:v>2015</c:v>
                  </c:pt>
                  <c:pt idx="14">
                    <c:v>2016</c:v>
                  </c:pt>
                  <c:pt idx="27">
                    <c:v>2017</c:v>
                  </c:pt>
                </c:lvl>
              </c:multiLvlStrCache>
            </c:multiLvlStrRef>
          </c:cat>
          <c:val>
            <c:numRef>
              <c:f>RRHH!$P$20:$BC$20</c:f>
              <c:numCache>
                <c:formatCode>_ "$"\ * #,##0.00_ ;_ "$"\ * \-#,##0.00_ ;_ "$"\ * "-"??_ ;_ @_ </c:formatCode>
                <c:ptCount val="40"/>
                <c:pt idx="0">
                  <c:v>0</c:v>
                </c:pt>
                <c:pt idx="6">
                  <c:v>0</c:v>
                </c:pt>
                <c:pt idx="12">
                  <c:v>0</c:v>
                </c:pt>
                <c:pt idx="13">
                  <c:v>0</c:v>
                </c:pt>
                <c:pt idx="14">
                  <c:v>8000</c:v>
                </c:pt>
                <c:pt idx="15">
                  <c:v>8000</c:v>
                </c:pt>
                <c:pt idx="16">
                  <c:v>8000</c:v>
                </c:pt>
                <c:pt idx="17">
                  <c:v>8000</c:v>
                </c:pt>
                <c:pt idx="18">
                  <c:v>8000</c:v>
                </c:pt>
                <c:pt idx="19">
                  <c:v>12000</c:v>
                </c:pt>
                <c:pt idx="20">
                  <c:v>8000</c:v>
                </c:pt>
                <c:pt idx="21">
                  <c:v>8000</c:v>
                </c:pt>
                <c:pt idx="22">
                  <c:v>8000</c:v>
                </c:pt>
                <c:pt idx="23">
                  <c:v>8000</c:v>
                </c:pt>
                <c:pt idx="24">
                  <c:v>8000</c:v>
                </c:pt>
                <c:pt idx="25">
                  <c:v>12000</c:v>
                </c:pt>
                <c:pt idx="26">
                  <c:v>104000</c:v>
                </c:pt>
                <c:pt idx="27">
                  <c:v>8000</c:v>
                </c:pt>
                <c:pt idx="28">
                  <c:v>8000</c:v>
                </c:pt>
                <c:pt idx="29">
                  <c:v>8000</c:v>
                </c:pt>
                <c:pt idx="30">
                  <c:v>8000</c:v>
                </c:pt>
                <c:pt idx="31">
                  <c:v>8000</c:v>
                </c:pt>
                <c:pt idx="32">
                  <c:v>12000</c:v>
                </c:pt>
                <c:pt idx="33">
                  <c:v>8000</c:v>
                </c:pt>
                <c:pt idx="34">
                  <c:v>8000</c:v>
                </c:pt>
                <c:pt idx="35">
                  <c:v>8000</c:v>
                </c:pt>
                <c:pt idx="36">
                  <c:v>8000</c:v>
                </c:pt>
                <c:pt idx="37">
                  <c:v>8000</c:v>
                </c:pt>
                <c:pt idx="38">
                  <c:v>12000</c:v>
                </c:pt>
                <c:pt idx="39">
                  <c:v>104000</c:v>
                </c:pt>
              </c:numCache>
            </c:numRef>
          </c:val>
        </c:ser>
        <c:dLbls/>
        <c:gapWidth val="95"/>
        <c:overlap val="100"/>
        <c:axId val="149755776"/>
        <c:axId val="149757312"/>
      </c:barChart>
      <c:catAx>
        <c:axId val="149755776"/>
        <c:scaling>
          <c:orientation val="minMax"/>
        </c:scaling>
        <c:axPos val="b"/>
        <c:majorTickMark val="none"/>
        <c:tickLblPos val="nextTo"/>
        <c:crossAx val="149757312"/>
        <c:crosses val="autoZero"/>
        <c:auto val="1"/>
        <c:lblAlgn val="ctr"/>
        <c:lblOffset val="100"/>
      </c:catAx>
      <c:valAx>
        <c:axId val="149757312"/>
        <c:scaling>
          <c:orientation val="minMax"/>
        </c:scaling>
        <c:axPos val="l"/>
        <c:majorGridlines/>
        <c:title>
          <c:layout/>
        </c:title>
        <c:numFmt formatCode="_ &quot;$&quot;\ * #,##0.00_ ;_ &quot;$&quot;\ * \-#,##0.00_ ;_ &quot;$&quot;\ * &quot;-&quot;??_ ;_ @_ " sourceLinked="1"/>
        <c:majorTickMark val="none"/>
        <c:tickLblPos val="nextTo"/>
        <c:crossAx val="149755776"/>
        <c:crosses val="autoZero"/>
        <c:crossBetween val="between"/>
      </c:valAx>
      <c:dTable>
        <c:showHorzBorder val="1"/>
        <c:showVertBorder val="1"/>
        <c:showOutline val="1"/>
        <c:showKeys val="1"/>
      </c:dTable>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2909456</xdr:colOff>
      <xdr:row>0</xdr:row>
      <xdr:rowOff>77933</xdr:rowOff>
    </xdr:from>
    <xdr:to>
      <xdr:col>4</xdr:col>
      <xdr:colOff>476252</xdr:colOff>
      <xdr:row>4</xdr:row>
      <xdr:rowOff>30964</xdr:rowOff>
    </xdr:to>
    <xdr:pic>
      <xdr:nvPicPr>
        <xdr:cNvPr id="3" name="Picture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xmlns="" val="0"/>
            </a:ext>
          </a:extLst>
        </a:blip>
        <a:srcRect b="22929"/>
        <a:stretch/>
      </xdr:blipFill>
      <xdr:spPr>
        <a:xfrm>
          <a:off x="3186547" y="77933"/>
          <a:ext cx="2164773" cy="71503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19050</xdr:colOff>
      <xdr:row>6</xdr:row>
      <xdr:rowOff>0</xdr:rowOff>
    </xdr:from>
    <xdr:to>
      <xdr:col>3</xdr:col>
      <xdr:colOff>781050</xdr:colOff>
      <xdr:row>12</xdr:row>
      <xdr:rowOff>161926</xdr:rowOff>
    </xdr:to>
    <xdr:cxnSp macro="">
      <xdr:nvCxnSpPr>
        <xdr:cNvPr id="2" name="Straight Connector 1"/>
        <xdr:cNvCxnSpPr/>
      </xdr:nvCxnSpPr>
      <xdr:spPr>
        <a:xfrm flipV="1">
          <a:off x="3000375" y="1266825"/>
          <a:ext cx="762000" cy="130492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19050</xdr:colOff>
      <xdr:row>26</xdr:row>
      <xdr:rowOff>9525</xdr:rowOff>
    </xdr:from>
    <xdr:to>
      <xdr:col>3</xdr:col>
      <xdr:colOff>2076450</xdr:colOff>
      <xdr:row>32</xdr:row>
      <xdr:rowOff>161926</xdr:rowOff>
    </xdr:to>
    <xdr:cxnSp macro="">
      <xdr:nvCxnSpPr>
        <xdr:cNvPr id="2" name="Straight Connector 1"/>
        <xdr:cNvCxnSpPr/>
      </xdr:nvCxnSpPr>
      <xdr:spPr>
        <a:xfrm flipV="1">
          <a:off x="3495675" y="8286750"/>
          <a:ext cx="2057400" cy="1295401"/>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19050</xdr:colOff>
      <xdr:row>23</xdr:row>
      <xdr:rowOff>19050</xdr:rowOff>
    </xdr:from>
    <xdr:to>
      <xdr:col>4</xdr:col>
      <xdr:colOff>9525</xdr:colOff>
      <xdr:row>29</xdr:row>
      <xdr:rowOff>161926</xdr:rowOff>
    </xdr:to>
    <xdr:cxnSp macro="">
      <xdr:nvCxnSpPr>
        <xdr:cNvPr id="2" name="Straight Connector 1"/>
        <xdr:cNvCxnSpPr/>
      </xdr:nvCxnSpPr>
      <xdr:spPr>
        <a:xfrm flipV="1">
          <a:off x="3495675" y="7324725"/>
          <a:ext cx="2085975" cy="128587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391584</xdr:colOff>
      <xdr:row>96</xdr:row>
      <xdr:rowOff>137582</xdr:rowOff>
    </xdr:from>
    <xdr:to>
      <xdr:col>6</xdr:col>
      <xdr:colOff>222250</xdr:colOff>
      <xdr:row>114</xdr:row>
      <xdr:rowOff>21166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603249</xdr:colOff>
      <xdr:row>96</xdr:row>
      <xdr:rowOff>169334</xdr:rowOff>
    </xdr:from>
    <xdr:to>
      <xdr:col>8</xdr:col>
      <xdr:colOff>3037416</xdr:colOff>
      <xdr:row>114</xdr:row>
      <xdr:rowOff>116418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444501</xdr:colOff>
      <xdr:row>64</xdr:row>
      <xdr:rowOff>74082</xdr:rowOff>
    </xdr:from>
    <xdr:to>
      <xdr:col>10</xdr:col>
      <xdr:colOff>518584</xdr:colOff>
      <xdr:row>78</xdr:row>
      <xdr:rowOff>148166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89648</xdr:colOff>
      <xdr:row>83</xdr:row>
      <xdr:rowOff>11207</xdr:rowOff>
    </xdr:from>
    <xdr:to>
      <xdr:col>5</xdr:col>
      <xdr:colOff>470647</xdr:colOff>
      <xdr:row>97</xdr:row>
      <xdr:rowOff>89648</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83</xdr:row>
      <xdr:rowOff>0</xdr:rowOff>
    </xdr:from>
    <xdr:to>
      <xdr:col>12</xdr:col>
      <xdr:colOff>638735</xdr:colOff>
      <xdr:row>97</xdr:row>
      <xdr:rowOff>67235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704850</xdr:colOff>
      <xdr:row>28</xdr:row>
      <xdr:rowOff>80962</xdr:rowOff>
    </xdr:from>
    <xdr:to>
      <xdr:col>53</xdr:col>
      <xdr:colOff>466725</xdr:colOff>
      <xdr:row>42</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685800</xdr:colOff>
      <xdr:row>16</xdr:row>
      <xdr:rowOff>23812</xdr:rowOff>
    </xdr:from>
    <xdr:to>
      <xdr:col>54</xdr:col>
      <xdr:colOff>742950</xdr:colOff>
      <xdr:row>30</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592665</xdr:colOff>
      <xdr:row>30</xdr:row>
      <xdr:rowOff>20107</xdr:rowOff>
    </xdr:from>
    <xdr:to>
      <xdr:col>54</xdr:col>
      <xdr:colOff>804332</xdr:colOff>
      <xdr:row>52</xdr:row>
      <xdr:rowOff>21167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54</xdr:col>
      <xdr:colOff>1015998</xdr:colOff>
      <xdr:row>29</xdr:row>
      <xdr:rowOff>178856</xdr:rowOff>
    </xdr:from>
    <xdr:to>
      <xdr:col>62</xdr:col>
      <xdr:colOff>486832</xdr:colOff>
      <xdr:row>51</xdr:row>
      <xdr:rowOff>21165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19050</xdr:colOff>
      <xdr:row>5</xdr:row>
      <xdr:rowOff>9525</xdr:rowOff>
    </xdr:from>
    <xdr:to>
      <xdr:col>3</xdr:col>
      <xdr:colOff>923925</xdr:colOff>
      <xdr:row>11</xdr:row>
      <xdr:rowOff>161926</xdr:rowOff>
    </xdr:to>
    <xdr:cxnSp macro="">
      <xdr:nvCxnSpPr>
        <xdr:cNvPr id="3" name="Straight Connector 2"/>
        <xdr:cNvCxnSpPr/>
      </xdr:nvCxnSpPr>
      <xdr:spPr>
        <a:xfrm flipV="1">
          <a:off x="2581275" y="1276350"/>
          <a:ext cx="904875" cy="1295401"/>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19050</xdr:colOff>
      <xdr:row>7</xdr:row>
      <xdr:rowOff>0</xdr:rowOff>
    </xdr:from>
    <xdr:to>
      <xdr:col>3</xdr:col>
      <xdr:colOff>781050</xdr:colOff>
      <xdr:row>13</xdr:row>
      <xdr:rowOff>161926</xdr:rowOff>
    </xdr:to>
    <xdr:cxnSp macro="">
      <xdr:nvCxnSpPr>
        <xdr:cNvPr id="2" name="Straight Connector 1"/>
        <xdr:cNvCxnSpPr/>
      </xdr:nvCxnSpPr>
      <xdr:spPr>
        <a:xfrm flipV="1">
          <a:off x="2581275" y="1266825"/>
          <a:ext cx="762000" cy="130492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19050</xdr:colOff>
      <xdr:row>8</xdr:row>
      <xdr:rowOff>9525</xdr:rowOff>
    </xdr:from>
    <xdr:to>
      <xdr:col>4</xdr:col>
      <xdr:colOff>0</xdr:colOff>
      <xdr:row>14</xdr:row>
      <xdr:rowOff>161926</xdr:rowOff>
    </xdr:to>
    <xdr:cxnSp macro="">
      <xdr:nvCxnSpPr>
        <xdr:cNvPr id="3" name="Straight Connector 2"/>
        <xdr:cNvCxnSpPr/>
      </xdr:nvCxnSpPr>
      <xdr:spPr>
        <a:xfrm flipV="1">
          <a:off x="2657475" y="1657350"/>
          <a:ext cx="790575" cy="1295401"/>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tin" refreshedDate="41884.813638888889" createdVersion="4" refreshedVersion="4" minRefreshableVersion="3" recordCount="60">
  <cacheSource type="worksheet">
    <worksheetSource ref="B4:J64" sheet="Lista de productos"/>
  </cacheSource>
  <cacheFields count="9">
    <cacheField name="Categoria" numFmtId="0">
      <sharedItems/>
    </cacheField>
    <cacheField name="Subcategoria" numFmtId="0">
      <sharedItems/>
    </cacheField>
    <cacheField name="Item" numFmtId="0">
      <sharedItems count="60">
        <s v="La Salamandra frasco 500gr"/>
        <s v="La Serenisima Colonial pote 400 gr"/>
        <s v="San Ignacio 1kg"/>
        <s v="Amanda 500gr"/>
        <s v="Taragüí 500gr"/>
        <s v="Rosamonte 500gr"/>
        <s v="Mate cocido Taragüí 20 u."/>
        <s v="Cruz Malta 500 gr."/>
        <s v="Nobleza Gaucha 500gr"/>
        <s v="Tita 216 gr"/>
        <s v="Rodhesia 220g"/>
        <s v="Alfajor Havanna 24 u 570gr"/>
        <s v="Alfajor Suchard 6u 300gr"/>
        <s v="Bon o Bon 306 gr"/>
        <s v="Alfajor Cachafaz mixto 720 gr"/>
        <s v="Bocadito Cabsha 18 u."/>
        <s v="Caramelos Butter Toffees d. leche 150 gr"/>
        <s v="Sugus confitados 1kg"/>
        <s v="Flynn Paff 128gr"/>
        <s v="Sugus surtidos 150 gr"/>
        <s v="Chocolate Aguila 100gr"/>
        <s v="Tofi 28gr"/>
        <s v="Conitos Cachafaz 228gr"/>
        <s v="Turron Arcor 25 gr"/>
        <s v="Rumba 336 gr"/>
        <s v="Lincoln 153g"/>
        <s v="Melba 120 gr."/>
        <s v="Variedad Terrabusi 400g"/>
        <s v="Anillos 160g"/>
        <s v="Porteñitas"/>
        <s v="Surtido Bagley 400g"/>
        <s v="Chocolinas 250g"/>
        <s v="Triangulos hojaldre 150g"/>
        <s v="Manon 178g"/>
        <s v="Pepas 350g"/>
        <s v="Vainillas 170g"/>
        <s v="Opera 75 gr"/>
        <s v="Merengadas 279 gr"/>
        <s v="Agridulces 9 de oro 200gr"/>
        <s v="Bizcocho de grasa 180gr"/>
        <s v="Criollitas 300gr"/>
        <s v="Express 108 gr"/>
        <s v="Traviata 303 gr"/>
        <s v="Jalea de membrillo 400gr"/>
        <s v="Dulce de membrillo caja 500gr"/>
        <s v="Dulce de batata caja 500gr"/>
        <s v="Adobo para pizza 25gr"/>
        <s v="Chimichurri seco 25gr"/>
        <s v="provenzal 25gr"/>
        <s v="Patoruzú"/>
        <s v="Condorito"/>
        <s v="Isidoro"/>
        <s v="Mafalda"/>
        <s v="Doña Petrona "/>
        <s v="Francis Mallmann"/>
        <s v="Narda Lepes"/>
        <s v="algarrobo"/>
        <s v="aluminio"/>
        <s v="palo santo"/>
        <s v="bombilla"/>
      </sharedItems>
    </cacheField>
    <cacheField name="Precio unitario" numFmtId="165">
      <sharedItems containsSemiMixedTypes="0" containsString="0" containsNumber="1" minValue="3" maxValue="430"/>
    </cacheField>
    <cacheField name="Producto clave" numFmtId="0">
      <sharedItems containsBlank="1"/>
    </cacheField>
    <cacheField name="Combo matero básico" numFmtId="0">
      <sharedItems containsBlank="1" count="2">
        <m/>
        <s v="x"/>
      </sharedItems>
    </cacheField>
    <cacheField name="Combo Martin Fierro" numFmtId="0">
      <sharedItems containsBlank="1" count="2">
        <s v="x"/>
        <m/>
      </sharedItems>
    </cacheField>
    <cacheField name="Combo Premium" numFmtId="0">
      <sharedItems containsBlank="1" count="2">
        <s v="x"/>
        <m/>
      </sharedItems>
    </cacheField>
    <cacheField name="Combo Dulceros" numFmtId="0">
      <sharedItems containsBlank="1" count="2">
        <s v="x"/>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0">
  <r>
    <s v="Alimentos"/>
    <s v="Dulce de leche"/>
    <x v="0"/>
    <n v="28"/>
    <s v="x"/>
    <x v="0"/>
    <x v="0"/>
    <x v="0"/>
    <x v="0"/>
  </r>
  <r>
    <s v="Alimentos"/>
    <s v="Dulce de leche"/>
    <x v="1"/>
    <n v="20"/>
    <m/>
    <x v="0"/>
    <x v="1"/>
    <x v="1"/>
    <x v="1"/>
  </r>
  <r>
    <s v="Alimentos"/>
    <s v="Dulce de leche"/>
    <x v="2"/>
    <n v="37"/>
    <m/>
    <x v="1"/>
    <x v="1"/>
    <x v="1"/>
    <x v="1"/>
  </r>
  <r>
    <s v="Alimentos"/>
    <s v="Yerba mate"/>
    <x v="3"/>
    <n v="26"/>
    <s v="x"/>
    <x v="1"/>
    <x v="1"/>
    <x v="1"/>
    <x v="1"/>
  </r>
  <r>
    <s v="Alimentos"/>
    <s v="Yerba mate"/>
    <x v="4"/>
    <n v="27"/>
    <s v="x"/>
    <x v="0"/>
    <x v="1"/>
    <x v="0"/>
    <x v="1"/>
  </r>
  <r>
    <s v="Alimentos"/>
    <s v="Yerba mate"/>
    <x v="5"/>
    <n v="23"/>
    <s v="x"/>
    <x v="0"/>
    <x v="1"/>
    <x v="1"/>
    <x v="1"/>
  </r>
  <r>
    <s v="Alimentos"/>
    <s v="Yerba mate"/>
    <x v="6"/>
    <n v="11"/>
    <m/>
    <x v="0"/>
    <x v="1"/>
    <x v="1"/>
    <x v="1"/>
  </r>
  <r>
    <s v="Alimentos"/>
    <s v="Yerba mate"/>
    <x v="7"/>
    <n v="24"/>
    <m/>
    <x v="0"/>
    <x v="1"/>
    <x v="1"/>
    <x v="1"/>
  </r>
  <r>
    <s v="Alimentos"/>
    <s v="Yerba mate"/>
    <x v="8"/>
    <n v="24"/>
    <m/>
    <x v="0"/>
    <x v="0"/>
    <x v="1"/>
    <x v="1"/>
  </r>
  <r>
    <s v="Alimentos"/>
    <s v="Golosinas"/>
    <x v="9"/>
    <n v="37"/>
    <m/>
    <x v="0"/>
    <x v="1"/>
    <x v="1"/>
    <x v="0"/>
  </r>
  <r>
    <s v="Alimentos"/>
    <s v="Golosinas"/>
    <x v="10"/>
    <n v="37"/>
    <m/>
    <x v="0"/>
    <x v="1"/>
    <x v="1"/>
    <x v="0"/>
  </r>
  <r>
    <s v="Alimentos"/>
    <s v="Golosinas"/>
    <x v="11"/>
    <n v="107"/>
    <m/>
    <x v="0"/>
    <x v="0"/>
    <x v="1"/>
    <x v="1"/>
  </r>
  <r>
    <s v="Alimentos"/>
    <s v="Golosinas"/>
    <x v="12"/>
    <n v="43"/>
    <m/>
    <x v="0"/>
    <x v="1"/>
    <x v="1"/>
    <x v="1"/>
  </r>
  <r>
    <s v="Alimentos"/>
    <s v="Golosinas"/>
    <x v="13"/>
    <n v="39"/>
    <m/>
    <x v="0"/>
    <x v="1"/>
    <x v="1"/>
    <x v="0"/>
  </r>
  <r>
    <s v="Alimentos"/>
    <s v="Golosinas"/>
    <x v="14"/>
    <n v="182"/>
    <s v="x"/>
    <x v="1"/>
    <x v="1"/>
    <x v="1"/>
    <x v="0"/>
  </r>
  <r>
    <s v="Alimentos"/>
    <s v="Golosinas"/>
    <x v="15"/>
    <n v="42"/>
    <m/>
    <x v="0"/>
    <x v="1"/>
    <x v="1"/>
    <x v="1"/>
  </r>
  <r>
    <s v="Alimentos"/>
    <s v="Golosinas"/>
    <x v="16"/>
    <n v="16"/>
    <m/>
    <x v="0"/>
    <x v="1"/>
    <x v="1"/>
    <x v="1"/>
  </r>
  <r>
    <s v="Alimentos"/>
    <s v="Golosinas"/>
    <x v="17"/>
    <n v="78"/>
    <m/>
    <x v="0"/>
    <x v="1"/>
    <x v="1"/>
    <x v="1"/>
  </r>
  <r>
    <s v="Alimentos"/>
    <s v="Golosinas"/>
    <x v="18"/>
    <n v="13"/>
    <m/>
    <x v="0"/>
    <x v="1"/>
    <x v="1"/>
    <x v="1"/>
  </r>
  <r>
    <s v="Alimentos"/>
    <s v="Golosinas"/>
    <x v="19"/>
    <n v="15"/>
    <s v="x"/>
    <x v="0"/>
    <x v="1"/>
    <x v="1"/>
    <x v="0"/>
  </r>
  <r>
    <s v="Alimentos"/>
    <s v="Golosinas"/>
    <x v="20"/>
    <n v="21"/>
    <m/>
    <x v="0"/>
    <x v="1"/>
    <x v="1"/>
    <x v="1"/>
  </r>
  <r>
    <s v="Alimentos"/>
    <s v="Golosinas"/>
    <x v="21"/>
    <n v="7"/>
    <m/>
    <x v="0"/>
    <x v="1"/>
    <x v="1"/>
    <x v="1"/>
  </r>
  <r>
    <s v="Alimentos"/>
    <s v="Golosinas"/>
    <x v="22"/>
    <n v="62"/>
    <s v="x"/>
    <x v="0"/>
    <x v="1"/>
    <x v="1"/>
    <x v="1"/>
  </r>
  <r>
    <s v="Alimentos"/>
    <s v="Golosinas"/>
    <x v="23"/>
    <n v="3"/>
    <s v="x"/>
    <x v="0"/>
    <x v="1"/>
    <x v="1"/>
    <x v="1"/>
  </r>
  <r>
    <s v="Alimentos"/>
    <s v="Galletitas"/>
    <x v="24"/>
    <n v="19"/>
    <m/>
    <x v="0"/>
    <x v="1"/>
    <x v="1"/>
    <x v="1"/>
  </r>
  <r>
    <s v="Alimentos"/>
    <s v="Galletitas"/>
    <x v="25"/>
    <n v="10"/>
    <m/>
    <x v="0"/>
    <x v="1"/>
    <x v="1"/>
    <x v="1"/>
  </r>
  <r>
    <s v="Alimentos"/>
    <s v="Galletitas"/>
    <x v="26"/>
    <n v="9"/>
    <m/>
    <x v="0"/>
    <x v="1"/>
    <x v="1"/>
    <x v="1"/>
  </r>
  <r>
    <s v="Alimentos"/>
    <s v="Galletitas"/>
    <x v="27"/>
    <n v="19"/>
    <s v="x"/>
    <x v="1"/>
    <x v="1"/>
    <x v="1"/>
    <x v="0"/>
  </r>
  <r>
    <s v="Alimentos"/>
    <s v="Galletitas"/>
    <x v="28"/>
    <n v="16"/>
    <m/>
    <x v="0"/>
    <x v="1"/>
    <x v="1"/>
    <x v="1"/>
  </r>
  <r>
    <s v="Alimentos"/>
    <s v="Galletitas"/>
    <x v="29"/>
    <n v="8"/>
    <m/>
    <x v="0"/>
    <x v="1"/>
    <x v="1"/>
    <x v="1"/>
  </r>
  <r>
    <s v="Alimentos"/>
    <s v="Galletitas"/>
    <x v="30"/>
    <n v="18"/>
    <m/>
    <x v="0"/>
    <x v="1"/>
    <x v="1"/>
    <x v="1"/>
  </r>
  <r>
    <s v="Alimentos"/>
    <s v="Galletitas"/>
    <x v="31"/>
    <n v="15"/>
    <s v="x"/>
    <x v="0"/>
    <x v="1"/>
    <x v="1"/>
    <x v="1"/>
  </r>
  <r>
    <s v="Alimentos"/>
    <s v="Galletitas"/>
    <x v="32"/>
    <n v="14"/>
    <m/>
    <x v="0"/>
    <x v="1"/>
    <x v="1"/>
    <x v="1"/>
  </r>
  <r>
    <s v="Alimentos"/>
    <s v="Galletitas"/>
    <x v="33"/>
    <n v="10"/>
    <m/>
    <x v="0"/>
    <x v="1"/>
    <x v="1"/>
    <x v="1"/>
  </r>
  <r>
    <s v="Alimentos"/>
    <s v="Galletitas"/>
    <x v="34"/>
    <n v="15"/>
    <m/>
    <x v="0"/>
    <x v="1"/>
    <x v="1"/>
    <x v="1"/>
  </r>
  <r>
    <s v="Alimentos"/>
    <s v="Galletitas"/>
    <x v="35"/>
    <n v="12"/>
    <s v="x"/>
    <x v="0"/>
    <x v="1"/>
    <x v="1"/>
    <x v="1"/>
  </r>
  <r>
    <s v="Alimentos"/>
    <s v="Galletitas"/>
    <x v="36"/>
    <n v="7"/>
    <m/>
    <x v="0"/>
    <x v="1"/>
    <x v="1"/>
    <x v="1"/>
  </r>
  <r>
    <s v="Alimentos"/>
    <s v="Galletitas"/>
    <x v="37"/>
    <n v="19"/>
    <m/>
    <x v="0"/>
    <x v="1"/>
    <x v="1"/>
    <x v="1"/>
  </r>
  <r>
    <s v="Alimentos"/>
    <s v="Galletitas"/>
    <x v="38"/>
    <n v="9"/>
    <s v="x"/>
    <x v="0"/>
    <x v="1"/>
    <x v="1"/>
    <x v="1"/>
  </r>
  <r>
    <s v="Alimentos"/>
    <s v="Galletitas"/>
    <x v="39"/>
    <n v="10"/>
    <s v="x"/>
    <x v="0"/>
    <x v="0"/>
    <x v="0"/>
    <x v="1"/>
  </r>
  <r>
    <s v="Alimentos"/>
    <s v="Galletitas"/>
    <x v="40"/>
    <n v="13"/>
    <m/>
    <x v="0"/>
    <x v="1"/>
    <x v="1"/>
    <x v="1"/>
  </r>
  <r>
    <s v="Alimentos"/>
    <s v="Galletitas"/>
    <x v="41"/>
    <n v="8"/>
    <m/>
    <x v="0"/>
    <x v="1"/>
    <x v="1"/>
    <x v="1"/>
  </r>
  <r>
    <s v="Alimentos"/>
    <s v="Galletitas"/>
    <x v="42"/>
    <n v="13"/>
    <m/>
    <x v="0"/>
    <x v="1"/>
    <x v="1"/>
    <x v="1"/>
  </r>
  <r>
    <s v="Alimentos"/>
    <s v="Dulces y conservas"/>
    <x v="43"/>
    <n v="35"/>
    <m/>
    <x v="0"/>
    <x v="1"/>
    <x v="1"/>
    <x v="1"/>
  </r>
  <r>
    <s v="Alimentos"/>
    <s v="Dulces y conservas"/>
    <x v="44"/>
    <n v="25"/>
    <s v="x"/>
    <x v="0"/>
    <x v="0"/>
    <x v="1"/>
    <x v="1"/>
  </r>
  <r>
    <s v="Alimentos"/>
    <s v="Dulces y conservas"/>
    <x v="45"/>
    <n v="26"/>
    <m/>
    <x v="0"/>
    <x v="1"/>
    <x v="1"/>
    <x v="1"/>
  </r>
  <r>
    <s v="Alimentos"/>
    <s v="Condimentos"/>
    <x v="46"/>
    <n v="9"/>
    <s v="x"/>
    <x v="0"/>
    <x v="1"/>
    <x v="1"/>
    <x v="1"/>
  </r>
  <r>
    <s v="Alimentos"/>
    <s v="Condimentos"/>
    <x v="47"/>
    <n v="8"/>
    <s v="x"/>
    <x v="0"/>
    <x v="1"/>
    <x v="1"/>
    <x v="1"/>
  </r>
  <r>
    <s v="Alimentos"/>
    <s v="Condimentos"/>
    <x v="48"/>
    <n v="10"/>
    <m/>
    <x v="0"/>
    <x v="1"/>
    <x v="1"/>
    <x v="1"/>
  </r>
  <r>
    <s v="Publicaciones"/>
    <s v="Cómics"/>
    <x v="49"/>
    <n v="40"/>
    <m/>
    <x v="0"/>
    <x v="1"/>
    <x v="1"/>
    <x v="1"/>
  </r>
  <r>
    <s v="Publicaciones"/>
    <s v="Cómics"/>
    <x v="50"/>
    <n v="35"/>
    <m/>
    <x v="0"/>
    <x v="1"/>
    <x v="1"/>
    <x v="1"/>
  </r>
  <r>
    <s v="Publicaciones"/>
    <s v="Cómics"/>
    <x v="51"/>
    <n v="37"/>
    <m/>
    <x v="0"/>
    <x v="1"/>
    <x v="1"/>
    <x v="1"/>
  </r>
  <r>
    <s v="Publicaciones"/>
    <s v="Cómics"/>
    <x v="52"/>
    <n v="60"/>
    <m/>
    <x v="0"/>
    <x v="1"/>
    <x v="1"/>
    <x v="1"/>
  </r>
  <r>
    <s v="Publicaciones"/>
    <s v="Cocina argentina"/>
    <x v="53"/>
    <n v="430"/>
    <m/>
    <x v="0"/>
    <x v="0"/>
    <x v="1"/>
    <x v="1"/>
  </r>
  <r>
    <s v="Publicaciones"/>
    <s v="Cocina argentina"/>
    <x v="54"/>
    <n v="400"/>
    <m/>
    <x v="0"/>
    <x v="1"/>
    <x v="0"/>
    <x v="1"/>
  </r>
  <r>
    <s v="Publicaciones"/>
    <s v="Cocina argentina"/>
    <x v="55"/>
    <n v="380"/>
    <m/>
    <x v="0"/>
    <x v="1"/>
    <x v="1"/>
    <x v="1"/>
  </r>
  <r>
    <s v="Mate"/>
    <s v="Equipos de mate"/>
    <x v="56"/>
    <n v="33.75"/>
    <m/>
    <x v="0"/>
    <x v="1"/>
    <x v="1"/>
    <x v="1"/>
  </r>
  <r>
    <s v="Mate"/>
    <s v="Equipos de mate"/>
    <x v="57"/>
    <n v="33.75"/>
    <m/>
    <x v="0"/>
    <x v="1"/>
    <x v="1"/>
    <x v="1"/>
  </r>
  <r>
    <s v="Mate"/>
    <s v="Equipos de mate"/>
    <x v="58"/>
    <n v="101.25"/>
    <s v="x"/>
    <x v="0"/>
    <x v="0"/>
    <x v="0"/>
    <x v="1"/>
  </r>
  <r>
    <s v="Mate"/>
    <s v="Equipos de mate"/>
    <x v="59"/>
    <n v="20.25"/>
    <m/>
    <x v="0"/>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D3:E8" firstHeaderRow="1" firstDataRow="1" firstDataCol="1" rowPageCount="1" colPageCount="1"/>
  <pivotFields count="9">
    <pivotField showAll="0"/>
    <pivotField showAll="0"/>
    <pivotField axis="axisRow" showAll="0">
      <items count="61">
        <item x="46"/>
        <item x="38"/>
        <item x="14"/>
        <item x="11"/>
        <item x="12"/>
        <item x="56"/>
        <item x="57"/>
        <item x="3"/>
        <item x="28"/>
        <item x="39"/>
        <item x="15"/>
        <item x="59"/>
        <item x="13"/>
        <item x="16"/>
        <item x="47"/>
        <item x="20"/>
        <item x="31"/>
        <item x="50"/>
        <item x="22"/>
        <item x="40"/>
        <item x="7"/>
        <item x="53"/>
        <item x="45"/>
        <item x="44"/>
        <item x="41"/>
        <item x="18"/>
        <item x="54"/>
        <item x="51"/>
        <item x="43"/>
        <item x="0"/>
        <item x="1"/>
        <item x="25"/>
        <item x="52"/>
        <item x="33"/>
        <item x="6"/>
        <item x="26"/>
        <item x="37"/>
        <item x="55"/>
        <item x="8"/>
        <item x="36"/>
        <item x="58"/>
        <item x="49"/>
        <item x="34"/>
        <item x="29"/>
        <item x="48"/>
        <item x="10"/>
        <item x="5"/>
        <item x="24"/>
        <item x="2"/>
        <item x="17"/>
        <item x="19"/>
        <item x="30"/>
        <item x="4"/>
        <item x="9"/>
        <item x="21"/>
        <item x="42"/>
        <item x="32"/>
        <item x="23"/>
        <item x="35"/>
        <item x="27"/>
        <item t="default"/>
      </items>
    </pivotField>
    <pivotField dataField="1" numFmtId="165" showAll="0"/>
    <pivotField showAll="0"/>
    <pivotField axis="axisPage" showAll="0">
      <items count="3">
        <item x="1"/>
        <item x="0"/>
        <item t="default"/>
      </items>
    </pivotField>
    <pivotField showAll="0"/>
    <pivotField showAll="0"/>
    <pivotField showAll="0">
      <items count="3">
        <item x="0"/>
        <item x="1"/>
        <item t="default"/>
      </items>
    </pivotField>
  </pivotFields>
  <rowFields count="1">
    <field x="2"/>
  </rowFields>
  <rowItems count="5">
    <i>
      <x v="2"/>
    </i>
    <i>
      <x v="7"/>
    </i>
    <i>
      <x v="48"/>
    </i>
    <i>
      <x v="59"/>
    </i>
    <i t="grand">
      <x/>
    </i>
  </rowItems>
  <colItems count="1">
    <i/>
  </colItems>
  <pageFields count="1">
    <pageField fld="5" item="0" hier="-1"/>
  </pageFields>
  <dataFields count="1">
    <dataField name="Sum of Precio unitario"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1" firstHeaderRow="1" firstDataRow="1" firstDataCol="1" rowPageCount="1" colPageCount="1"/>
  <pivotFields count="9">
    <pivotField showAll="0"/>
    <pivotField showAll="0"/>
    <pivotField axis="axisRow" showAll="0">
      <items count="61">
        <item x="46"/>
        <item x="38"/>
        <item x="14"/>
        <item x="11"/>
        <item x="12"/>
        <item x="56"/>
        <item x="57"/>
        <item x="3"/>
        <item x="28"/>
        <item x="39"/>
        <item x="15"/>
        <item x="59"/>
        <item x="13"/>
        <item x="16"/>
        <item x="47"/>
        <item x="20"/>
        <item x="31"/>
        <item x="50"/>
        <item x="22"/>
        <item x="40"/>
        <item x="7"/>
        <item x="53"/>
        <item x="45"/>
        <item x="44"/>
        <item x="41"/>
        <item x="18"/>
        <item x="54"/>
        <item x="51"/>
        <item x="43"/>
        <item x="0"/>
        <item x="1"/>
        <item x="25"/>
        <item x="52"/>
        <item x="33"/>
        <item x="6"/>
        <item x="26"/>
        <item x="37"/>
        <item x="55"/>
        <item x="8"/>
        <item x="36"/>
        <item x="58"/>
        <item x="49"/>
        <item x="34"/>
        <item x="29"/>
        <item x="48"/>
        <item x="10"/>
        <item x="5"/>
        <item x="24"/>
        <item x="2"/>
        <item x="17"/>
        <item x="19"/>
        <item x="30"/>
        <item x="4"/>
        <item x="9"/>
        <item x="21"/>
        <item x="42"/>
        <item x="32"/>
        <item x="23"/>
        <item x="35"/>
        <item x="27"/>
        <item t="default"/>
      </items>
    </pivotField>
    <pivotField dataField="1" numFmtId="165" showAll="0"/>
    <pivotField showAll="0"/>
    <pivotField showAll="0"/>
    <pivotField showAll="0"/>
    <pivotField showAll="0"/>
    <pivotField axis="axisPage" showAll="0">
      <items count="3">
        <item x="0"/>
        <item x="1"/>
        <item t="default"/>
      </items>
    </pivotField>
  </pivotFields>
  <rowFields count="1">
    <field x="2"/>
  </rowFields>
  <rowItems count="8">
    <i>
      <x v="2"/>
    </i>
    <i>
      <x v="12"/>
    </i>
    <i>
      <x v="29"/>
    </i>
    <i>
      <x v="45"/>
    </i>
    <i>
      <x v="50"/>
    </i>
    <i>
      <x v="53"/>
    </i>
    <i>
      <x v="59"/>
    </i>
    <i t="grand">
      <x/>
    </i>
  </rowItems>
  <colItems count="1">
    <i/>
  </colItems>
  <pageFields count="1">
    <pageField fld="8" item="0" hier="-1"/>
  </pageFields>
  <dataFields count="1">
    <dataField name="Sum of Precio unitario"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6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D16:E22" firstHeaderRow="1" firstDataRow="1" firstDataCol="1" rowPageCount="1" colPageCount="1"/>
  <pivotFields count="9">
    <pivotField showAll="0"/>
    <pivotField showAll="0"/>
    <pivotField axis="axisRow" showAll="0">
      <items count="61">
        <item x="46"/>
        <item x="38"/>
        <item x="14"/>
        <item x="11"/>
        <item x="12"/>
        <item x="56"/>
        <item x="57"/>
        <item x="3"/>
        <item x="28"/>
        <item x="39"/>
        <item x="15"/>
        <item x="59"/>
        <item x="13"/>
        <item x="16"/>
        <item x="47"/>
        <item x="20"/>
        <item x="31"/>
        <item x="50"/>
        <item x="22"/>
        <item x="40"/>
        <item x="7"/>
        <item x="53"/>
        <item x="45"/>
        <item x="44"/>
        <item x="41"/>
        <item x="18"/>
        <item x="54"/>
        <item x="51"/>
        <item x="43"/>
        <item x="0"/>
        <item x="1"/>
        <item x="25"/>
        <item x="52"/>
        <item x="33"/>
        <item x="6"/>
        <item x="26"/>
        <item x="37"/>
        <item x="55"/>
        <item x="8"/>
        <item x="36"/>
        <item x="58"/>
        <item x="49"/>
        <item x="34"/>
        <item x="29"/>
        <item x="48"/>
        <item x="10"/>
        <item x="5"/>
        <item x="24"/>
        <item x="2"/>
        <item x="17"/>
        <item x="19"/>
        <item x="30"/>
        <item x="4"/>
        <item x="9"/>
        <item x="21"/>
        <item x="42"/>
        <item x="32"/>
        <item x="23"/>
        <item x="35"/>
        <item x="27"/>
        <item t="default"/>
      </items>
    </pivotField>
    <pivotField dataField="1" numFmtId="165" showAll="0"/>
    <pivotField showAll="0"/>
    <pivotField showAll="0">
      <items count="3">
        <item x="1"/>
        <item x="0"/>
        <item t="default"/>
      </items>
    </pivotField>
    <pivotField showAll="0">
      <items count="3">
        <item x="0"/>
        <item x="1"/>
        <item t="default"/>
      </items>
    </pivotField>
    <pivotField axis="axisPage" showAll="0">
      <items count="3">
        <item x="0"/>
        <item x="1"/>
        <item t="default"/>
      </items>
    </pivotField>
    <pivotField showAll="0">
      <items count="3">
        <item x="0"/>
        <item x="1"/>
        <item t="default"/>
      </items>
    </pivotField>
  </pivotFields>
  <rowFields count="1">
    <field x="2"/>
  </rowFields>
  <rowItems count="6">
    <i>
      <x v="9"/>
    </i>
    <i>
      <x v="26"/>
    </i>
    <i>
      <x v="29"/>
    </i>
    <i>
      <x v="40"/>
    </i>
    <i>
      <x v="52"/>
    </i>
    <i t="grand">
      <x/>
    </i>
  </rowItems>
  <colItems count="1">
    <i/>
  </colItems>
  <pageFields count="1">
    <pageField fld="7" item="0" hier="-1"/>
  </pageFields>
  <dataFields count="1">
    <dataField name="Sum of Precio unitario"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6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6:B24" firstHeaderRow="1" firstDataRow="1" firstDataCol="1" rowPageCount="1" colPageCount="1"/>
  <pivotFields count="9">
    <pivotField showAll="0"/>
    <pivotField showAll="0"/>
    <pivotField axis="axisRow" showAll="0">
      <items count="61">
        <item x="46"/>
        <item x="38"/>
        <item x="14"/>
        <item x="11"/>
        <item x="12"/>
        <item x="56"/>
        <item x="57"/>
        <item x="3"/>
        <item x="28"/>
        <item x="39"/>
        <item x="15"/>
        <item x="59"/>
        <item x="13"/>
        <item x="16"/>
        <item x="47"/>
        <item x="20"/>
        <item x="31"/>
        <item x="50"/>
        <item x="22"/>
        <item x="40"/>
        <item x="7"/>
        <item x="53"/>
        <item x="45"/>
        <item x="44"/>
        <item x="41"/>
        <item x="18"/>
        <item x="54"/>
        <item x="51"/>
        <item x="43"/>
        <item x="0"/>
        <item x="1"/>
        <item x="25"/>
        <item x="52"/>
        <item x="33"/>
        <item x="6"/>
        <item x="26"/>
        <item x="37"/>
        <item x="55"/>
        <item x="8"/>
        <item x="36"/>
        <item x="58"/>
        <item x="49"/>
        <item x="34"/>
        <item x="29"/>
        <item x="48"/>
        <item x="10"/>
        <item x="5"/>
        <item x="24"/>
        <item x="2"/>
        <item x="17"/>
        <item x="19"/>
        <item x="30"/>
        <item x="4"/>
        <item x="9"/>
        <item x="21"/>
        <item x="42"/>
        <item x="32"/>
        <item x="23"/>
        <item x="35"/>
        <item x="27"/>
        <item t="default"/>
      </items>
    </pivotField>
    <pivotField dataField="1" numFmtId="165" showAll="0"/>
    <pivotField showAll="0"/>
    <pivotField showAll="0">
      <items count="3">
        <item x="1"/>
        <item x="0"/>
        <item t="default"/>
      </items>
    </pivotField>
    <pivotField axis="axisPage" showAll="0">
      <items count="3">
        <item x="0"/>
        <item x="1"/>
        <item t="default"/>
      </items>
    </pivotField>
    <pivotField showAll="0"/>
    <pivotField showAll="0">
      <items count="3">
        <item x="0"/>
        <item x="1"/>
        <item t="default"/>
      </items>
    </pivotField>
  </pivotFields>
  <rowFields count="1">
    <field x="2"/>
  </rowFields>
  <rowItems count="8">
    <i>
      <x v="3"/>
    </i>
    <i>
      <x v="9"/>
    </i>
    <i>
      <x v="21"/>
    </i>
    <i>
      <x v="23"/>
    </i>
    <i>
      <x v="29"/>
    </i>
    <i>
      <x v="38"/>
    </i>
    <i>
      <x v="40"/>
    </i>
    <i t="grand">
      <x/>
    </i>
  </rowItems>
  <colItems count="1">
    <i/>
  </colItems>
  <pageFields count="1">
    <pageField fld="6" item="0" hier="-1"/>
  </pageFields>
  <dataFields count="1">
    <dataField name="Sum of Precio unitario"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oleObject" Target="../embeddings/oleObject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5:E22"/>
  <sheetViews>
    <sheetView showGridLines="0" tabSelected="1" zoomScale="110" zoomScaleNormal="110" workbookViewId="0">
      <selection activeCell="B22" sqref="B22"/>
    </sheetView>
  </sheetViews>
  <sheetFormatPr defaultRowHeight="15"/>
  <cols>
    <col min="1" max="1" width="4.140625" customWidth="1"/>
    <col min="2" max="2" width="50.7109375" customWidth="1"/>
    <col min="5" max="5" width="50.7109375" customWidth="1"/>
  </cols>
  <sheetData>
    <row r="5" spans="2:5" s="166" customFormat="1" ht="12" customHeight="1" thickBot="1"/>
    <row r="6" spans="2:5" s="166" customFormat="1" ht="21.75" thickBot="1">
      <c r="B6" s="167" t="s">
        <v>299</v>
      </c>
      <c r="C6" s="168"/>
      <c r="D6" s="168"/>
      <c r="E6" s="167" t="s">
        <v>83</v>
      </c>
    </row>
    <row r="7" spans="2:5" s="166" customFormat="1" ht="12" customHeight="1" thickBot="1"/>
    <row r="8" spans="2:5" s="166" customFormat="1" ht="21.75" thickBot="1">
      <c r="B8" s="167" t="s">
        <v>98</v>
      </c>
      <c r="C8" s="168"/>
      <c r="D8" s="168"/>
      <c r="E8" s="167" t="s">
        <v>1</v>
      </c>
    </row>
    <row r="9" spans="2:5" s="166" customFormat="1" ht="12" customHeight="1" thickBot="1">
      <c r="B9" s="168"/>
      <c r="C9" s="168"/>
      <c r="D9" s="168"/>
      <c r="E9" s="168"/>
    </row>
    <row r="10" spans="2:5" s="166" customFormat="1" ht="21.75" thickBot="1">
      <c r="B10" s="167" t="s">
        <v>262</v>
      </c>
      <c r="C10" s="168"/>
      <c r="D10" s="168"/>
      <c r="E10" s="167" t="s">
        <v>84</v>
      </c>
    </row>
    <row r="11" spans="2:5" s="166" customFormat="1" ht="12.75" customHeight="1" thickBot="1">
      <c r="B11" s="168"/>
      <c r="C11" s="168"/>
      <c r="D11" s="168"/>
      <c r="E11" s="168"/>
    </row>
    <row r="12" spans="2:5" s="166" customFormat="1" ht="21.75" thickBot="1">
      <c r="B12" s="167" t="s">
        <v>85</v>
      </c>
      <c r="C12" s="168"/>
      <c r="D12" s="168"/>
      <c r="E12" s="167" t="s">
        <v>90</v>
      </c>
    </row>
    <row r="13" spans="2:5" s="166" customFormat="1" ht="12" customHeight="1" thickBot="1">
      <c r="B13" s="168"/>
      <c r="C13" s="168"/>
      <c r="D13" s="168"/>
      <c r="E13" s="168"/>
    </row>
    <row r="14" spans="2:5" s="166" customFormat="1" ht="21.75" thickBot="1">
      <c r="B14" s="167" t="s">
        <v>86</v>
      </c>
      <c r="C14" s="168"/>
      <c r="D14" s="168"/>
      <c r="E14" s="167" t="s">
        <v>258</v>
      </c>
    </row>
    <row r="15" spans="2:5" s="166" customFormat="1" ht="12" customHeight="1" thickBot="1"/>
    <row r="16" spans="2:5" s="166" customFormat="1" ht="21.75" thickBot="1">
      <c r="B16" s="167" t="s">
        <v>204</v>
      </c>
      <c r="C16" s="168"/>
      <c r="D16" s="168"/>
      <c r="E16" s="167" t="s">
        <v>300</v>
      </c>
    </row>
    <row r="17" spans="2:5" s="166" customFormat="1" ht="12" customHeight="1" thickBot="1">
      <c r="B17" s="168"/>
      <c r="C17" s="168"/>
      <c r="D17" s="168"/>
      <c r="E17" s="168"/>
    </row>
    <row r="18" spans="2:5" s="166" customFormat="1" ht="21.75" thickBot="1">
      <c r="B18" s="167" t="s">
        <v>298</v>
      </c>
      <c r="C18" s="168"/>
      <c r="D18" s="168"/>
      <c r="E18" s="167" t="s">
        <v>301</v>
      </c>
    </row>
    <row r="19" spans="2:5" s="166" customFormat="1" ht="12" customHeight="1" thickBot="1"/>
    <row r="20" spans="2:5" s="166" customFormat="1" ht="21.75" thickBot="1">
      <c r="B20" s="167" t="s">
        <v>302</v>
      </c>
      <c r="C20" s="168"/>
      <c r="D20" s="168"/>
      <c r="E20" s="167" t="s">
        <v>331</v>
      </c>
    </row>
    <row r="21" spans="2:5" ht="15.75" thickBot="1"/>
    <row r="22" spans="2:5" ht="20.25" thickBot="1">
      <c r="B22" s="167" t="s">
        <v>332</v>
      </c>
    </row>
  </sheetData>
  <hyperlinks>
    <hyperlink ref="E6" location="'Proyección de Ventas'!A1" display="Proyección de ventas"/>
    <hyperlink ref="E8" location="'Modelo de Ingresos'!A1" display="Modelo de Ingresos"/>
    <hyperlink ref="B10" location="'Modelo de Egresos'!A1" display="Modelo de egresos"/>
    <hyperlink ref="E10" location="'Costos Fijos'!A1" display="Costos fijos"/>
    <hyperlink ref="B12" location="'Costos Variables'!A1" display="Costos variables"/>
    <hyperlink ref="B14" location="'Modelo de Inversión'!A1" display="Modelo de inversión"/>
    <hyperlink ref="E12" location="RRHH!A1" display="RRHH"/>
    <hyperlink ref="B8" location="'Lista de productos'!A1" display="Lista de productos"/>
    <hyperlink ref="B16" location="Amortizaciones!A1" display="Amortizaciones"/>
    <hyperlink ref="E16" location="'Matriz de riesgos'!A1" display="Ratios financieros"/>
    <hyperlink ref="E14" location="'Flujo de Fondos'!A1" display="Flujo de Fondos"/>
    <hyperlink ref="B6" location="Hipótesis!A1" display="Hipótesis"/>
    <hyperlink ref="B18" location="'Escenario 1'!A1" display="Amortizaciones"/>
    <hyperlink ref="E18" location="'Escenario 2'!A1" display="Matriz de riesgos"/>
    <hyperlink ref="B20" location="'Escenario 3'!A1" display="Amortizaciones"/>
    <hyperlink ref="E20" location="'Plan de conting. Escenario 1'!A1" display="Planes de contingencia"/>
    <hyperlink ref="B22" location="'Plan de conting. Escenario 2'!A1" display="Plan de contingencia Escenario 2"/>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B2:BB15"/>
  <sheetViews>
    <sheetView showGridLines="0" workbookViewId="0">
      <selection activeCell="B6" sqref="B6:BB12"/>
    </sheetView>
  </sheetViews>
  <sheetFormatPr defaultColWidth="11.42578125" defaultRowHeight="15" outlineLevelCol="1"/>
  <cols>
    <col min="1" max="1" width="8.85546875" bestFit="1" customWidth="1"/>
    <col min="2" max="2" width="10.5703125" customWidth="1"/>
    <col min="3" max="13" width="12" hidden="1" customWidth="1" outlineLevel="1"/>
    <col min="14" max="14" width="13" hidden="1" customWidth="1" outlineLevel="1"/>
    <col min="15" max="15" width="13" bestFit="1" customWidth="1" collapsed="1"/>
    <col min="16" max="26" width="12" hidden="1" customWidth="1" outlineLevel="1"/>
    <col min="27" max="27" width="13" hidden="1" customWidth="1" outlineLevel="1"/>
    <col min="28" max="28" width="14.7109375" bestFit="1" customWidth="1" collapsed="1"/>
    <col min="29" max="30" width="12" hidden="1" customWidth="1" outlineLevel="1"/>
    <col min="31" max="31" width="13" hidden="1" customWidth="1" outlineLevel="1"/>
    <col min="32" max="32" width="12" hidden="1" customWidth="1" outlineLevel="1"/>
    <col min="33" max="33" width="13" hidden="1" customWidth="1" outlineLevel="1"/>
    <col min="34" max="35" width="12" hidden="1" customWidth="1" outlineLevel="1"/>
    <col min="36" max="40" width="13" hidden="1" customWidth="1" outlineLevel="1"/>
    <col min="41" max="41" width="14.7109375" bestFit="1" customWidth="1" collapsed="1"/>
    <col min="42" max="42" width="12" hidden="1" customWidth="1" outlineLevel="1"/>
    <col min="43" max="47" width="13" hidden="1" customWidth="1" outlineLevel="1"/>
    <col min="48" max="48" width="12" hidden="1" customWidth="1" outlineLevel="1"/>
    <col min="49" max="53" width="13" hidden="1" customWidth="1" outlineLevel="1"/>
    <col min="54" max="54" width="14.7109375" bestFit="1" customWidth="1" collapsed="1"/>
  </cols>
  <sheetData>
    <row r="2" spans="2:54" ht="39.75">
      <c r="B2" s="11" t="s">
        <v>88</v>
      </c>
      <c r="C2" s="185" t="s">
        <v>92</v>
      </c>
      <c r="D2" s="185"/>
      <c r="E2" s="185"/>
      <c r="F2" s="185"/>
      <c r="G2" s="185"/>
      <c r="H2" s="185"/>
    </row>
    <row r="5" spans="2:54" ht="23.25">
      <c r="B5" s="214"/>
      <c r="C5" s="214"/>
      <c r="D5" s="214"/>
      <c r="E5" s="214"/>
      <c r="F5" s="214"/>
      <c r="G5" s="214"/>
      <c r="H5" s="214"/>
      <c r="I5" s="214"/>
      <c r="J5" s="214"/>
      <c r="K5" s="214"/>
      <c r="L5" s="214"/>
      <c r="M5" s="214"/>
      <c r="N5" s="214"/>
      <c r="O5" s="214"/>
    </row>
    <row r="6" spans="2:54">
      <c r="C6" s="211">
        <v>2014</v>
      </c>
      <c r="D6" s="212"/>
      <c r="E6" s="212"/>
      <c r="F6" s="212"/>
      <c r="G6" s="212"/>
      <c r="H6" s="212"/>
      <c r="I6" s="212"/>
      <c r="J6" s="212"/>
      <c r="K6" s="212"/>
      <c r="L6" s="212"/>
      <c r="M6" s="212"/>
      <c r="N6" s="212"/>
      <c r="O6" s="213"/>
      <c r="P6" s="211">
        <v>2015</v>
      </c>
      <c r="Q6" s="212"/>
      <c r="R6" s="212"/>
      <c r="S6" s="212"/>
      <c r="T6" s="212"/>
      <c r="U6" s="212"/>
      <c r="V6" s="212"/>
      <c r="W6" s="212"/>
      <c r="X6" s="212"/>
      <c r="Y6" s="212"/>
      <c r="Z6" s="212"/>
      <c r="AA6" s="212"/>
      <c r="AB6" s="213"/>
      <c r="AC6" s="211">
        <v>2016</v>
      </c>
      <c r="AD6" s="212"/>
      <c r="AE6" s="212"/>
      <c r="AF6" s="212"/>
      <c r="AG6" s="212"/>
      <c r="AH6" s="212"/>
      <c r="AI6" s="212"/>
      <c r="AJ6" s="212"/>
      <c r="AK6" s="212"/>
      <c r="AL6" s="212"/>
      <c r="AM6" s="212"/>
      <c r="AN6" s="212"/>
      <c r="AO6" s="213"/>
      <c r="AP6" s="211">
        <v>2017</v>
      </c>
      <c r="AQ6" s="212"/>
      <c r="AR6" s="212"/>
      <c r="AS6" s="212"/>
      <c r="AT6" s="212"/>
      <c r="AU6" s="212"/>
      <c r="AV6" s="212"/>
      <c r="AW6" s="212"/>
      <c r="AX6" s="212"/>
      <c r="AY6" s="212"/>
      <c r="AZ6" s="212"/>
      <c r="BA6" s="212"/>
      <c r="BB6" s="213"/>
    </row>
    <row r="7" spans="2:54">
      <c r="B7" s="14"/>
      <c r="C7" s="14" t="s">
        <v>3</v>
      </c>
      <c r="D7" s="14" t="s">
        <v>4</v>
      </c>
      <c r="E7" s="14" t="s">
        <v>5</v>
      </c>
      <c r="F7" s="14" t="s">
        <v>6</v>
      </c>
      <c r="G7" s="14" t="s">
        <v>7</v>
      </c>
      <c r="H7" s="14" t="s">
        <v>8</v>
      </c>
      <c r="I7" s="14" t="s">
        <v>9</v>
      </c>
      <c r="J7" s="14" t="s">
        <v>10</v>
      </c>
      <c r="K7" s="14" t="s">
        <v>11</v>
      </c>
      <c r="L7" s="14" t="s">
        <v>12</v>
      </c>
      <c r="M7" s="14" t="s">
        <v>13</v>
      </c>
      <c r="N7" s="14" t="s">
        <v>14</v>
      </c>
      <c r="O7" s="14" t="s">
        <v>0</v>
      </c>
      <c r="P7" s="14" t="s">
        <v>3</v>
      </c>
      <c r="Q7" s="14" t="s">
        <v>4</v>
      </c>
      <c r="R7" s="14" t="s">
        <v>5</v>
      </c>
      <c r="S7" s="14" t="s">
        <v>6</v>
      </c>
      <c r="T7" s="14" t="s">
        <v>7</v>
      </c>
      <c r="U7" s="14" t="s">
        <v>8</v>
      </c>
      <c r="V7" s="14" t="s">
        <v>9</v>
      </c>
      <c r="W7" s="14" t="s">
        <v>10</v>
      </c>
      <c r="X7" s="14" t="s">
        <v>11</v>
      </c>
      <c r="Y7" s="14" t="s">
        <v>12</v>
      </c>
      <c r="Z7" s="14" t="s">
        <v>13</v>
      </c>
      <c r="AA7" s="14" t="s">
        <v>14</v>
      </c>
      <c r="AB7" s="14" t="s">
        <v>0</v>
      </c>
      <c r="AC7" s="14" t="s">
        <v>3</v>
      </c>
      <c r="AD7" s="14" t="s">
        <v>4</v>
      </c>
      <c r="AE7" s="14" t="s">
        <v>5</v>
      </c>
      <c r="AF7" s="14" t="s">
        <v>6</v>
      </c>
      <c r="AG7" s="14" t="s">
        <v>7</v>
      </c>
      <c r="AH7" s="14" t="s">
        <v>8</v>
      </c>
      <c r="AI7" s="14" t="s">
        <v>9</v>
      </c>
      <c r="AJ7" s="14" t="s">
        <v>10</v>
      </c>
      <c r="AK7" s="14" t="s">
        <v>11</v>
      </c>
      <c r="AL7" s="14" t="s">
        <v>12</v>
      </c>
      <c r="AM7" s="14" t="s">
        <v>13</v>
      </c>
      <c r="AN7" s="14" t="s">
        <v>14</v>
      </c>
      <c r="AO7" s="14" t="s">
        <v>0</v>
      </c>
      <c r="AP7" s="14" t="s">
        <v>3</v>
      </c>
      <c r="AQ7" s="14" t="s">
        <v>4</v>
      </c>
      <c r="AR7" s="14" t="s">
        <v>5</v>
      </c>
      <c r="AS7" s="14" t="s">
        <v>6</v>
      </c>
      <c r="AT7" s="14" t="s">
        <v>7</v>
      </c>
      <c r="AU7" s="14" t="s">
        <v>8</v>
      </c>
      <c r="AV7" s="14" t="s">
        <v>9</v>
      </c>
      <c r="AW7" s="14" t="s">
        <v>10</v>
      </c>
      <c r="AX7" s="14" t="s">
        <v>11</v>
      </c>
      <c r="AY7" s="14" t="s">
        <v>12</v>
      </c>
      <c r="AZ7" s="14" t="s">
        <v>13</v>
      </c>
      <c r="BA7" s="14" t="s">
        <v>14</v>
      </c>
      <c r="BB7" s="14" t="s">
        <v>0</v>
      </c>
    </row>
    <row r="8" spans="2:54">
      <c r="B8" s="1" t="s">
        <v>201</v>
      </c>
      <c r="C8" s="132">
        <v>12023.381651148766</v>
      </c>
      <c r="D8" s="4">
        <v>18662.600000000006</v>
      </c>
      <c r="E8" s="4">
        <v>18756</v>
      </c>
      <c r="F8" s="4">
        <v>18836.765346353648</v>
      </c>
      <c r="G8" s="4">
        <v>20800</v>
      </c>
      <c r="H8" s="4">
        <v>17782.000000000004</v>
      </c>
      <c r="I8" s="4">
        <v>12119.999999999998</v>
      </c>
      <c r="J8" s="4">
        <v>20920</v>
      </c>
      <c r="K8" s="4">
        <v>21280</v>
      </c>
      <c r="L8" s="4">
        <v>20960</v>
      </c>
      <c r="M8" s="4">
        <v>23079.322747490023</v>
      </c>
      <c r="N8" s="4">
        <v>27451.967240619982</v>
      </c>
      <c r="O8" s="4">
        <f>SUM(C8:N8)</f>
        <v>232672.03698561242</v>
      </c>
      <c r="P8" s="4">
        <v>14788.759430912982</v>
      </c>
      <c r="Q8" s="4">
        <v>22954.998</v>
      </c>
      <c r="R8" s="4">
        <v>23069.880000000008</v>
      </c>
      <c r="S8" s="4">
        <v>23169.221376014997</v>
      </c>
      <c r="T8" s="4">
        <v>25584</v>
      </c>
      <c r="U8" s="4">
        <v>21871.86</v>
      </c>
      <c r="V8" s="4">
        <v>14907.599999999995</v>
      </c>
      <c r="W8" s="4">
        <v>25731.599999999995</v>
      </c>
      <c r="X8" s="4">
        <v>26174.400000000001</v>
      </c>
      <c r="Y8" s="4">
        <v>25780.799999999996</v>
      </c>
      <c r="Z8" s="4">
        <v>28387.566979412735</v>
      </c>
      <c r="AA8" s="4">
        <v>33765.919705962588</v>
      </c>
      <c r="AB8" s="4">
        <f>SUM(P8:AA8)</f>
        <v>286186.60549230326</v>
      </c>
      <c r="AC8" s="4">
        <v>18633.836882950363</v>
      </c>
      <c r="AD8" s="4">
        <v>28923.297480000005</v>
      </c>
      <c r="AE8" s="4">
        <v>29068.048799999997</v>
      </c>
      <c r="AF8" s="4">
        <v>29193.21893377891</v>
      </c>
      <c r="AG8" s="4">
        <v>32235.840000000007</v>
      </c>
      <c r="AH8" s="4">
        <v>27558.543600000005</v>
      </c>
      <c r="AI8" s="4">
        <v>18783.576000000008</v>
      </c>
      <c r="AJ8" s="4">
        <v>32421.816000000006</v>
      </c>
      <c r="AK8" s="4">
        <v>32979.744000000006</v>
      </c>
      <c r="AL8" s="4">
        <v>32483.808000000008</v>
      </c>
      <c r="AM8" s="4">
        <v>35768.334394060068</v>
      </c>
      <c r="AN8" s="4">
        <v>42545.058829512855</v>
      </c>
      <c r="AO8" s="4">
        <f>SUM(AC8:AN8)</f>
        <v>360595.12292030221</v>
      </c>
      <c r="AP8" s="4">
        <v>25342.01816081248</v>
      </c>
      <c r="AQ8" s="4">
        <v>39335.684572800004</v>
      </c>
      <c r="AR8" s="4">
        <v>39532.546367999996</v>
      </c>
      <c r="AS8" s="4">
        <v>39702.777749939298</v>
      </c>
      <c r="AT8" s="4">
        <v>43840.742400000003</v>
      </c>
      <c r="AU8" s="4">
        <v>37479.619295999997</v>
      </c>
      <c r="AV8" s="4">
        <v>25545.663360000006</v>
      </c>
      <c r="AW8" s="4">
        <v>44093.66975999999</v>
      </c>
      <c r="AX8" s="4">
        <v>44852.451840000002</v>
      </c>
      <c r="AY8" s="4">
        <v>44177.97888000001</v>
      </c>
      <c r="AZ8" s="4">
        <v>48644.934775921676</v>
      </c>
      <c r="BA8" s="4">
        <v>57861.280008137488</v>
      </c>
      <c r="BB8" s="4">
        <f>SUM(AP8:BA8)</f>
        <v>490409.36717161094</v>
      </c>
    </row>
    <row r="9" spans="2:54">
      <c r="B9" s="1" t="s">
        <v>202</v>
      </c>
      <c r="C9" s="72">
        <v>32.465599324970491</v>
      </c>
      <c r="D9" s="72">
        <v>50.303000000000019</v>
      </c>
      <c r="E9" s="72">
        <v>50.67</v>
      </c>
      <c r="F9" s="72">
        <v>50.819265582102744</v>
      </c>
      <c r="G9" s="72">
        <v>56.2</v>
      </c>
      <c r="H9" s="72">
        <v>48.280000000000008</v>
      </c>
      <c r="I9" s="72">
        <v>32.819999999999993</v>
      </c>
      <c r="J9" s="72">
        <v>56.4</v>
      </c>
      <c r="K9" s="72">
        <v>57.5</v>
      </c>
      <c r="L9" s="72">
        <v>56.7</v>
      </c>
      <c r="M9" s="72">
        <v>62.214808384867922</v>
      </c>
      <c r="N9" s="72">
        <v>74.411925853695195</v>
      </c>
      <c r="O9" s="4">
        <f>SUM(C9:N9)</f>
        <v>628.78459914563632</v>
      </c>
      <c r="P9" s="72">
        <v>39.932687169713702</v>
      </c>
      <c r="Q9" s="72">
        <v>61.872689999999999</v>
      </c>
      <c r="R9" s="72">
        <v>62.324100000000016</v>
      </c>
      <c r="S9" s="72">
        <v>62.507696665986408</v>
      </c>
      <c r="T9" s="72">
        <v>69.126000000000005</v>
      </c>
      <c r="U9" s="72">
        <v>59.384400000000007</v>
      </c>
      <c r="V9" s="72">
        <v>40.368599999999986</v>
      </c>
      <c r="W9" s="72">
        <v>69.371999999999986</v>
      </c>
      <c r="X9" s="72">
        <v>70.724999999999994</v>
      </c>
      <c r="Y9" s="72">
        <v>69.740999999999985</v>
      </c>
      <c r="Z9" s="72">
        <v>76.52421431338756</v>
      </c>
      <c r="AA9" s="72">
        <v>91.526668800045115</v>
      </c>
      <c r="AB9" s="4">
        <f>SUM(P9:AA9)</f>
        <v>773.40505694913281</v>
      </c>
      <c r="AC9" s="72">
        <v>50.31518583383928</v>
      </c>
      <c r="AD9" s="72">
        <v>77.959589400000013</v>
      </c>
      <c r="AE9" s="72">
        <v>78.528365999999991</v>
      </c>
      <c r="AF9" s="72">
        <v>78.759697799142899</v>
      </c>
      <c r="AG9" s="72">
        <v>87.098760000000027</v>
      </c>
      <c r="AH9" s="72">
        <v>74.824343999999996</v>
      </c>
      <c r="AI9" s="72">
        <v>50.864436000000026</v>
      </c>
      <c r="AJ9" s="72">
        <v>87.408720000000017</v>
      </c>
      <c r="AK9" s="72">
        <v>89.113500000000016</v>
      </c>
      <c r="AL9" s="72">
        <v>87.873660000000029</v>
      </c>
      <c r="AM9" s="72">
        <v>96.420510034868371</v>
      </c>
      <c r="AN9" s="72">
        <v>115.32360268805682</v>
      </c>
      <c r="AO9" s="4">
        <f>SUM(AC9:AN9)</f>
        <v>974.49037175590752</v>
      </c>
      <c r="AP9" s="72">
        <v>68.428652734021384</v>
      </c>
      <c r="AQ9" s="72">
        <v>106.02504158400001</v>
      </c>
      <c r="AR9" s="72">
        <v>106.79857776</v>
      </c>
      <c r="AS9" s="72">
        <v>107.1131890068343</v>
      </c>
      <c r="AT9" s="72">
        <v>118.45431360000001</v>
      </c>
      <c r="AU9" s="72">
        <v>101.76110783999999</v>
      </c>
      <c r="AV9" s="72">
        <v>69.17563296000003</v>
      </c>
      <c r="AW9" s="72">
        <v>118.87585919999998</v>
      </c>
      <c r="AX9" s="72">
        <v>121.19436</v>
      </c>
      <c r="AY9" s="72">
        <v>119.50817760000002</v>
      </c>
      <c r="AZ9" s="72">
        <v>131.13189364742095</v>
      </c>
      <c r="BA9" s="72">
        <v>156.84009965575729</v>
      </c>
      <c r="BB9" s="4">
        <f>SUM(AP9:BA9)</f>
        <v>1325.3069055880339</v>
      </c>
    </row>
    <row r="10" spans="2:54">
      <c r="B10" s="1" t="s">
        <v>226</v>
      </c>
      <c r="C10" s="139">
        <v>23148.311787898427</v>
      </c>
      <c r="D10" s="139">
        <v>36278.882640000018</v>
      </c>
      <c r="E10" s="139">
        <v>36581.851800000004</v>
      </c>
      <c r="F10" s="139">
        <v>36146.112664677545</v>
      </c>
      <c r="G10" s="139">
        <v>40716.702000000005</v>
      </c>
      <c r="H10" s="139">
        <v>36534.150900000008</v>
      </c>
      <c r="I10" s="139">
        <v>24298.185600000001</v>
      </c>
      <c r="J10" s="139">
        <v>39941.69400000001</v>
      </c>
      <c r="K10" s="139">
        <v>42869.034</v>
      </c>
      <c r="L10" s="139">
        <v>43469.244000000006</v>
      </c>
      <c r="M10" s="139">
        <v>44978.698182633954</v>
      </c>
      <c r="N10" s="139">
        <v>58417.394117078773</v>
      </c>
      <c r="O10" s="4">
        <f>SUM(C10:N10)</f>
        <v>463380.26169228868</v>
      </c>
      <c r="P10" s="139">
        <v>28472.423499115062</v>
      </c>
      <c r="Q10" s="139">
        <v>44623.025647200004</v>
      </c>
      <c r="R10" s="139">
        <v>44995.677714000012</v>
      </c>
      <c r="S10" s="139">
        <v>44459.718577553373</v>
      </c>
      <c r="T10" s="139">
        <v>50081.543460000015</v>
      </c>
      <c r="U10" s="139">
        <v>44937.005607000006</v>
      </c>
      <c r="V10" s="139">
        <v>29886.768288000007</v>
      </c>
      <c r="W10" s="139">
        <v>49128.283620000002</v>
      </c>
      <c r="X10" s="139">
        <v>52728.911820000016</v>
      </c>
      <c r="Y10" s="139">
        <v>53467.170120000017</v>
      </c>
      <c r="Z10" s="139">
        <v>55323.798764639767</v>
      </c>
      <c r="AA10" s="139">
        <v>71853.39476400688</v>
      </c>
      <c r="AB10" s="4">
        <f>SUM(P10:AA10)</f>
        <v>569957.72188151511</v>
      </c>
      <c r="AC10" s="139">
        <v>35875.253608884981</v>
      </c>
      <c r="AD10" s="139">
        <v>56225.012315472035</v>
      </c>
      <c r="AE10" s="139">
        <v>56694.553919640013</v>
      </c>
      <c r="AF10" s="139">
        <v>56019.245407717244</v>
      </c>
      <c r="AG10" s="139">
        <v>63102.74475960002</v>
      </c>
      <c r="AH10" s="139">
        <v>56620.627064820001</v>
      </c>
      <c r="AI10" s="139">
        <v>37657.328042880006</v>
      </c>
      <c r="AJ10" s="139">
        <v>61901.637361200017</v>
      </c>
      <c r="AK10" s="139">
        <v>66438.42889320002</v>
      </c>
      <c r="AL10" s="139">
        <v>67368.634351200002</v>
      </c>
      <c r="AM10" s="139">
        <v>69707.98644344612</v>
      </c>
      <c r="AN10" s="139">
        <v>90535.277402648659</v>
      </c>
      <c r="AO10" s="4">
        <f>SUM(AC10:AN10)</f>
        <v>718146.72957070905</v>
      </c>
      <c r="AP10" s="139">
        <v>48790.344908083571</v>
      </c>
      <c r="AQ10" s="139">
        <v>76466.016749041955</v>
      </c>
      <c r="AR10" s="139">
        <v>77104.593330710413</v>
      </c>
      <c r="AS10" s="139">
        <v>76186.173754495438</v>
      </c>
      <c r="AT10" s="139">
        <v>85819.732873056026</v>
      </c>
      <c r="AU10" s="139">
        <v>77004.052808155204</v>
      </c>
      <c r="AV10" s="139">
        <v>51213.966138316813</v>
      </c>
      <c r="AW10" s="139">
        <v>84186.226811232031</v>
      </c>
      <c r="AX10" s="139">
        <v>90356.263294752032</v>
      </c>
      <c r="AY10" s="139">
        <v>91621.342717632026</v>
      </c>
      <c r="AZ10" s="139">
        <v>94802.861563086713</v>
      </c>
      <c r="BA10" s="139">
        <v>123127.97726760221</v>
      </c>
      <c r="BB10" s="4">
        <f>SUM(AP10:BA10)</f>
        <v>976679.55221616453</v>
      </c>
    </row>
    <row r="11" spans="2:54" ht="15.75" thickBot="1">
      <c r="B11" s="8"/>
      <c r="C11" s="9"/>
      <c r="D11" s="9"/>
      <c r="E11" s="9"/>
      <c r="F11" s="9"/>
      <c r="G11" s="9"/>
      <c r="H11" s="9"/>
      <c r="I11" s="9"/>
      <c r="J11" s="9"/>
      <c r="K11" s="9"/>
      <c r="L11" s="9"/>
      <c r="M11" s="9"/>
      <c r="N11" s="9"/>
      <c r="O11" s="9">
        <f>SUM(C11:N11)</f>
        <v>0</v>
      </c>
      <c r="P11" s="9"/>
      <c r="Q11" s="9"/>
      <c r="R11" s="9"/>
      <c r="S11" s="9"/>
      <c r="T11" s="9"/>
      <c r="U11" s="9"/>
      <c r="V11" s="9"/>
      <c r="W11" s="9"/>
      <c r="X11" s="9"/>
      <c r="Y11" s="9"/>
      <c r="Z11" s="9"/>
      <c r="AA11" s="9"/>
      <c r="AB11" s="9">
        <f>SUM(P11:AA11)</f>
        <v>0</v>
      </c>
      <c r="AC11" s="9"/>
      <c r="AD11" s="9"/>
      <c r="AE11" s="9"/>
      <c r="AF11" s="9"/>
      <c r="AG11" s="9"/>
      <c r="AH11" s="9"/>
      <c r="AI11" s="9"/>
      <c r="AJ11" s="9"/>
      <c r="AK11" s="9"/>
      <c r="AL11" s="9"/>
      <c r="AM11" s="9"/>
      <c r="AN11" s="9"/>
      <c r="AO11" s="9">
        <f>SUM(AC11:AN11)</f>
        <v>0</v>
      </c>
      <c r="AP11" s="9"/>
      <c r="AQ11" s="9"/>
      <c r="AR11" s="9"/>
      <c r="AS11" s="9"/>
      <c r="AT11" s="9"/>
      <c r="AU11" s="9"/>
      <c r="AV11" s="9"/>
      <c r="AW11" s="9"/>
      <c r="AX11" s="9"/>
      <c r="AY11" s="9"/>
      <c r="AZ11" s="9"/>
      <c r="BA11" s="9"/>
      <c r="BB11" s="9">
        <f>SUM(AP11:BA11)</f>
        <v>0</v>
      </c>
    </row>
    <row r="12" spans="2:54">
      <c r="B12" s="5" t="s">
        <v>0</v>
      </c>
      <c r="C12" s="6">
        <f t="shared" ref="C12:N12" si="0">SUM(C8:C11)</f>
        <v>35204.159038372163</v>
      </c>
      <c r="D12" s="7">
        <f t="shared" si="0"/>
        <v>54991.785640000024</v>
      </c>
      <c r="E12" s="7">
        <f t="shared" si="0"/>
        <v>55388.521800000002</v>
      </c>
      <c r="F12" s="7">
        <f t="shared" si="0"/>
        <v>55033.697276613297</v>
      </c>
      <c r="G12" s="7">
        <f t="shared" si="0"/>
        <v>61572.902000000002</v>
      </c>
      <c r="H12" s="7">
        <f t="shared" si="0"/>
        <v>54364.430900000007</v>
      </c>
      <c r="I12" s="7">
        <f t="shared" si="0"/>
        <v>36451.005599999997</v>
      </c>
      <c r="J12" s="7">
        <f t="shared" si="0"/>
        <v>60918.094000000012</v>
      </c>
      <c r="K12" s="7">
        <f t="shared" si="0"/>
        <v>64206.534</v>
      </c>
      <c r="L12" s="7">
        <f t="shared" si="0"/>
        <v>64485.944000000003</v>
      </c>
      <c r="M12" s="7">
        <f t="shared" si="0"/>
        <v>68120.23573850884</v>
      </c>
      <c r="N12" s="7">
        <f t="shared" si="0"/>
        <v>85943.773283552451</v>
      </c>
      <c r="O12" s="7">
        <f>SUM(C12:N12)</f>
        <v>696681.0832770468</v>
      </c>
      <c r="P12" s="6">
        <f t="shared" ref="P12:AA12" si="1">SUM(P8:P11)</f>
        <v>43301.115617197756</v>
      </c>
      <c r="Q12" s="7">
        <f t="shared" si="1"/>
        <v>67639.8963372</v>
      </c>
      <c r="R12" s="7">
        <f t="shared" si="1"/>
        <v>68127.881814000022</v>
      </c>
      <c r="S12" s="7">
        <f t="shared" si="1"/>
        <v>67691.44765023436</v>
      </c>
      <c r="T12" s="7">
        <f t="shared" si="1"/>
        <v>75734.669460000019</v>
      </c>
      <c r="U12" s="7">
        <f t="shared" si="1"/>
        <v>66868.25000700001</v>
      </c>
      <c r="V12" s="7">
        <f t="shared" si="1"/>
        <v>44834.736887999999</v>
      </c>
      <c r="W12" s="7">
        <f t="shared" si="1"/>
        <v>74929.255619999996</v>
      </c>
      <c r="X12" s="7">
        <f t="shared" si="1"/>
        <v>78974.036820000008</v>
      </c>
      <c r="Y12" s="7">
        <f t="shared" si="1"/>
        <v>79317.711120000022</v>
      </c>
      <c r="Z12" s="7">
        <f t="shared" si="1"/>
        <v>83787.889958365893</v>
      </c>
      <c r="AA12" s="7">
        <f t="shared" si="1"/>
        <v>105710.84113876952</v>
      </c>
      <c r="AB12" s="7">
        <f>SUM(P12:AA12)</f>
        <v>856917.73243076762</v>
      </c>
      <c r="AC12" s="6">
        <f t="shared" ref="AC12:AN12" si="2">SUM(AC8:AC11)</f>
        <v>54559.405677669187</v>
      </c>
      <c r="AD12" s="7">
        <f t="shared" si="2"/>
        <v>85226.269384872037</v>
      </c>
      <c r="AE12" s="7">
        <f t="shared" si="2"/>
        <v>85841.131085640009</v>
      </c>
      <c r="AF12" s="7">
        <f t="shared" si="2"/>
        <v>85291.224039295295</v>
      </c>
      <c r="AG12" s="7">
        <f t="shared" si="2"/>
        <v>95425.683519600032</v>
      </c>
      <c r="AH12" s="7">
        <f t="shared" si="2"/>
        <v>84253.995008819998</v>
      </c>
      <c r="AI12" s="7">
        <f t="shared" si="2"/>
        <v>56491.768478880011</v>
      </c>
      <c r="AJ12" s="7">
        <f t="shared" si="2"/>
        <v>94410.86208120003</v>
      </c>
      <c r="AK12" s="7">
        <f t="shared" si="2"/>
        <v>99507.286393200018</v>
      </c>
      <c r="AL12" s="7">
        <f t="shared" si="2"/>
        <v>99940.316011200019</v>
      </c>
      <c r="AM12" s="7">
        <f t="shared" si="2"/>
        <v>105572.74134754106</v>
      </c>
      <c r="AN12" s="7">
        <f t="shared" si="2"/>
        <v>133195.65983484956</v>
      </c>
      <c r="AO12" s="7">
        <f>SUM(AC12:AN12)</f>
        <v>1079716.3428627674</v>
      </c>
      <c r="AP12" s="6">
        <f t="shared" ref="AP12:BA12" si="3">SUM(AP8:AP11)</f>
        <v>74200.79172163007</v>
      </c>
      <c r="AQ12" s="7">
        <f t="shared" si="3"/>
        <v>115907.72636342596</v>
      </c>
      <c r="AR12" s="7">
        <f t="shared" si="3"/>
        <v>116743.93827647041</v>
      </c>
      <c r="AS12" s="7">
        <f t="shared" si="3"/>
        <v>115996.06469344157</v>
      </c>
      <c r="AT12" s="7">
        <f t="shared" si="3"/>
        <v>129778.92958665603</v>
      </c>
      <c r="AU12" s="7">
        <f t="shared" si="3"/>
        <v>114585.4332119952</v>
      </c>
      <c r="AV12" s="7">
        <f t="shared" si="3"/>
        <v>76828.805131276822</v>
      </c>
      <c r="AW12" s="7">
        <f t="shared" si="3"/>
        <v>128398.77243043203</v>
      </c>
      <c r="AX12" s="7">
        <f t="shared" si="3"/>
        <v>135329.90949475204</v>
      </c>
      <c r="AY12" s="7">
        <f t="shared" si="3"/>
        <v>135918.82977523204</v>
      </c>
      <c r="AZ12" s="7">
        <f t="shared" si="3"/>
        <v>143578.9282326558</v>
      </c>
      <c r="BA12" s="7">
        <f t="shared" si="3"/>
        <v>181146.09737539545</v>
      </c>
      <c r="BB12" s="7">
        <f>SUM(AP12:BA12)</f>
        <v>1468414.2262933636</v>
      </c>
    </row>
    <row r="14" spans="2:54">
      <c r="B14" t="s">
        <v>237</v>
      </c>
    </row>
    <row r="15" spans="2:54">
      <c r="B15" t="s">
        <v>246</v>
      </c>
    </row>
  </sheetData>
  <mergeCells count="6">
    <mergeCell ref="AP6:BB6"/>
    <mergeCell ref="C2:H2"/>
    <mergeCell ref="B5:O5"/>
    <mergeCell ref="C6:O6"/>
    <mergeCell ref="P6:AB6"/>
    <mergeCell ref="AC6:AO6"/>
  </mergeCells>
  <hyperlinks>
    <hyperlink ref="B2" location="Inicio!A1" display="INICIO"/>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B2:BC36"/>
  <sheetViews>
    <sheetView showGridLines="0" topLeftCell="A10" zoomScale="90" zoomScaleNormal="90" workbookViewId="0">
      <selection activeCell="C17" sqref="C17:C20"/>
    </sheetView>
  </sheetViews>
  <sheetFormatPr defaultColWidth="11.42578125" defaultRowHeight="15" outlineLevelRow="1" outlineLevelCol="1"/>
  <cols>
    <col min="1" max="1" width="3.42578125" customWidth="1"/>
    <col min="2" max="2" width="24.85546875" bestFit="1" customWidth="1"/>
    <col min="3" max="3" width="27" bestFit="1" customWidth="1"/>
    <col min="4" max="4" width="21.42578125" customWidth="1" outlineLevel="1"/>
    <col min="5" max="5" width="22.85546875" customWidth="1" outlineLevel="1"/>
    <col min="6" max="7" width="20.5703125" customWidth="1" outlineLevel="1"/>
    <col min="8" max="15" width="13.140625" customWidth="1" outlineLevel="1"/>
    <col min="16" max="16" width="14.140625" bestFit="1" customWidth="1"/>
    <col min="17" max="21" width="13.140625" customWidth="1" outlineLevel="1"/>
    <col min="22" max="22" width="14.140625" customWidth="1" outlineLevel="1"/>
    <col min="23" max="27" width="13.140625" customWidth="1" outlineLevel="1"/>
    <col min="28" max="28" width="14.140625" customWidth="1" outlineLevel="1"/>
    <col min="29" max="29" width="15.85546875" bestFit="1" customWidth="1"/>
    <col min="30" max="34" width="13.140625" customWidth="1" outlineLevel="1"/>
    <col min="35" max="35" width="14.140625" customWidth="1" outlineLevel="1"/>
    <col min="36" max="40" width="13.140625" customWidth="1" outlineLevel="1"/>
    <col min="41" max="41" width="14.140625" customWidth="1" outlineLevel="1"/>
    <col min="42" max="42" width="15.85546875" bestFit="1" customWidth="1"/>
    <col min="43" max="47" width="13.140625" customWidth="1" outlineLevel="1"/>
    <col min="48" max="48" width="14.140625" customWidth="1" outlineLevel="1"/>
    <col min="49" max="53" width="13.140625" customWidth="1" outlineLevel="1"/>
    <col min="54" max="54" width="14.140625" customWidth="1" outlineLevel="1"/>
    <col min="55" max="55" width="15.85546875" bestFit="1" customWidth="1"/>
  </cols>
  <sheetData>
    <row r="2" spans="2:55" ht="39.75">
      <c r="B2" s="11" t="s">
        <v>88</v>
      </c>
      <c r="C2" s="185" t="s">
        <v>195</v>
      </c>
      <c r="D2" s="185"/>
      <c r="E2" s="185"/>
      <c r="F2" s="185"/>
      <c r="G2" s="185"/>
      <c r="H2" s="185"/>
      <c r="I2" s="2"/>
      <c r="J2" s="2"/>
      <c r="K2" s="2"/>
    </row>
    <row r="3" spans="2:55" ht="38.25">
      <c r="B3" s="2"/>
      <c r="I3" s="2"/>
    </row>
    <row r="4" spans="2:55" ht="25.5" customHeight="1">
      <c r="B4" s="2"/>
      <c r="D4" s="229" t="s">
        <v>216</v>
      </c>
      <c r="E4" s="229"/>
      <c r="F4" s="229"/>
      <c r="G4" s="229"/>
      <c r="I4" s="2"/>
      <c r="L4" s="227" t="s">
        <v>212</v>
      </c>
      <c r="M4" s="228"/>
      <c r="N4" s="228"/>
      <c r="O4" s="228"/>
      <c r="P4" s="228"/>
      <c r="Q4" s="228"/>
    </row>
    <row r="5" spans="2:55" ht="23.25" customHeight="1">
      <c r="B5" s="2"/>
      <c r="D5" s="111">
        <v>2014</v>
      </c>
      <c r="E5" s="111">
        <v>2015</v>
      </c>
      <c r="F5" s="111">
        <v>2016</v>
      </c>
      <c r="G5" s="111">
        <v>2017</v>
      </c>
      <c r="I5" s="2"/>
    </row>
    <row r="6" spans="2:55" ht="18" customHeight="1">
      <c r="B6" s="2"/>
      <c r="C6" s="107" t="s">
        <v>217</v>
      </c>
      <c r="D6" s="106">
        <f>COUNTA(D7:D12)</f>
        <v>2</v>
      </c>
      <c r="E6" s="106">
        <f>COUNTA(E7:E12)</f>
        <v>3</v>
      </c>
      <c r="F6" s="106">
        <f>COUNTA(F7:F12)</f>
        <v>4</v>
      </c>
      <c r="G6" s="106">
        <f>COUNTA(G7:G12)</f>
        <v>4</v>
      </c>
      <c r="I6" s="2"/>
    </row>
    <row r="7" spans="2:55" ht="38.25">
      <c r="B7" s="2"/>
      <c r="D7" s="106" t="s">
        <v>213</v>
      </c>
      <c r="E7" s="106" t="s">
        <v>213</v>
      </c>
      <c r="F7" s="106" t="s">
        <v>213</v>
      </c>
      <c r="G7" s="106" t="s">
        <v>213</v>
      </c>
      <c r="I7" s="2"/>
    </row>
    <row r="8" spans="2:55" ht="38.25">
      <c r="B8" s="2"/>
      <c r="D8" s="106" t="s">
        <v>215</v>
      </c>
      <c r="E8" s="106" t="s">
        <v>215</v>
      </c>
      <c r="F8" s="106" t="s">
        <v>215</v>
      </c>
      <c r="G8" s="106" t="s">
        <v>215</v>
      </c>
      <c r="I8" s="2"/>
    </row>
    <row r="9" spans="2:55">
      <c r="D9" s="109"/>
      <c r="E9" s="106" t="s">
        <v>244</v>
      </c>
      <c r="F9" s="106" t="s">
        <v>244</v>
      </c>
      <c r="G9" s="106" t="s">
        <v>244</v>
      </c>
    </row>
    <row r="10" spans="2:55" ht="38.25">
      <c r="D10" s="109"/>
      <c r="E10" s="108"/>
      <c r="F10" s="106" t="s">
        <v>214</v>
      </c>
      <c r="G10" s="106" t="s">
        <v>214</v>
      </c>
    </row>
    <row r="11" spans="2:55" ht="38.25">
      <c r="D11" s="108"/>
    </row>
    <row r="12" spans="2:55">
      <c r="D12" s="109"/>
      <c r="E12" s="109"/>
    </row>
    <row r="13" spans="2:55">
      <c r="D13" s="109"/>
      <c r="E13" s="109"/>
    </row>
    <row r="15" spans="2:55">
      <c r="D15" s="211">
        <v>2014</v>
      </c>
      <c r="E15" s="212"/>
      <c r="F15" s="212"/>
      <c r="G15" s="212"/>
      <c r="H15" s="212"/>
      <c r="I15" s="212"/>
      <c r="J15" s="212"/>
      <c r="K15" s="212"/>
      <c r="L15" s="212"/>
      <c r="M15" s="212"/>
      <c r="N15" s="212"/>
      <c r="O15" s="212"/>
      <c r="P15" s="213"/>
      <c r="Q15" s="211">
        <v>2015</v>
      </c>
      <c r="R15" s="212"/>
      <c r="S15" s="212"/>
      <c r="T15" s="212"/>
      <c r="U15" s="212"/>
      <c r="V15" s="212"/>
      <c r="W15" s="212"/>
      <c r="X15" s="212"/>
      <c r="Y15" s="212"/>
      <c r="Z15" s="212"/>
      <c r="AA15" s="212"/>
      <c r="AB15" s="212"/>
      <c r="AC15" s="213"/>
      <c r="AD15" s="211">
        <v>2016</v>
      </c>
      <c r="AE15" s="212"/>
      <c r="AF15" s="212"/>
      <c r="AG15" s="212"/>
      <c r="AH15" s="212"/>
      <c r="AI15" s="212"/>
      <c r="AJ15" s="212"/>
      <c r="AK15" s="212"/>
      <c r="AL15" s="212"/>
      <c r="AM15" s="212"/>
      <c r="AN15" s="212"/>
      <c r="AO15" s="212"/>
      <c r="AP15" s="213"/>
      <c r="AQ15" s="211">
        <v>2017</v>
      </c>
      <c r="AR15" s="212"/>
      <c r="AS15" s="212"/>
      <c r="AT15" s="212"/>
      <c r="AU15" s="212"/>
      <c r="AV15" s="212"/>
      <c r="AW15" s="212"/>
      <c r="AX15" s="212"/>
      <c r="AY15" s="212"/>
      <c r="AZ15" s="212"/>
      <c r="BA15" s="212"/>
      <c r="BB15" s="212"/>
      <c r="BC15" s="213"/>
    </row>
    <row r="16" spans="2:55">
      <c r="C16" s="112"/>
      <c r="D16" s="112" t="s">
        <v>3</v>
      </c>
      <c r="E16" s="112" t="s">
        <v>4</v>
      </c>
      <c r="F16" s="112" t="s">
        <v>5</v>
      </c>
      <c r="G16" s="112" t="s">
        <v>6</v>
      </c>
      <c r="H16" s="112" t="s">
        <v>7</v>
      </c>
      <c r="I16" s="112" t="s">
        <v>8</v>
      </c>
      <c r="J16" s="112" t="s">
        <v>9</v>
      </c>
      <c r="K16" s="112" t="s">
        <v>10</v>
      </c>
      <c r="L16" s="112" t="s">
        <v>11</v>
      </c>
      <c r="M16" s="112" t="s">
        <v>12</v>
      </c>
      <c r="N16" s="112" t="s">
        <v>13</v>
      </c>
      <c r="O16" s="112" t="s">
        <v>14</v>
      </c>
      <c r="P16" s="112" t="s">
        <v>0</v>
      </c>
      <c r="Q16" s="112" t="s">
        <v>3</v>
      </c>
      <c r="R16" s="112" t="s">
        <v>4</v>
      </c>
      <c r="S16" s="112" t="s">
        <v>5</v>
      </c>
      <c r="T16" s="112" t="s">
        <v>6</v>
      </c>
      <c r="U16" s="112" t="s">
        <v>7</v>
      </c>
      <c r="V16" s="112" t="s">
        <v>8</v>
      </c>
      <c r="W16" s="112" t="s">
        <v>9</v>
      </c>
      <c r="X16" s="112" t="s">
        <v>10</v>
      </c>
      <c r="Y16" s="112" t="s">
        <v>11</v>
      </c>
      <c r="Z16" s="112" t="s">
        <v>12</v>
      </c>
      <c r="AA16" s="112" t="s">
        <v>13</v>
      </c>
      <c r="AB16" s="112" t="s">
        <v>14</v>
      </c>
      <c r="AC16" s="112" t="s">
        <v>0</v>
      </c>
      <c r="AD16" s="112" t="s">
        <v>3</v>
      </c>
      <c r="AE16" s="112" t="s">
        <v>4</v>
      </c>
      <c r="AF16" s="112" t="s">
        <v>5</v>
      </c>
      <c r="AG16" s="112" t="s">
        <v>6</v>
      </c>
      <c r="AH16" s="112" t="s">
        <v>7</v>
      </c>
      <c r="AI16" s="112" t="s">
        <v>8</v>
      </c>
      <c r="AJ16" s="112" t="s">
        <v>9</v>
      </c>
      <c r="AK16" s="112" t="s">
        <v>10</v>
      </c>
      <c r="AL16" s="112" t="s">
        <v>11</v>
      </c>
      <c r="AM16" s="112" t="s">
        <v>12</v>
      </c>
      <c r="AN16" s="112" t="s">
        <v>13</v>
      </c>
      <c r="AO16" s="112" t="s">
        <v>14</v>
      </c>
      <c r="AP16" s="112" t="s">
        <v>0</v>
      </c>
      <c r="AQ16" s="112" t="s">
        <v>3</v>
      </c>
      <c r="AR16" s="112" t="s">
        <v>4</v>
      </c>
      <c r="AS16" s="112" t="s">
        <v>5</v>
      </c>
      <c r="AT16" s="112" t="s">
        <v>6</v>
      </c>
      <c r="AU16" s="112" t="s">
        <v>7</v>
      </c>
      <c r="AV16" s="112" t="s">
        <v>8</v>
      </c>
      <c r="AW16" s="112" t="s">
        <v>9</v>
      </c>
      <c r="AX16" s="112" t="s">
        <v>10</v>
      </c>
      <c r="AY16" s="112" t="s">
        <v>11</v>
      </c>
      <c r="AZ16" s="112" t="s">
        <v>12</v>
      </c>
      <c r="BA16" s="112" t="s">
        <v>13</v>
      </c>
      <c r="BB16" s="112" t="s">
        <v>14</v>
      </c>
      <c r="BC16" s="112" t="s">
        <v>0</v>
      </c>
    </row>
    <row r="17" spans="2:55" outlineLevel="1">
      <c r="B17" s="226" t="s">
        <v>218</v>
      </c>
      <c r="C17" s="113" t="s">
        <v>213</v>
      </c>
      <c r="D17" s="4">
        <v>18000</v>
      </c>
      <c r="E17" s="4">
        <v>18000</v>
      </c>
      <c r="F17" s="4">
        <v>18000</v>
      </c>
      <c r="G17" s="4">
        <v>18000</v>
      </c>
      <c r="H17" s="4">
        <v>18000</v>
      </c>
      <c r="I17" s="4">
        <f>H17*1.5</f>
        <v>27000</v>
      </c>
      <c r="J17" s="4">
        <v>18000</v>
      </c>
      <c r="K17" s="4">
        <v>18000</v>
      </c>
      <c r="L17" s="4">
        <v>18000</v>
      </c>
      <c r="M17" s="4">
        <v>18000</v>
      </c>
      <c r="N17" s="4">
        <v>18000</v>
      </c>
      <c r="O17" s="4">
        <f>N17*1.5</f>
        <v>27000</v>
      </c>
      <c r="P17" s="4">
        <f>SUM(D17:O17)</f>
        <v>234000</v>
      </c>
      <c r="Q17" s="4">
        <v>18000</v>
      </c>
      <c r="R17" s="4">
        <v>18000</v>
      </c>
      <c r="S17" s="4">
        <v>18000</v>
      </c>
      <c r="T17" s="4">
        <v>18000</v>
      </c>
      <c r="U17" s="4">
        <v>18000</v>
      </c>
      <c r="V17" s="4">
        <f>U17*1.5</f>
        <v>27000</v>
      </c>
      <c r="W17" s="4">
        <v>18000</v>
      </c>
      <c r="X17" s="4">
        <v>18000</v>
      </c>
      <c r="Y17" s="4">
        <v>18000</v>
      </c>
      <c r="Z17" s="4">
        <v>18000</v>
      </c>
      <c r="AA17" s="4">
        <v>18000</v>
      </c>
      <c r="AB17" s="4">
        <f>AA17*1.5</f>
        <v>27000</v>
      </c>
      <c r="AC17" s="4">
        <f>SUM(Q17:AB17)</f>
        <v>234000</v>
      </c>
      <c r="AD17" s="4">
        <v>18000</v>
      </c>
      <c r="AE17" s="4">
        <v>18000</v>
      </c>
      <c r="AF17" s="4">
        <v>18000</v>
      </c>
      <c r="AG17" s="4">
        <v>18000</v>
      </c>
      <c r="AH17" s="4">
        <v>18000</v>
      </c>
      <c r="AI17" s="4">
        <f>AH17*1.5</f>
        <v>27000</v>
      </c>
      <c r="AJ17" s="4">
        <v>18000</v>
      </c>
      <c r="AK17" s="4">
        <v>18000</v>
      </c>
      <c r="AL17" s="4">
        <v>18000</v>
      </c>
      <c r="AM17" s="4">
        <v>18000</v>
      </c>
      <c r="AN17" s="4">
        <v>18000</v>
      </c>
      <c r="AO17" s="4">
        <f>AN17*1.5</f>
        <v>27000</v>
      </c>
      <c r="AP17" s="4">
        <f>SUM(AD17:AO17)</f>
        <v>234000</v>
      </c>
      <c r="AQ17" s="4">
        <v>18000</v>
      </c>
      <c r="AR17" s="4">
        <v>18000</v>
      </c>
      <c r="AS17" s="4">
        <v>18000</v>
      </c>
      <c r="AT17" s="4">
        <v>18000</v>
      </c>
      <c r="AU17" s="4">
        <v>18000</v>
      </c>
      <c r="AV17" s="4">
        <f>AU17*1.5</f>
        <v>27000</v>
      </c>
      <c r="AW17" s="4">
        <v>18000</v>
      </c>
      <c r="AX17" s="4">
        <v>18000</v>
      </c>
      <c r="AY17" s="4">
        <v>18000</v>
      </c>
      <c r="AZ17" s="4">
        <v>18000</v>
      </c>
      <c r="BA17" s="4">
        <v>18000</v>
      </c>
      <c r="BB17" s="4">
        <f>BA17*1.5</f>
        <v>27000</v>
      </c>
      <c r="BC17" s="4">
        <f>SUM(AQ17:BB17)</f>
        <v>234000</v>
      </c>
    </row>
    <row r="18" spans="2:55" ht="30" outlineLevel="1">
      <c r="B18" s="226"/>
      <c r="C18" s="106" t="s">
        <v>215</v>
      </c>
      <c r="D18" s="4">
        <v>12000</v>
      </c>
      <c r="E18" s="4">
        <v>12000</v>
      </c>
      <c r="F18" s="4">
        <v>12000</v>
      </c>
      <c r="G18" s="4">
        <v>12000</v>
      </c>
      <c r="H18" s="4">
        <v>12000</v>
      </c>
      <c r="I18" s="4">
        <f>H18*1.5</f>
        <v>18000</v>
      </c>
      <c r="J18" s="4">
        <v>12000</v>
      </c>
      <c r="K18" s="4">
        <v>12000</v>
      </c>
      <c r="L18" s="4">
        <v>12000</v>
      </c>
      <c r="M18" s="4">
        <v>12000</v>
      </c>
      <c r="N18" s="4">
        <v>12000</v>
      </c>
      <c r="O18" s="4">
        <f>N18*1.5</f>
        <v>18000</v>
      </c>
      <c r="P18" s="4">
        <f t="shared" ref="P18:P27" si="0">SUM(D18:O18)</f>
        <v>156000</v>
      </c>
      <c r="Q18" s="4">
        <v>12000</v>
      </c>
      <c r="R18" s="4">
        <v>12000</v>
      </c>
      <c r="S18" s="4">
        <v>12000</v>
      </c>
      <c r="T18" s="4">
        <v>12000</v>
      </c>
      <c r="U18" s="4">
        <v>12000</v>
      </c>
      <c r="V18" s="4">
        <f>U18*1.5</f>
        <v>18000</v>
      </c>
      <c r="W18" s="4">
        <v>12000</v>
      </c>
      <c r="X18" s="4">
        <v>12000</v>
      </c>
      <c r="Y18" s="4">
        <v>12000</v>
      </c>
      <c r="Z18" s="4">
        <v>12000</v>
      </c>
      <c r="AA18" s="4">
        <v>12000</v>
      </c>
      <c r="AB18" s="4">
        <f>AA18*1.5</f>
        <v>18000</v>
      </c>
      <c r="AC18" s="4">
        <f t="shared" ref="AC18:AC27" si="1">SUM(Q18:AB18)</f>
        <v>156000</v>
      </c>
      <c r="AD18" s="4">
        <v>12000</v>
      </c>
      <c r="AE18" s="4">
        <v>12000</v>
      </c>
      <c r="AF18" s="4">
        <v>12000</v>
      </c>
      <c r="AG18" s="4">
        <v>12000</v>
      </c>
      <c r="AH18" s="4">
        <v>12000</v>
      </c>
      <c r="AI18" s="4">
        <f>AH18*1.5</f>
        <v>18000</v>
      </c>
      <c r="AJ18" s="4">
        <v>12000</v>
      </c>
      <c r="AK18" s="4">
        <v>12000</v>
      </c>
      <c r="AL18" s="4">
        <v>12000</v>
      </c>
      <c r="AM18" s="4">
        <v>12000</v>
      </c>
      <c r="AN18" s="4">
        <v>12000</v>
      </c>
      <c r="AO18" s="4">
        <f>AN18*1.5</f>
        <v>18000</v>
      </c>
      <c r="AP18" s="4">
        <f t="shared" ref="AP18:AP27" si="2">SUM(AD18:AO18)</f>
        <v>156000</v>
      </c>
      <c r="AQ18" s="4">
        <v>12000</v>
      </c>
      <c r="AR18" s="4">
        <v>12000</v>
      </c>
      <c r="AS18" s="4">
        <v>12000</v>
      </c>
      <c r="AT18" s="4">
        <v>12000</v>
      </c>
      <c r="AU18" s="4">
        <v>12000</v>
      </c>
      <c r="AV18" s="4">
        <f>AU18*1.5</f>
        <v>18000</v>
      </c>
      <c r="AW18" s="4">
        <v>12000</v>
      </c>
      <c r="AX18" s="4">
        <v>12000</v>
      </c>
      <c r="AY18" s="4">
        <v>12000</v>
      </c>
      <c r="AZ18" s="4">
        <v>12000</v>
      </c>
      <c r="BA18" s="4">
        <v>12000</v>
      </c>
      <c r="BB18" s="4">
        <f>BA18*1.5</f>
        <v>18000</v>
      </c>
      <c r="BC18" s="4">
        <f t="shared" ref="BC18:BC27" si="3">SUM(AQ18:BB18)</f>
        <v>156000</v>
      </c>
    </row>
    <row r="19" spans="2:55" outlineLevel="1">
      <c r="B19" s="226"/>
      <c r="C19" s="106" t="s">
        <v>244</v>
      </c>
      <c r="D19" s="4"/>
      <c r="E19" s="4"/>
      <c r="F19" s="4"/>
      <c r="G19" s="4"/>
      <c r="H19" s="4"/>
      <c r="I19" s="4"/>
      <c r="J19" s="4"/>
      <c r="K19" s="4"/>
      <c r="L19" s="4"/>
      <c r="M19" s="4"/>
      <c r="N19" s="4"/>
      <c r="O19" s="4"/>
      <c r="P19" s="4">
        <f t="shared" si="0"/>
        <v>0</v>
      </c>
      <c r="Q19" s="4">
        <v>8000</v>
      </c>
      <c r="R19" s="4">
        <v>8000</v>
      </c>
      <c r="S19" s="4">
        <v>8000</v>
      </c>
      <c r="T19" s="4">
        <v>8000</v>
      </c>
      <c r="U19" s="4">
        <v>8000</v>
      </c>
      <c r="V19" s="4">
        <f>U19*1.5</f>
        <v>12000</v>
      </c>
      <c r="W19" s="4">
        <v>8000</v>
      </c>
      <c r="X19" s="4">
        <v>8000</v>
      </c>
      <c r="Y19" s="4">
        <v>8000</v>
      </c>
      <c r="Z19" s="4">
        <v>8000</v>
      </c>
      <c r="AA19" s="4">
        <v>8000</v>
      </c>
      <c r="AB19" s="4">
        <f>AA19*1.5</f>
        <v>12000</v>
      </c>
      <c r="AC19" s="4">
        <f t="shared" si="1"/>
        <v>104000</v>
      </c>
      <c r="AD19" s="4">
        <v>8000</v>
      </c>
      <c r="AE19" s="4">
        <v>8000</v>
      </c>
      <c r="AF19" s="4">
        <v>8000</v>
      </c>
      <c r="AG19" s="4">
        <v>8000</v>
      </c>
      <c r="AH19" s="4">
        <v>8000</v>
      </c>
      <c r="AI19" s="4">
        <f>AH19*1.5</f>
        <v>12000</v>
      </c>
      <c r="AJ19" s="4">
        <v>8000</v>
      </c>
      <c r="AK19" s="4">
        <v>8000</v>
      </c>
      <c r="AL19" s="4">
        <v>8000</v>
      </c>
      <c r="AM19" s="4">
        <v>8000</v>
      </c>
      <c r="AN19" s="4">
        <v>8000</v>
      </c>
      <c r="AO19" s="4">
        <f>AN19*1.5</f>
        <v>12000</v>
      </c>
      <c r="AP19" s="4">
        <f t="shared" si="2"/>
        <v>104000</v>
      </c>
      <c r="AQ19" s="4">
        <v>8000</v>
      </c>
      <c r="AR19" s="4">
        <v>8000</v>
      </c>
      <c r="AS19" s="4">
        <v>8000</v>
      </c>
      <c r="AT19" s="4">
        <v>8000</v>
      </c>
      <c r="AU19" s="4">
        <v>8000</v>
      </c>
      <c r="AV19" s="4">
        <f>AU19*1.5</f>
        <v>12000</v>
      </c>
      <c r="AW19" s="4">
        <v>8000</v>
      </c>
      <c r="AX19" s="4">
        <v>8000</v>
      </c>
      <c r="AY19" s="4">
        <v>8000</v>
      </c>
      <c r="AZ19" s="4">
        <v>8000</v>
      </c>
      <c r="BA19" s="4">
        <v>8000</v>
      </c>
      <c r="BB19" s="4">
        <f>BA19*1.5</f>
        <v>12000</v>
      </c>
      <c r="BC19" s="4">
        <f t="shared" si="3"/>
        <v>104000</v>
      </c>
    </row>
    <row r="20" spans="2:55" outlineLevel="1">
      <c r="B20" s="226"/>
      <c r="C20" s="113" t="s">
        <v>214</v>
      </c>
      <c r="D20" s="4"/>
      <c r="E20" s="4"/>
      <c r="F20" s="4"/>
      <c r="G20" s="4"/>
      <c r="H20" s="4"/>
      <c r="I20" s="4">
        <f>H20*1.5</f>
        <v>0</v>
      </c>
      <c r="J20" s="4"/>
      <c r="K20" s="4"/>
      <c r="L20" s="4"/>
      <c r="M20" s="4"/>
      <c r="N20" s="4"/>
      <c r="O20" s="4">
        <f>N20*1.5</f>
        <v>0</v>
      </c>
      <c r="P20" s="4">
        <f t="shared" si="0"/>
        <v>0</v>
      </c>
      <c r="Q20" s="4"/>
      <c r="R20" s="4"/>
      <c r="S20" s="4"/>
      <c r="T20" s="4"/>
      <c r="U20" s="4"/>
      <c r="V20" s="4">
        <f>U20*1.5</f>
        <v>0</v>
      </c>
      <c r="W20" s="4"/>
      <c r="X20" s="4"/>
      <c r="Y20" s="4"/>
      <c r="Z20" s="4"/>
      <c r="AA20" s="4"/>
      <c r="AB20" s="4">
        <f>AA20*1.5</f>
        <v>0</v>
      </c>
      <c r="AC20" s="4">
        <f t="shared" si="1"/>
        <v>0</v>
      </c>
      <c r="AD20" s="4">
        <v>8000</v>
      </c>
      <c r="AE20" s="4">
        <v>8000</v>
      </c>
      <c r="AF20" s="4">
        <v>8000</v>
      </c>
      <c r="AG20" s="4">
        <v>8000</v>
      </c>
      <c r="AH20" s="4">
        <v>8000</v>
      </c>
      <c r="AI20" s="4">
        <f>AH20*1.5</f>
        <v>12000</v>
      </c>
      <c r="AJ20" s="4">
        <v>8000</v>
      </c>
      <c r="AK20" s="4">
        <v>8000</v>
      </c>
      <c r="AL20" s="4">
        <v>8000</v>
      </c>
      <c r="AM20" s="4">
        <v>8000</v>
      </c>
      <c r="AN20" s="4">
        <v>8000</v>
      </c>
      <c r="AO20" s="4">
        <f>AN20*1.5</f>
        <v>12000</v>
      </c>
      <c r="AP20" s="4">
        <f t="shared" si="2"/>
        <v>104000</v>
      </c>
      <c r="AQ20" s="4">
        <v>8000</v>
      </c>
      <c r="AR20" s="4">
        <v>8000</v>
      </c>
      <c r="AS20" s="4">
        <v>8000</v>
      </c>
      <c r="AT20" s="4">
        <v>8000</v>
      </c>
      <c r="AU20" s="4">
        <v>8000</v>
      </c>
      <c r="AV20" s="4">
        <f>AU20*1.5</f>
        <v>12000</v>
      </c>
      <c r="AW20" s="4">
        <v>8000</v>
      </c>
      <c r="AX20" s="4">
        <v>8000</v>
      </c>
      <c r="AY20" s="4">
        <v>8000</v>
      </c>
      <c r="AZ20" s="4">
        <v>8000</v>
      </c>
      <c r="BA20" s="4">
        <v>8000</v>
      </c>
      <c r="BB20" s="4">
        <f>BA20*1.5</f>
        <v>12000</v>
      </c>
      <c r="BC20" s="4">
        <f t="shared" si="3"/>
        <v>104000</v>
      </c>
    </row>
    <row r="21" spans="2:55" s="119" customFormat="1">
      <c r="B21" s="226"/>
      <c r="C21" s="112" t="s">
        <v>0</v>
      </c>
      <c r="D21" s="118">
        <f t="shared" ref="D21:AI21" si="4">SUM(D17:D20)</f>
        <v>30000</v>
      </c>
      <c r="E21" s="118">
        <f t="shared" si="4"/>
        <v>30000</v>
      </c>
      <c r="F21" s="118">
        <f t="shared" si="4"/>
        <v>30000</v>
      </c>
      <c r="G21" s="118">
        <f t="shared" si="4"/>
        <v>30000</v>
      </c>
      <c r="H21" s="118">
        <f t="shared" si="4"/>
        <v>30000</v>
      </c>
      <c r="I21" s="118">
        <f t="shared" si="4"/>
        <v>45000</v>
      </c>
      <c r="J21" s="118">
        <f t="shared" si="4"/>
        <v>30000</v>
      </c>
      <c r="K21" s="118">
        <f t="shared" si="4"/>
        <v>30000</v>
      </c>
      <c r="L21" s="118">
        <f t="shared" si="4"/>
        <v>30000</v>
      </c>
      <c r="M21" s="118">
        <f t="shared" si="4"/>
        <v>30000</v>
      </c>
      <c r="N21" s="118">
        <f t="shared" si="4"/>
        <v>30000</v>
      </c>
      <c r="O21" s="118">
        <f t="shared" si="4"/>
        <v>45000</v>
      </c>
      <c r="P21" s="118">
        <f t="shared" si="4"/>
        <v>390000</v>
      </c>
      <c r="Q21" s="118">
        <f t="shared" si="4"/>
        <v>38000</v>
      </c>
      <c r="R21" s="118">
        <f t="shared" si="4"/>
        <v>38000</v>
      </c>
      <c r="S21" s="118">
        <f t="shared" si="4"/>
        <v>38000</v>
      </c>
      <c r="T21" s="118">
        <f t="shared" si="4"/>
        <v>38000</v>
      </c>
      <c r="U21" s="118">
        <f t="shared" si="4"/>
        <v>38000</v>
      </c>
      <c r="V21" s="118">
        <f t="shared" si="4"/>
        <v>57000</v>
      </c>
      <c r="W21" s="118">
        <f t="shared" si="4"/>
        <v>38000</v>
      </c>
      <c r="X21" s="118">
        <f t="shared" si="4"/>
        <v>38000</v>
      </c>
      <c r="Y21" s="118">
        <f t="shared" si="4"/>
        <v>38000</v>
      </c>
      <c r="Z21" s="118">
        <f t="shared" si="4"/>
        <v>38000</v>
      </c>
      <c r="AA21" s="118">
        <f t="shared" si="4"/>
        <v>38000</v>
      </c>
      <c r="AB21" s="118">
        <f t="shared" si="4"/>
        <v>57000</v>
      </c>
      <c r="AC21" s="118">
        <f t="shared" si="4"/>
        <v>494000</v>
      </c>
      <c r="AD21" s="118">
        <f t="shared" si="4"/>
        <v>46000</v>
      </c>
      <c r="AE21" s="118">
        <f t="shared" si="4"/>
        <v>46000</v>
      </c>
      <c r="AF21" s="118">
        <f t="shared" si="4"/>
        <v>46000</v>
      </c>
      <c r="AG21" s="118">
        <f t="shared" si="4"/>
        <v>46000</v>
      </c>
      <c r="AH21" s="118">
        <f t="shared" si="4"/>
        <v>46000</v>
      </c>
      <c r="AI21" s="118">
        <f t="shared" si="4"/>
        <v>69000</v>
      </c>
      <c r="AJ21" s="118">
        <f t="shared" ref="AJ21:BC21" si="5">SUM(AJ17:AJ20)</f>
        <v>46000</v>
      </c>
      <c r="AK21" s="118">
        <f t="shared" si="5"/>
        <v>46000</v>
      </c>
      <c r="AL21" s="118">
        <f t="shared" si="5"/>
        <v>46000</v>
      </c>
      <c r="AM21" s="118">
        <f t="shared" si="5"/>
        <v>46000</v>
      </c>
      <c r="AN21" s="118">
        <f t="shared" si="5"/>
        <v>46000</v>
      </c>
      <c r="AO21" s="118">
        <f t="shared" si="5"/>
        <v>69000</v>
      </c>
      <c r="AP21" s="118">
        <f t="shared" si="5"/>
        <v>598000</v>
      </c>
      <c r="AQ21" s="118">
        <f t="shared" si="5"/>
        <v>46000</v>
      </c>
      <c r="AR21" s="118">
        <f t="shared" si="5"/>
        <v>46000</v>
      </c>
      <c r="AS21" s="118">
        <f t="shared" si="5"/>
        <v>46000</v>
      </c>
      <c r="AT21" s="118">
        <f t="shared" si="5"/>
        <v>46000</v>
      </c>
      <c r="AU21" s="118">
        <f t="shared" si="5"/>
        <v>46000</v>
      </c>
      <c r="AV21" s="118">
        <f t="shared" si="5"/>
        <v>69000</v>
      </c>
      <c r="AW21" s="118">
        <f t="shared" si="5"/>
        <v>46000</v>
      </c>
      <c r="AX21" s="118">
        <f t="shared" si="5"/>
        <v>46000</v>
      </c>
      <c r="AY21" s="118">
        <f t="shared" si="5"/>
        <v>46000</v>
      </c>
      <c r="AZ21" s="118">
        <f t="shared" si="5"/>
        <v>46000</v>
      </c>
      <c r="BA21" s="118">
        <f t="shared" si="5"/>
        <v>46000</v>
      </c>
      <c r="BB21" s="118">
        <f t="shared" si="5"/>
        <v>69000</v>
      </c>
      <c r="BC21" s="118">
        <f t="shared" si="5"/>
        <v>598000</v>
      </c>
    </row>
    <row r="22" spans="2:55" outlineLevel="1">
      <c r="B22" s="226" t="s">
        <v>219</v>
      </c>
      <c r="C22" s="114" t="s">
        <v>220</v>
      </c>
      <c r="D22" s="115">
        <f>D21*0.1017</f>
        <v>3051</v>
      </c>
      <c r="E22" s="115">
        <f t="shared" ref="E22:O22" si="6">E21*0.1017</f>
        <v>3051</v>
      </c>
      <c r="F22" s="115">
        <f t="shared" si="6"/>
        <v>3051</v>
      </c>
      <c r="G22" s="115">
        <f t="shared" si="6"/>
        <v>3051</v>
      </c>
      <c r="H22" s="115">
        <f t="shared" si="6"/>
        <v>3051</v>
      </c>
      <c r="I22" s="115">
        <f t="shared" si="6"/>
        <v>4576.5</v>
      </c>
      <c r="J22" s="115">
        <f t="shared" si="6"/>
        <v>3051</v>
      </c>
      <c r="K22" s="115">
        <f t="shared" si="6"/>
        <v>3051</v>
      </c>
      <c r="L22" s="115">
        <f t="shared" si="6"/>
        <v>3051</v>
      </c>
      <c r="M22" s="115">
        <f t="shared" si="6"/>
        <v>3051</v>
      </c>
      <c r="N22" s="115">
        <f t="shared" si="6"/>
        <v>3051</v>
      </c>
      <c r="O22" s="115">
        <f t="shared" si="6"/>
        <v>4576.5</v>
      </c>
      <c r="P22" s="4">
        <f t="shared" si="0"/>
        <v>39663</v>
      </c>
      <c r="Q22" s="115">
        <f t="shared" ref="Q22:AB22" si="7">Q21*0.1017</f>
        <v>3864.6</v>
      </c>
      <c r="R22" s="115">
        <f t="shared" si="7"/>
        <v>3864.6</v>
      </c>
      <c r="S22" s="115">
        <f t="shared" si="7"/>
        <v>3864.6</v>
      </c>
      <c r="T22" s="115">
        <f t="shared" si="7"/>
        <v>3864.6</v>
      </c>
      <c r="U22" s="115">
        <f t="shared" si="7"/>
        <v>3864.6</v>
      </c>
      <c r="V22" s="115">
        <f t="shared" si="7"/>
        <v>5796.9</v>
      </c>
      <c r="W22" s="115">
        <f t="shared" si="7"/>
        <v>3864.6</v>
      </c>
      <c r="X22" s="115">
        <f t="shared" si="7"/>
        <v>3864.6</v>
      </c>
      <c r="Y22" s="115">
        <f t="shared" si="7"/>
        <v>3864.6</v>
      </c>
      <c r="Z22" s="115">
        <f t="shared" si="7"/>
        <v>3864.6</v>
      </c>
      <c r="AA22" s="115">
        <f t="shared" si="7"/>
        <v>3864.6</v>
      </c>
      <c r="AB22" s="115">
        <f t="shared" si="7"/>
        <v>5796.9</v>
      </c>
      <c r="AC22" s="4">
        <f t="shared" si="1"/>
        <v>50239.799999999996</v>
      </c>
      <c r="AD22" s="115">
        <f t="shared" ref="AD22:AO22" si="8">AD21*0.1017</f>
        <v>4678.2</v>
      </c>
      <c r="AE22" s="115">
        <f t="shared" si="8"/>
        <v>4678.2</v>
      </c>
      <c r="AF22" s="115">
        <f t="shared" si="8"/>
        <v>4678.2</v>
      </c>
      <c r="AG22" s="115">
        <f t="shared" si="8"/>
        <v>4678.2</v>
      </c>
      <c r="AH22" s="115">
        <f t="shared" si="8"/>
        <v>4678.2</v>
      </c>
      <c r="AI22" s="115">
        <f t="shared" si="8"/>
        <v>7017.3</v>
      </c>
      <c r="AJ22" s="115">
        <f t="shared" si="8"/>
        <v>4678.2</v>
      </c>
      <c r="AK22" s="115">
        <f t="shared" si="8"/>
        <v>4678.2</v>
      </c>
      <c r="AL22" s="115">
        <f t="shared" si="8"/>
        <v>4678.2</v>
      </c>
      <c r="AM22" s="115">
        <f t="shared" si="8"/>
        <v>4678.2</v>
      </c>
      <c r="AN22" s="115">
        <f t="shared" si="8"/>
        <v>4678.2</v>
      </c>
      <c r="AO22" s="115">
        <f t="shared" si="8"/>
        <v>7017.3</v>
      </c>
      <c r="AP22" s="4">
        <f t="shared" si="2"/>
        <v>60816.599999999991</v>
      </c>
      <c r="AQ22" s="115">
        <f t="shared" ref="AQ22:BB22" si="9">AQ21*0.1017</f>
        <v>4678.2</v>
      </c>
      <c r="AR22" s="115">
        <f t="shared" si="9"/>
        <v>4678.2</v>
      </c>
      <c r="AS22" s="115">
        <f t="shared" si="9"/>
        <v>4678.2</v>
      </c>
      <c r="AT22" s="115">
        <f t="shared" si="9"/>
        <v>4678.2</v>
      </c>
      <c r="AU22" s="115">
        <f t="shared" si="9"/>
        <v>4678.2</v>
      </c>
      <c r="AV22" s="115">
        <f t="shared" si="9"/>
        <v>7017.3</v>
      </c>
      <c r="AW22" s="115">
        <f t="shared" si="9"/>
        <v>4678.2</v>
      </c>
      <c r="AX22" s="115">
        <f t="shared" si="9"/>
        <v>4678.2</v>
      </c>
      <c r="AY22" s="115">
        <f t="shared" si="9"/>
        <v>4678.2</v>
      </c>
      <c r="AZ22" s="115">
        <f t="shared" si="9"/>
        <v>4678.2</v>
      </c>
      <c r="BA22" s="115">
        <f t="shared" si="9"/>
        <v>4678.2</v>
      </c>
      <c r="BB22" s="115">
        <f t="shared" si="9"/>
        <v>7017.3</v>
      </c>
      <c r="BC22" s="4">
        <f t="shared" si="3"/>
        <v>60816.599999999991</v>
      </c>
    </row>
    <row r="23" spans="2:55" outlineLevel="1">
      <c r="B23" s="226"/>
      <c r="C23" s="114" t="s">
        <v>221</v>
      </c>
      <c r="D23" s="116">
        <f>D21*0.015</f>
        <v>450</v>
      </c>
      <c r="E23" s="116">
        <f t="shared" ref="E23:O23" si="10">E21*0.015</f>
        <v>450</v>
      </c>
      <c r="F23" s="116">
        <f t="shared" si="10"/>
        <v>450</v>
      </c>
      <c r="G23" s="116">
        <f t="shared" si="10"/>
        <v>450</v>
      </c>
      <c r="H23" s="116">
        <f t="shared" si="10"/>
        <v>450</v>
      </c>
      <c r="I23" s="116">
        <f t="shared" si="10"/>
        <v>675</v>
      </c>
      <c r="J23" s="116">
        <f t="shared" si="10"/>
        <v>450</v>
      </c>
      <c r="K23" s="116">
        <f t="shared" si="10"/>
        <v>450</v>
      </c>
      <c r="L23" s="116">
        <f t="shared" si="10"/>
        <v>450</v>
      </c>
      <c r="M23" s="116">
        <f t="shared" si="10"/>
        <v>450</v>
      </c>
      <c r="N23" s="116">
        <f t="shared" si="10"/>
        <v>450</v>
      </c>
      <c r="O23" s="116">
        <f t="shared" si="10"/>
        <v>675</v>
      </c>
      <c r="P23" s="4">
        <f t="shared" si="0"/>
        <v>5850</v>
      </c>
      <c r="Q23" s="116">
        <f t="shared" ref="Q23:AB23" si="11">Q21*0.015</f>
        <v>570</v>
      </c>
      <c r="R23" s="116">
        <f t="shared" si="11"/>
        <v>570</v>
      </c>
      <c r="S23" s="116">
        <f t="shared" si="11"/>
        <v>570</v>
      </c>
      <c r="T23" s="116">
        <f t="shared" si="11"/>
        <v>570</v>
      </c>
      <c r="U23" s="116">
        <f t="shared" si="11"/>
        <v>570</v>
      </c>
      <c r="V23" s="116">
        <f t="shared" si="11"/>
        <v>855</v>
      </c>
      <c r="W23" s="116">
        <f t="shared" si="11"/>
        <v>570</v>
      </c>
      <c r="X23" s="116">
        <f t="shared" si="11"/>
        <v>570</v>
      </c>
      <c r="Y23" s="116">
        <f t="shared" si="11"/>
        <v>570</v>
      </c>
      <c r="Z23" s="116">
        <f t="shared" si="11"/>
        <v>570</v>
      </c>
      <c r="AA23" s="116">
        <f t="shared" si="11"/>
        <v>570</v>
      </c>
      <c r="AB23" s="116">
        <f t="shared" si="11"/>
        <v>855</v>
      </c>
      <c r="AC23" s="4">
        <f t="shared" si="1"/>
        <v>7410</v>
      </c>
      <c r="AD23" s="116">
        <f t="shared" ref="AD23:AO23" si="12">AD21*0.015</f>
        <v>690</v>
      </c>
      <c r="AE23" s="116">
        <f t="shared" si="12"/>
        <v>690</v>
      </c>
      <c r="AF23" s="116">
        <f t="shared" si="12"/>
        <v>690</v>
      </c>
      <c r="AG23" s="116">
        <f t="shared" si="12"/>
        <v>690</v>
      </c>
      <c r="AH23" s="116">
        <f t="shared" si="12"/>
        <v>690</v>
      </c>
      <c r="AI23" s="116">
        <f t="shared" si="12"/>
        <v>1035</v>
      </c>
      <c r="AJ23" s="116">
        <f t="shared" si="12"/>
        <v>690</v>
      </c>
      <c r="AK23" s="116">
        <f t="shared" si="12"/>
        <v>690</v>
      </c>
      <c r="AL23" s="116">
        <f t="shared" si="12"/>
        <v>690</v>
      </c>
      <c r="AM23" s="116">
        <f t="shared" si="12"/>
        <v>690</v>
      </c>
      <c r="AN23" s="116">
        <f t="shared" si="12"/>
        <v>690</v>
      </c>
      <c r="AO23" s="116">
        <f t="shared" si="12"/>
        <v>1035</v>
      </c>
      <c r="AP23" s="4">
        <f t="shared" si="2"/>
        <v>8970</v>
      </c>
      <c r="AQ23" s="116">
        <f t="shared" ref="AQ23:BB23" si="13">AQ21*0.015</f>
        <v>690</v>
      </c>
      <c r="AR23" s="116">
        <f t="shared" si="13"/>
        <v>690</v>
      </c>
      <c r="AS23" s="116">
        <f t="shared" si="13"/>
        <v>690</v>
      </c>
      <c r="AT23" s="116">
        <f t="shared" si="13"/>
        <v>690</v>
      </c>
      <c r="AU23" s="116">
        <f t="shared" si="13"/>
        <v>690</v>
      </c>
      <c r="AV23" s="116">
        <f t="shared" si="13"/>
        <v>1035</v>
      </c>
      <c r="AW23" s="116">
        <f t="shared" si="13"/>
        <v>690</v>
      </c>
      <c r="AX23" s="116">
        <f t="shared" si="13"/>
        <v>690</v>
      </c>
      <c r="AY23" s="116">
        <f t="shared" si="13"/>
        <v>690</v>
      </c>
      <c r="AZ23" s="116">
        <f t="shared" si="13"/>
        <v>690</v>
      </c>
      <c r="BA23" s="116">
        <f t="shared" si="13"/>
        <v>690</v>
      </c>
      <c r="BB23" s="116">
        <f t="shared" si="13"/>
        <v>1035</v>
      </c>
      <c r="BC23" s="4">
        <f t="shared" si="3"/>
        <v>8970</v>
      </c>
    </row>
    <row r="24" spans="2:55" outlineLevel="1">
      <c r="B24" s="226"/>
      <c r="C24" s="114" t="s">
        <v>222</v>
      </c>
      <c r="D24" s="116">
        <f>D21*0.0444</f>
        <v>1332</v>
      </c>
      <c r="E24" s="116">
        <f t="shared" ref="E24:O24" si="14">E21*0.0444</f>
        <v>1332</v>
      </c>
      <c r="F24" s="116">
        <f t="shared" si="14"/>
        <v>1332</v>
      </c>
      <c r="G24" s="116">
        <f t="shared" si="14"/>
        <v>1332</v>
      </c>
      <c r="H24" s="116">
        <f t="shared" si="14"/>
        <v>1332</v>
      </c>
      <c r="I24" s="116">
        <f t="shared" si="14"/>
        <v>1998</v>
      </c>
      <c r="J24" s="116">
        <f t="shared" si="14"/>
        <v>1332</v>
      </c>
      <c r="K24" s="116">
        <f t="shared" si="14"/>
        <v>1332</v>
      </c>
      <c r="L24" s="116">
        <f t="shared" si="14"/>
        <v>1332</v>
      </c>
      <c r="M24" s="116">
        <f t="shared" si="14"/>
        <v>1332</v>
      </c>
      <c r="N24" s="116">
        <f t="shared" si="14"/>
        <v>1332</v>
      </c>
      <c r="O24" s="116">
        <f t="shared" si="14"/>
        <v>1998</v>
      </c>
      <c r="P24" s="4">
        <f t="shared" si="0"/>
        <v>17316</v>
      </c>
      <c r="Q24" s="116">
        <f t="shared" ref="Q24:AB24" si="15">Q21*0.0444</f>
        <v>1687.2</v>
      </c>
      <c r="R24" s="116">
        <f t="shared" si="15"/>
        <v>1687.2</v>
      </c>
      <c r="S24" s="116">
        <f t="shared" si="15"/>
        <v>1687.2</v>
      </c>
      <c r="T24" s="116">
        <f t="shared" si="15"/>
        <v>1687.2</v>
      </c>
      <c r="U24" s="116">
        <f t="shared" si="15"/>
        <v>1687.2</v>
      </c>
      <c r="V24" s="116">
        <f t="shared" si="15"/>
        <v>2530.8000000000002</v>
      </c>
      <c r="W24" s="116">
        <f t="shared" si="15"/>
        <v>1687.2</v>
      </c>
      <c r="X24" s="116">
        <f t="shared" si="15"/>
        <v>1687.2</v>
      </c>
      <c r="Y24" s="116">
        <f t="shared" si="15"/>
        <v>1687.2</v>
      </c>
      <c r="Z24" s="116">
        <f t="shared" si="15"/>
        <v>1687.2</v>
      </c>
      <c r="AA24" s="116">
        <f t="shared" si="15"/>
        <v>1687.2</v>
      </c>
      <c r="AB24" s="116">
        <f t="shared" si="15"/>
        <v>2530.8000000000002</v>
      </c>
      <c r="AC24" s="4">
        <f t="shared" si="1"/>
        <v>21933.600000000002</v>
      </c>
      <c r="AD24" s="116">
        <f t="shared" ref="AD24:AO24" si="16">AD21*0.0444</f>
        <v>2042.4</v>
      </c>
      <c r="AE24" s="116">
        <f t="shared" si="16"/>
        <v>2042.4</v>
      </c>
      <c r="AF24" s="116">
        <f t="shared" si="16"/>
        <v>2042.4</v>
      </c>
      <c r="AG24" s="116">
        <f t="shared" si="16"/>
        <v>2042.4</v>
      </c>
      <c r="AH24" s="116">
        <f t="shared" si="16"/>
        <v>2042.4</v>
      </c>
      <c r="AI24" s="116">
        <f t="shared" si="16"/>
        <v>3063.6</v>
      </c>
      <c r="AJ24" s="116">
        <f t="shared" si="16"/>
        <v>2042.4</v>
      </c>
      <c r="AK24" s="116">
        <f t="shared" si="16"/>
        <v>2042.4</v>
      </c>
      <c r="AL24" s="116">
        <f t="shared" si="16"/>
        <v>2042.4</v>
      </c>
      <c r="AM24" s="116">
        <f t="shared" si="16"/>
        <v>2042.4</v>
      </c>
      <c r="AN24" s="116">
        <f t="shared" si="16"/>
        <v>2042.4</v>
      </c>
      <c r="AO24" s="116">
        <f t="shared" si="16"/>
        <v>3063.6</v>
      </c>
      <c r="AP24" s="4">
        <f t="shared" si="2"/>
        <v>26551.200000000004</v>
      </c>
      <c r="AQ24" s="116">
        <f t="shared" ref="AQ24:BB24" si="17">AQ21*0.0444</f>
        <v>2042.4</v>
      </c>
      <c r="AR24" s="116">
        <f t="shared" si="17"/>
        <v>2042.4</v>
      </c>
      <c r="AS24" s="116">
        <f t="shared" si="17"/>
        <v>2042.4</v>
      </c>
      <c r="AT24" s="116">
        <f t="shared" si="17"/>
        <v>2042.4</v>
      </c>
      <c r="AU24" s="116">
        <f t="shared" si="17"/>
        <v>2042.4</v>
      </c>
      <c r="AV24" s="116">
        <f t="shared" si="17"/>
        <v>3063.6</v>
      </c>
      <c r="AW24" s="116">
        <f t="shared" si="17"/>
        <v>2042.4</v>
      </c>
      <c r="AX24" s="116">
        <f t="shared" si="17"/>
        <v>2042.4</v>
      </c>
      <c r="AY24" s="116">
        <f t="shared" si="17"/>
        <v>2042.4</v>
      </c>
      <c r="AZ24" s="116">
        <f t="shared" si="17"/>
        <v>2042.4</v>
      </c>
      <c r="BA24" s="116">
        <f t="shared" si="17"/>
        <v>2042.4</v>
      </c>
      <c r="BB24" s="116">
        <f t="shared" si="17"/>
        <v>3063.6</v>
      </c>
      <c r="BC24" s="4">
        <f t="shared" si="3"/>
        <v>26551.200000000004</v>
      </c>
    </row>
    <row r="25" spans="2:55" ht="30" outlineLevel="1">
      <c r="B25" s="226"/>
      <c r="C25" s="114" t="s">
        <v>223</v>
      </c>
      <c r="D25" s="116">
        <f>D21*0.0089</f>
        <v>267</v>
      </c>
      <c r="E25" s="116">
        <f t="shared" ref="E25:O25" si="18">E21*0.0089</f>
        <v>267</v>
      </c>
      <c r="F25" s="116">
        <f t="shared" si="18"/>
        <v>267</v>
      </c>
      <c r="G25" s="116">
        <f t="shared" si="18"/>
        <v>267</v>
      </c>
      <c r="H25" s="116">
        <f t="shared" si="18"/>
        <v>267</v>
      </c>
      <c r="I25" s="116">
        <f t="shared" si="18"/>
        <v>400.5</v>
      </c>
      <c r="J25" s="116">
        <f t="shared" si="18"/>
        <v>267</v>
      </c>
      <c r="K25" s="116">
        <f t="shared" si="18"/>
        <v>267</v>
      </c>
      <c r="L25" s="116">
        <f t="shared" si="18"/>
        <v>267</v>
      </c>
      <c r="M25" s="116">
        <f t="shared" si="18"/>
        <v>267</v>
      </c>
      <c r="N25" s="116">
        <f t="shared" si="18"/>
        <v>267</v>
      </c>
      <c r="O25" s="116">
        <f t="shared" si="18"/>
        <v>400.5</v>
      </c>
      <c r="P25" s="4">
        <f t="shared" si="0"/>
        <v>3471</v>
      </c>
      <c r="Q25" s="116">
        <f t="shared" ref="Q25:AB25" si="19">Q21*0.0089</f>
        <v>338.2</v>
      </c>
      <c r="R25" s="116">
        <f t="shared" si="19"/>
        <v>338.2</v>
      </c>
      <c r="S25" s="116">
        <f t="shared" si="19"/>
        <v>338.2</v>
      </c>
      <c r="T25" s="116">
        <f t="shared" si="19"/>
        <v>338.2</v>
      </c>
      <c r="U25" s="116">
        <f t="shared" si="19"/>
        <v>338.2</v>
      </c>
      <c r="V25" s="116">
        <f t="shared" si="19"/>
        <v>507.3</v>
      </c>
      <c r="W25" s="116">
        <f t="shared" si="19"/>
        <v>338.2</v>
      </c>
      <c r="X25" s="116">
        <f t="shared" si="19"/>
        <v>338.2</v>
      </c>
      <c r="Y25" s="116">
        <f t="shared" si="19"/>
        <v>338.2</v>
      </c>
      <c r="Z25" s="116">
        <f t="shared" si="19"/>
        <v>338.2</v>
      </c>
      <c r="AA25" s="116">
        <f t="shared" si="19"/>
        <v>338.2</v>
      </c>
      <c r="AB25" s="116">
        <f t="shared" si="19"/>
        <v>507.3</v>
      </c>
      <c r="AC25" s="4">
        <f t="shared" si="1"/>
        <v>4396.5999999999995</v>
      </c>
      <c r="AD25" s="116">
        <f t="shared" ref="AD25:AO25" si="20">AD21*0.0089</f>
        <v>409.4</v>
      </c>
      <c r="AE25" s="116">
        <f t="shared" si="20"/>
        <v>409.4</v>
      </c>
      <c r="AF25" s="116">
        <f t="shared" si="20"/>
        <v>409.4</v>
      </c>
      <c r="AG25" s="116">
        <f t="shared" si="20"/>
        <v>409.4</v>
      </c>
      <c r="AH25" s="116">
        <f t="shared" si="20"/>
        <v>409.4</v>
      </c>
      <c r="AI25" s="116">
        <f t="shared" si="20"/>
        <v>614.1</v>
      </c>
      <c r="AJ25" s="116">
        <f t="shared" si="20"/>
        <v>409.4</v>
      </c>
      <c r="AK25" s="116">
        <f t="shared" si="20"/>
        <v>409.4</v>
      </c>
      <c r="AL25" s="116">
        <f t="shared" si="20"/>
        <v>409.4</v>
      </c>
      <c r="AM25" s="116">
        <f t="shared" si="20"/>
        <v>409.4</v>
      </c>
      <c r="AN25" s="116">
        <f t="shared" si="20"/>
        <v>409.4</v>
      </c>
      <c r="AO25" s="116">
        <f t="shared" si="20"/>
        <v>614.1</v>
      </c>
      <c r="AP25" s="4">
        <f t="shared" si="2"/>
        <v>5322.2</v>
      </c>
      <c r="AQ25" s="116">
        <f t="shared" ref="AQ25:BB25" si="21">AQ21*0.0089</f>
        <v>409.4</v>
      </c>
      <c r="AR25" s="116">
        <f t="shared" si="21"/>
        <v>409.4</v>
      </c>
      <c r="AS25" s="116">
        <f t="shared" si="21"/>
        <v>409.4</v>
      </c>
      <c r="AT25" s="116">
        <f t="shared" si="21"/>
        <v>409.4</v>
      </c>
      <c r="AU25" s="116">
        <f t="shared" si="21"/>
        <v>409.4</v>
      </c>
      <c r="AV25" s="116">
        <f t="shared" si="21"/>
        <v>614.1</v>
      </c>
      <c r="AW25" s="116">
        <f t="shared" si="21"/>
        <v>409.4</v>
      </c>
      <c r="AX25" s="116">
        <f t="shared" si="21"/>
        <v>409.4</v>
      </c>
      <c r="AY25" s="116">
        <f t="shared" si="21"/>
        <v>409.4</v>
      </c>
      <c r="AZ25" s="116">
        <f t="shared" si="21"/>
        <v>409.4</v>
      </c>
      <c r="BA25" s="116">
        <f t="shared" si="21"/>
        <v>409.4</v>
      </c>
      <c r="BB25" s="116">
        <f t="shared" si="21"/>
        <v>614.1</v>
      </c>
      <c r="BC25" s="4">
        <f t="shared" si="3"/>
        <v>5322.2</v>
      </c>
    </row>
    <row r="26" spans="2:55" outlineLevel="1">
      <c r="B26" s="226"/>
      <c r="C26" s="117" t="s">
        <v>224</v>
      </c>
      <c r="D26" s="116">
        <f>D21*0.06</f>
        <v>1800</v>
      </c>
      <c r="E26" s="116">
        <f t="shared" ref="E26:O26" si="22">E21*0.06</f>
        <v>1800</v>
      </c>
      <c r="F26" s="116">
        <f t="shared" si="22"/>
        <v>1800</v>
      </c>
      <c r="G26" s="116">
        <f t="shared" si="22"/>
        <v>1800</v>
      </c>
      <c r="H26" s="116">
        <f t="shared" si="22"/>
        <v>1800</v>
      </c>
      <c r="I26" s="116">
        <f t="shared" si="22"/>
        <v>2700</v>
      </c>
      <c r="J26" s="116">
        <f t="shared" si="22"/>
        <v>1800</v>
      </c>
      <c r="K26" s="116">
        <f t="shared" si="22"/>
        <v>1800</v>
      </c>
      <c r="L26" s="116">
        <f t="shared" si="22"/>
        <v>1800</v>
      </c>
      <c r="M26" s="116">
        <f t="shared" si="22"/>
        <v>1800</v>
      </c>
      <c r="N26" s="116">
        <f t="shared" si="22"/>
        <v>1800</v>
      </c>
      <c r="O26" s="116">
        <f t="shared" si="22"/>
        <v>2700</v>
      </c>
      <c r="P26" s="4">
        <f t="shared" si="0"/>
        <v>23400</v>
      </c>
      <c r="Q26" s="116">
        <f t="shared" ref="Q26:AB26" si="23">Q21*0.06</f>
        <v>2280</v>
      </c>
      <c r="R26" s="116">
        <f t="shared" si="23"/>
        <v>2280</v>
      </c>
      <c r="S26" s="116">
        <f t="shared" si="23"/>
        <v>2280</v>
      </c>
      <c r="T26" s="116">
        <f t="shared" si="23"/>
        <v>2280</v>
      </c>
      <c r="U26" s="116">
        <f t="shared" si="23"/>
        <v>2280</v>
      </c>
      <c r="V26" s="116">
        <f t="shared" si="23"/>
        <v>3420</v>
      </c>
      <c r="W26" s="116">
        <f t="shared" si="23"/>
        <v>2280</v>
      </c>
      <c r="X26" s="116">
        <f t="shared" si="23"/>
        <v>2280</v>
      </c>
      <c r="Y26" s="116">
        <f t="shared" si="23"/>
        <v>2280</v>
      </c>
      <c r="Z26" s="116">
        <f t="shared" si="23"/>
        <v>2280</v>
      </c>
      <c r="AA26" s="116">
        <f t="shared" si="23"/>
        <v>2280</v>
      </c>
      <c r="AB26" s="116">
        <f t="shared" si="23"/>
        <v>3420</v>
      </c>
      <c r="AC26" s="4">
        <f t="shared" si="1"/>
        <v>29640</v>
      </c>
      <c r="AD26" s="116">
        <f t="shared" ref="AD26:AO26" si="24">AD21*0.06</f>
        <v>2760</v>
      </c>
      <c r="AE26" s="116">
        <f t="shared" si="24"/>
        <v>2760</v>
      </c>
      <c r="AF26" s="116">
        <f t="shared" si="24"/>
        <v>2760</v>
      </c>
      <c r="AG26" s="116">
        <f t="shared" si="24"/>
        <v>2760</v>
      </c>
      <c r="AH26" s="116">
        <f t="shared" si="24"/>
        <v>2760</v>
      </c>
      <c r="AI26" s="116">
        <f t="shared" si="24"/>
        <v>4140</v>
      </c>
      <c r="AJ26" s="116">
        <f t="shared" si="24"/>
        <v>2760</v>
      </c>
      <c r="AK26" s="116">
        <f t="shared" si="24"/>
        <v>2760</v>
      </c>
      <c r="AL26" s="116">
        <f t="shared" si="24"/>
        <v>2760</v>
      </c>
      <c r="AM26" s="116">
        <f t="shared" si="24"/>
        <v>2760</v>
      </c>
      <c r="AN26" s="116">
        <f t="shared" si="24"/>
        <v>2760</v>
      </c>
      <c r="AO26" s="116">
        <f t="shared" si="24"/>
        <v>4140</v>
      </c>
      <c r="AP26" s="4">
        <f t="shared" si="2"/>
        <v>35880</v>
      </c>
      <c r="AQ26" s="116">
        <f t="shared" ref="AQ26:BB26" si="25">AQ21*0.06</f>
        <v>2760</v>
      </c>
      <c r="AR26" s="116">
        <f t="shared" si="25"/>
        <v>2760</v>
      </c>
      <c r="AS26" s="116">
        <f t="shared" si="25"/>
        <v>2760</v>
      </c>
      <c r="AT26" s="116">
        <f t="shared" si="25"/>
        <v>2760</v>
      </c>
      <c r="AU26" s="116">
        <f t="shared" si="25"/>
        <v>2760</v>
      </c>
      <c r="AV26" s="116">
        <f t="shared" si="25"/>
        <v>4140</v>
      </c>
      <c r="AW26" s="116">
        <f t="shared" si="25"/>
        <v>2760</v>
      </c>
      <c r="AX26" s="116">
        <f t="shared" si="25"/>
        <v>2760</v>
      </c>
      <c r="AY26" s="116">
        <f t="shared" si="25"/>
        <v>2760</v>
      </c>
      <c r="AZ26" s="116">
        <f t="shared" si="25"/>
        <v>2760</v>
      </c>
      <c r="BA26" s="116">
        <f t="shared" si="25"/>
        <v>2760</v>
      </c>
      <c r="BB26" s="116">
        <f t="shared" si="25"/>
        <v>4140</v>
      </c>
      <c r="BC26" s="4">
        <f t="shared" si="3"/>
        <v>35880</v>
      </c>
    </row>
    <row r="27" spans="2:55" s="119" customFormat="1">
      <c r="B27" s="226"/>
      <c r="C27" s="112" t="s">
        <v>0</v>
      </c>
      <c r="D27" s="118">
        <f>SUM(D22:D26)</f>
        <v>6900</v>
      </c>
      <c r="E27" s="118">
        <f t="shared" ref="E27:O27" si="26">SUM(E22:E26)</f>
        <v>6900</v>
      </c>
      <c r="F27" s="118">
        <f t="shared" si="26"/>
        <v>6900</v>
      </c>
      <c r="G27" s="118">
        <f t="shared" si="26"/>
        <v>6900</v>
      </c>
      <c r="H27" s="118">
        <f t="shared" si="26"/>
        <v>6900</v>
      </c>
      <c r="I27" s="118">
        <f t="shared" si="26"/>
        <v>10350</v>
      </c>
      <c r="J27" s="118">
        <f t="shared" si="26"/>
        <v>6900</v>
      </c>
      <c r="K27" s="118">
        <f t="shared" si="26"/>
        <v>6900</v>
      </c>
      <c r="L27" s="118">
        <f t="shared" si="26"/>
        <v>6900</v>
      </c>
      <c r="M27" s="118">
        <f t="shared" si="26"/>
        <v>6900</v>
      </c>
      <c r="N27" s="118">
        <f t="shared" si="26"/>
        <v>6900</v>
      </c>
      <c r="O27" s="118">
        <f t="shared" si="26"/>
        <v>10350</v>
      </c>
      <c r="P27" s="118">
        <f t="shared" si="0"/>
        <v>89700</v>
      </c>
      <c r="Q27" s="118">
        <f t="shared" ref="Q27:AB27" si="27">SUM(Q22:Q26)</f>
        <v>8740</v>
      </c>
      <c r="R27" s="118">
        <f t="shared" si="27"/>
        <v>8740</v>
      </c>
      <c r="S27" s="118">
        <f t="shared" si="27"/>
        <v>8740</v>
      </c>
      <c r="T27" s="118">
        <f t="shared" si="27"/>
        <v>8740</v>
      </c>
      <c r="U27" s="118">
        <f t="shared" si="27"/>
        <v>8740</v>
      </c>
      <c r="V27" s="118">
        <f t="shared" si="27"/>
        <v>13110</v>
      </c>
      <c r="W27" s="118">
        <f t="shared" si="27"/>
        <v>8740</v>
      </c>
      <c r="X27" s="118">
        <f t="shared" si="27"/>
        <v>8740</v>
      </c>
      <c r="Y27" s="118">
        <f t="shared" si="27"/>
        <v>8740</v>
      </c>
      <c r="Z27" s="118">
        <f t="shared" si="27"/>
        <v>8740</v>
      </c>
      <c r="AA27" s="118">
        <f t="shared" si="27"/>
        <v>8740</v>
      </c>
      <c r="AB27" s="118">
        <f t="shared" si="27"/>
        <v>13110</v>
      </c>
      <c r="AC27" s="118">
        <f t="shared" si="1"/>
        <v>113620</v>
      </c>
      <c r="AD27" s="118">
        <f t="shared" ref="AD27:AO27" si="28">SUM(AD22:AD26)</f>
        <v>10580</v>
      </c>
      <c r="AE27" s="118">
        <f t="shared" si="28"/>
        <v>10580</v>
      </c>
      <c r="AF27" s="118">
        <f t="shared" si="28"/>
        <v>10580</v>
      </c>
      <c r="AG27" s="118">
        <f t="shared" si="28"/>
        <v>10580</v>
      </c>
      <c r="AH27" s="118">
        <f t="shared" si="28"/>
        <v>10580</v>
      </c>
      <c r="AI27" s="118">
        <f t="shared" si="28"/>
        <v>15870</v>
      </c>
      <c r="AJ27" s="118">
        <f t="shared" si="28"/>
        <v>10580</v>
      </c>
      <c r="AK27" s="118">
        <f t="shared" si="28"/>
        <v>10580</v>
      </c>
      <c r="AL27" s="118">
        <f t="shared" si="28"/>
        <v>10580</v>
      </c>
      <c r="AM27" s="118">
        <f t="shared" si="28"/>
        <v>10580</v>
      </c>
      <c r="AN27" s="118">
        <f t="shared" si="28"/>
        <v>10580</v>
      </c>
      <c r="AO27" s="118">
        <f t="shared" si="28"/>
        <v>15870</v>
      </c>
      <c r="AP27" s="118">
        <f t="shared" si="2"/>
        <v>137540</v>
      </c>
      <c r="AQ27" s="118">
        <f t="shared" ref="AQ27:BB27" si="29">SUM(AQ22:AQ26)</f>
        <v>10580</v>
      </c>
      <c r="AR27" s="118">
        <f t="shared" si="29"/>
        <v>10580</v>
      </c>
      <c r="AS27" s="118">
        <f t="shared" si="29"/>
        <v>10580</v>
      </c>
      <c r="AT27" s="118">
        <f t="shared" si="29"/>
        <v>10580</v>
      </c>
      <c r="AU27" s="118">
        <f t="shared" si="29"/>
        <v>10580</v>
      </c>
      <c r="AV27" s="118">
        <f t="shared" si="29"/>
        <v>15870</v>
      </c>
      <c r="AW27" s="118">
        <f t="shared" si="29"/>
        <v>10580</v>
      </c>
      <c r="AX27" s="118">
        <f t="shared" si="29"/>
        <v>10580</v>
      </c>
      <c r="AY27" s="118">
        <f t="shared" si="29"/>
        <v>10580</v>
      </c>
      <c r="AZ27" s="118">
        <f t="shared" si="29"/>
        <v>10580</v>
      </c>
      <c r="BA27" s="118">
        <f t="shared" si="29"/>
        <v>10580</v>
      </c>
      <c r="BB27" s="118">
        <f t="shared" si="29"/>
        <v>15870</v>
      </c>
      <c r="BC27" s="118">
        <f t="shared" si="3"/>
        <v>137540</v>
      </c>
    </row>
    <row r="28" spans="2:55">
      <c r="C28" s="5" t="s">
        <v>0</v>
      </c>
      <c r="D28" s="6">
        <f>D21+D27</f>
        <v>36900</v>
      </c>
      <c r="E28" s="6">
        <f t="shared" ref="E28:BC28" si="30">E21+E27</f>
        <v>36900</v>
      </c>
      <c r="F28" s="6">
        <f t="shared" si="30"/>
        <v>36900</v>
      </c>
      <c r="G28" s="6">
        <f t="shared" si="30"/>
        <v>36900</v>
      </c>
      <c r="H28" s="6">
        <f t="shared" si="30"/>
        <v>36900</v>
      </c>
      <c r="I28" s="6">
        <f t="shared" si="30"/>
        <v>55350</v>
      </c>
      <c r="J28" s="6">
        <f t="shared" si="30"/>
        <v>36900</v>
      </c>
      <c r="K28" s="6">
        <f t="shared" si="30"/>
        <v>36900</v>
      </c>
      <c r="L28" s="6">
        <f t="shared" si="30"/>
        <v>36900</v>
      </c>
      <c r="M28" s="6">
        <f t="shared" si="30"/>
        <v>36900</v>
      </c>
      <c r="N28" s="6">
        <f t="shared" si="30"/>
        <v>36900</v>
      </c>
      <c r="O28" s="6">
        <f t="shared" si="30"/>
        <v>55350</v>
      </c>
      <c r="P28" s="6">
        <f t="shared" si="30"/>
        <v>479700</v>
      </c>
      <c r="Q28" s="6">
        <f t="shared" si="30"/>
        <v>46740</v>
      </c>
      <c r="R28" s="6">
        <f t="shared" si="30"/>
        <v>46740</v>
      </c>
      <c r="S28" s="6">
        <f t="shared" si="30"/>
        <v>46740</v>
      </c>
      <c r="T28" s="6">
        <f t="shared" si="30"/>
        <v>46740</v>
      </c>
      <c r="U28" s="6">
        <f t="shared" si="30"/>
        <v>46740</v>
      </c>
      <c r="V28" s="6">
        <f t="shared" si="30"/>
        <v>70110</v>
      </c>
      <c r="W28" s="6">
        <f t="shared" si="30"/>
        <v>46740</v>
      </c>
      <c r="X28" s="6">
        <f t="shared" si="30"/>
        <v>46740</v>
      </c>
      <c r="Y28" s="6">
        <f t="shared" si="30"/>
        <v>46740</v>
      </c>
      <c r="Z28" s="6">
        <f t="shared" si="30"/>
        <v>46740</v>
      </c>
      <c r="AA28" s="6">
        <f t="shared" si="30"/>
        <v>46740</v>
      </c>
      <c r="AB28" s="6">
        <f t="shared" si="30"/>
        <v>70110</v>
      </c>
      <c r="AC28" s="6">
        <f t="shared" si="30"/>
        <v>607620</v>
      </c>
      <c r="AD28" s="6">
        <f t="shared" si="30"/>
        <v>56580</v>
      </c>
      <c r="AE28" s="6">
        <f t="shared" si="30"/>
        <v>56580</v>
      </c>
      <c r="AF28" s="6">
        <f t="shared" si="30"/>
        <v>56580</v>
      </c>
      <c r="AG28" s="6">
        <f t="shared" si="30"/>
        <v>56580</v>
      </c>
      <c r="AH28" s="6">
        <f t="shared" si="30"/>
        <v>56580</v>
      </c>
      <c r="AI28" s="6">
        <f t="shared" si="30"/>
        <v>84870</v>
      </c>
      <c r="AJ28" s="6">
        <f t="shared" si="30"/>
        <v>56580</v>
      </c>
      <c r="AK28" s="6">
        <f t="shared" si="30"/>
        <v>56580</v>
      </c>
      <c r="AL28" s="6">
        <f t="shared" si="30"/>
        <v>56580</v>
      </c>
      <c r="AM28" s="6">
        <f t="shared" si="30"/>
        <v>56580</v>
      </c>
      <c r="AN28" s="6">
        <f t="shared" si="30"/>
        <v>56580</v>
      </c>
      <c r="AO28" s="6">
        <f t="shared" si="30"/>
        <v>84870</v>
      </c>
      <c r="AP28" s="6">
        <f t="shared" si="30"/>
        <v>735540</v>
      </c>
      <c r="AQ28" s="6">
        <f t="shared" si="30"/>
        <v>56580</v>
      </c>
      <c r="AR28" s="6">
        <f t="shared" si="30"/>
        <v>56580</v>
      </c>
      <c r="AS28" s="6">
        <f t="shared" si="30"/>
        <v>56580</v>
      </c>
      <c r="AT28" s="6">
        <f t="shared" si="30"/>
        <v>56580</v>
      </c>
      <c r="AU28" s="6">
        <f t="shared" si="30"/>
        <v>56580</v>
      </c>
      <c r="AV28" s="6">
        <f t="shared" si="30"/>
        <v>84870</v>
      </c>
      <c r="AW28" s="6">
        <f t="shared" si="30"/>
        <v>56580</v>
      </c>
      <c r="AX28" s="6">
        <f t="shared" si="30"/>
        <v>56580</v>
      </c>
      <c r="AY28" s="6">
        <f t="shared" si="30"/>
        <v>56580</v>
      </c>
      <c r="AZ28" s="6">
        <f t="shared" si="30"/>
        <v>56580</v>
      </c>
      <c r="BA28" s="6">
        <f t="shared" si="30"/>
        <v>56580</v>
      </c>
      <c r="BB28" s="6">
        <f t="shared" si="30"/>
        <v>84870</v>
      </c>
      <c r="BC28" s="6">
        <f t="shared" si="30"/>
        <v>735540</v>
      </c>
    </row>
    <row r="34" spans="8:8">
      <c r="H34" s="105"/>
    </row>
    <row r="36" spans="8:8">
      <c r="H36" s="105"/>
    </row>
  </sheetData>
  <mergeCells count="9">
    <mergeCell ref="B22:B27"/>
    <mergeCell ref="L4:Q4"/>
    <mergeCell ref="AD15:AP15"/>
    <mergeCell ref="AQ15:BC15"/>
    <mergeCell ref="C2:H2"/>
    <mergeCell ref="D15:P15"/>
    <mergeCell ref="Q15:AC15"/>
    <mergeCell ref="D4:G4"/>
    <mergeCell ref="B17:B21"/>
  </mergeCells>
  <hyperlinks>
    <hyperlink ref="B2" location="Inicio!A1" display="INICIO"/>
  </hyperlinks>
  <pageMargins left="0.7" right="0.7" top="0.75" bottom="0.75" header="0.3" footer="0.3"/>
  <pageSetup orientation="portrait" r:id="rId1"/>
  <drawing r:id="rId2"/>
  <legacyDrawing r:id="rId3"/>
  <oleObjects>
    <oleObject progId="Visio.Drawing.11" shapeId="4097" r:id="rId4"/>
  </oleObjects>
</worksheet>
</file>

<file path=xl/worksheets/sheet12.xml><?xml version="1.0" encoding="utf-8"?>
<worksheet xmlns="http://schemas.openxmlformats.org/spreadsheetml/2006/main" xmlns:r="http://schemas.openxmlformats.org/officeDocument/2006/relationships">
  <dimension ref="B2:H16"/>
  <sheetViews>
    <sheetView showGridLines="0" topLeftCell="A3" zoomScale="110" zoomScaleNormal="110" workbookViewId="0">
      <selection activeCell="B5" sqref="B5:F16"/>
    </sheetView>
  </sheetViews>
  <sheetFormatPr defaultColWidth="11.42578125" defaultRowHeight="15"/>
  <cols>
    <col min="1" max="1" width="5.5703125" customWidth="1"/>
    <col min="2" max="2" width="12.42578125" customWidth="1"/>
    <col min="3" max="3" width="22.140625" bestFit="1" customWidth="1"/>
    <col min="5" max="6" width="11.85546875" bestFit="1" customWidth="1"/>
  </cols>
  <sheetData>
    <row r="2" spans="2:8" ht="39.75">
      <c r="B2" s="11" t="s">
        <v>88</v>
      </c>
      <c r="C2" s="185" t="s">
        <v>89</v>
      </c>
      <c r="D2" s="185"/>
      <c r="E2" s="185"/>
      <c r="F2" s="185"/>
      <c r="G2" s="185"/>
      <c r="H2" s="185"/>
    </row>
    <row r="5" spans="2:8">
      <c r="B5" s="112"/>
      <c r="C5" s="112"/>
      <c r="D5" s="112" t="s">
        <v>100</v>
      </c>
      <c r="E5" s="112" t="s">
        <v>211</v>
      </c>
      <c r="F5" s="112" t="s">
        <v>0</v>
      </c>
    </row>
    <row r="6" spans="2:8">
      <c r="B6" s="230" t="s">
        <v>249</v>
      </c>
      <c r="C6" s="143" t="s">
        <v>210</v>
      </c>
      <c r="D6" s="1">
        <v>3</v>
      </c>
      <c r="E6" s="4">
        <v>1000</v>
      </c>
      <c r="F6" s="4">
        <f>E6*D6</f>
        <v>3000</v>
      </c>
    </row>
    <row r="7" spans="2:8">
      <c r="B7" s="231"/>
      <c r="C7" s="143" t="s">
        <v>247</v>
      </c>
      <c r="D7" s="1">
        <v>1</v>
      </c>
      <c r="E7" s="4">
        <v>2500</v>
      </c>
      <c r="F7" s="4">
        <f t="shared" ref="F7:F12" si="0">E7*D7</f>
        <v>2500</v>
      </c>
    </row>
    <row r="8" spans="2:8">
      <c r="B8" s="232"/>
      <c r="C8" s="143" t="s">
        <v>200</v>
      </c>
      <c r="D8" s="1">
        <v>1</v>
      </c>
      <c r="E8" s="4">
        <v>1000</v>
      </c>
      <c r="F8" s="4">
        <f t="shared" si="0"/>
        <v>1000</v>
      </c>
    </row>
    <row r="9" spans="2:8">
      <c r="B9" s="233" t="s">
        <v>95</v>
      </c>
      <c r="C9" s="143" t="s">
        <v>82</v>
      </c>
      <c r="D9" s="1">
        <v>3</v>
      </c>
      <c r="E9" s="4">
        <v>8000</v>
      </c>
      <c r="F9" s="4">
        <f t="shared" si="0"/>
        <v>24000</v>
      </c>
    </row>
    <row r="10" spans="2:8">
      <c r="B10" s="234"/>
      <c r="C10" s="143" t="s">
        <v>250</v>
      </c>
      <c r="D10" s="1">
        <v>1</v>
      </c>
      <c r="E10" s="4">
        <v>1300</v>
      </c>
      <c r="F10" s="4">
        <f t="shared" si="0"/>
        <v>1300</v>
      </c>
    </row>
    <row r="11" spans="2:8">
      <c r="B11" s="233" t="s">
        <v>96</v>
      </c>
      <c r="C11" s="143" t="s">
        <v>248</v>
      </c>
      <c r="D11" s="1">
        <v>1</v>
      </c>
      <c r="E11" s="4">
        <v>450</v>
      </c>
      <c r="F11" s="4">
        <f t="shared" si="0"/>
        <v>450</v>
      </c>
    </row>
    <row r="12" spans="2:8">
      <c r="B12" s="234"/>
      <c r="C12" s="143" t="s">
        <v>209</v>
      </c>
      <c r="D12" s="1">
        <v>1</v>
      </c>
      <c r="E12" s="4">
        <v>50000</v>
      </c>
      <c r="F12" s="4">
        <f t="shared" si="0"/>
        <v>50000</v>
      </c>
    </row>
    <row r="13" spans="2:8">
      <c r="B13" s="141" t="s">
        <v>87</v>
      </c>
      <c r="C13" s="144"/>
      <c r="D13" s="1">
        <v>1</v>
      </c>
      <c r="E13" s="4">
        <v>2000</v>
      </c>
      <c r="F13" s="4">
        <v>2000</v>
      </c>
    </row>
    <row r="16" spans="2:8">
      <c r="E16" s="112" t="s">
        <v>0</v>
      </c>
      <c r="F16" s="142">
        <f>SUM(F6:F15)</f>
        <v>84250</v>
      </c>
    </row>
  </sheetData>
  <mergeCells count="4">
    <mergeCell ref="C2:H2"/>
    <mergeCell ref="B6:B8"/>
    <mergeCell ref="B9:B10"/>
    <mergeCell ref="B11:B12"/>
  </mergeCells>
  <hyperlinks>
    <hyperlink ref="B2" location="Inicio!A1" display="INICIO"/>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B2:H19"/>
  <sheetViews>
    <sheetView showGridLines="0" workbookViewId="0">
      <selection activeCell="L18" sqref="L18"/>
    </sheetView>
  </sheetViews>
  <sheetFormatPr defaultRowHeight="15"/>
  <cols>
    <col min="1" max="1" width="4.140625" customWidth="1"/>
    <col min="2" max="2" width="18.85546875" customWidth="1"/>
    <col min="3" max="3" width="15.42578125" bestFit="1" customWidth="1"/>
    <col min="4" max="8" width="14.140625" bestFit="1" customWidth="1"/>
  </cols>
  <sheetData>
    <row r="2" spans="2:8" ht="39.75">
      <c r="B2" s="11" t="s">
        <v>88</v>
      </c>
      <c r="C2" s="185" t="s">
        <v>260</v>
      </c>
      <c r="D2" s="185"/>
      <c r="E2" s="185"/>
      <c r="F2" s="185"/>
      <c r="G2" s="185"/>
      <c r="H2" s="185"/>
    </row>
    <row r="5" spans="2:8">
      <c r="B5" s="237" t="s">
        <v>259</v>
      </c>
      <c r="C5" s="237"/>
      <c r="D5" s="112">
        <v>0</v>
      </c>
      <c r="E5" s="112">
        <v>1</v>
      </c>
      <c r="F5" s="112">
        <v>2</v>
      </c>
      <c r="G5" s="112">
        <v>3</v>
      </c>
      <c r="H5" s="112">
        <v>4</v>
      </c>
    </row>
    <row r="6" spans="2:8">
      <c r="B6" s="235" t="s">
        <v>251</v>
      </c>
      <c r="C6" s="236"/>
      <c r="D6" s="238"/>
      <c r="E6" s="4">
        <f>'Modelo de ingresos'!F80</f>
        <v>1403730.7460787741</v>
      </c>
      <c r="F6" s="4">
        <f>'Modelo de ingresos'!H80</f>
        <v>1725897.7650497225</v>
      </c>
      <c r="G6" s="4">
        <f>'Modelo de ingresos'!J80</f>
        <v>2174631.1839626497</v>
      </c>
      <c r="H6" s="4">
        <f>'Modelo de ingresos'!L80</f>
        <v>2957498.4101892039</v>
      </c>
    </row>
    <row r="7" spans="2:8">
      <c r="B7" s="240" t="s">
        <v>252</v>
      </c>
      <c r="C7" s="145" t="s">
        <v>84</v>
      </c>
      <c r="D7" s="238"/>
      <c r="E7" s="4">
        <f>'Costos Fijos'!O26+RRHH!P28</f>
        <v>614340</v>
      </c>
      <c r="F7" s="4">
        <f>'Costos Fijos'!AB26+RRHH!AC28</f>
        <v>736260</v>
      </c>
      <c r="G7" s="4">
        <f>'Costos Fijos'!AO26+RRHH!AP28</f>
        <v>864180</v>
      </c>
      <c r="H7" s="4">
        <f>'Costos Fijos'!BB26+RRHH!BC28</f>
        <v>864180</v>
      </c>
    </row>
    <row r="8" spans="2:8">
      <c r="B8" s="241"/>
      <c r="C8" s="25" t="s">
        <v>85</v>
      </c>
      <c r="D8" s="238"/>
      <c r="E8" s="4">
        <f>'Costos Variables'!O12</f>
        <v>696681.0832770468</v>
      </c>
      <c r="F8" s="4">
        <f>'Costos Variables'!AB12</f>
        <v>856917.73243076762</v>
      </c>
      <c r="G8" s="4">
        <f>'Costos Variables'!AO12</f>
        <v>1079716.3428627674</v>
      </c>
      <c r="H8" s="4">
        <f>'Costos Variables'!BB12</f>
        <v>1468414.2262933636</v>
      </c>
    </row>
    <row r="9" spans="2:8">
      <c r="B9" s="235" t="s">
        <v>253</v>
      </c>
      <c r="C9" s="236"/>
      <c r="D9" s="238"/>
      <c r="E9" s="4">
        <f>E6-E7-E8</f>
        <v>92709.662801727303</v>
      </c>
      <c r="F9" s="4">
        <f>F6-F7-F8</f>
        <v>132720.03261895489</v>
      </c>
      <c r="G9" s="4">
        <f>G6-G7-G8</f>
        <v>230734.84109988227</v>
      </c>
      <c r="H9" s="4">
        <f>H6-H7-H8</f>
        <v>624904.18389584031</v>
      </c>
    </row>
    <row r="10" spans="2:8">
      <c r="B10" s="235" t="s">
        <v>254</v>
      </c>
      <c r="C10" s="236"/>
      <c r="D10" s="238"/>
      <c r="E10" s="4">
        <f>E6*0.03</f>
        <v>42111.92238236322</v>
      </c>
      <c r="F10" s="4">
        <f>F6*0.03</f>
        <v>51776.932951491675</v>
      </c>
      <c r="G10" s="4">
        <f>G6*0.03</f>
        <v>65238.935518879487</v>
      </c>
      <c r="H10" s="4">
        <f>H6*0.03</f>
        <v>88724.95230567611</v>
      </c>
    </row>
    <row r="11" spans="2:8">
      <c r="B11" s="235" t="s">
        <v>255</v>
      </c>
      <c r="C11" s="236"/>
      <c r="D11" s="238"/>
      <c r="E11" s="4"/>
      <c r="F11" s="4">
        <f>(E9-Amortizaciones!J10)*0.35</f>
        <v>29303.515313937889</v>
      </c>
      <c r="G11" s="4">
        <f>(F9-Amortizaciones!K10)*0.35</f>
        <v>43306.794749967543</v>
      </c>
      <c r="H11" s="4">
        <f>(G9-Amortizaciones!L10)*0.35</f>
        <v>77611.627718292119</v>
      </c>
    </row>
    <row r="12" spans="2:8">
      <c r="B12" s="235" t="s">
        <v>256</v>
      </c>
      <c r="C12" s="236"/>
      <c r="D12" s="239"/>
      <c r="E12" s="4">
        <f>E9-E10-E11</f>
        <v>50597.740419364083</v>
      </c>
      <c r="F12" s="4">
        <f>F9-F10-F11</f>
        <v>51639.58435352533</v>
      </c>
      <c r="G12" s="4">
        <f>G9-G10-G11</f>
        <v>122189.11083103521</v>
      </c>
      <c r="H12" s="4">
        <f>H9-H10-H11</f>
        <v>458567.60387187212</v>
      </c>
    </row>
    <row r="13" spans="2:8">
      <c r="B13" s="235" t="s">
        <v>257</v>
      </c>
      <c r="C13" s="236"/>
      <c r="D13" s="4">
        <f>'Modelo de Inversión'!F16*-1</f>
        <v>-84250</v>
      </c>
      <c r="E13" s="64"/>
      <c r="F13" s="64"/>
      <c r="G13" s="64"/>
      <c r="H13" s="64"/>
    </row>
    <row r="14" spans="2:8">
      <c r="B14" s="235" t="s">
        <v>258</v>
      </c>
      <c r="C14" s="236"/>
      <c r="D14" s="142">
        <f>D13</f>
        <v>-84250</v>
      </c>
      <c r="E14" s="142">
        <f>E12</f>
        <v>50597.740419364083</v>
      </c>
      <c r="F14" s="142">
        <f>F12</f>
        <v>51639.58435352533</v>
      </c>
      <c r="G14" s="142">
        <f>G12</f>
        <v>122189.11083103521</v>
      </c>
      <c r="H14" s="142">
        <f>H12</f>
        <v>458567.60387187212</v>
      </c>
    </row>
    <row r="16" spans="2:8" ht="15.75" thickBot="1"/>
    <row r="17" spans="5:6">
      <c r="E17" s="140" t="s">
        <v>264</v>
      </c>
      <c r="F17" s="147">
        <f>NPV(F19,D14:H14)</f>
        <v>42092.806044031939</v>
      </c>
    </row>
    <row r="18" spans="5:6">
      <c r="E18" s="140" t="s">
        <v>265</v>
      </c>
      <c r="F18" s="148">
        <f>IRR(D14:H14,F19)</f>
        <v>0.98048729732519546</v>
      </c>
    </row>
    <row r="19" spans="5:6" ht="15.75" thickBot="1">
      <c r="E19" s="140" t="s">
        <v>266</v>
      </c>
      <c r="F19" s="149">
        <v>0.6</v>
      </c>
    </row>
  </sheetData>
  <mergeCells count="11">
    <mergeCell ref="B13:C13"/>
    <mergeCell ref="B14:C14"/>
    <mergeCell ref="B5:C5"/>
    <mergeCell ref="C2:H2"/>
    <mergeCell ref="D6:D12"/>
    <mergeCell ref="B7:B8"/>
    <mergeCell ref="B6:C6"/>
    <mergeCell ref="B9:C9"/>
    <mergeCell ref="B10:C10"/>
    <mergeCell ref="B11:C11"/>
    <mergeCell ref="B12:C12"/>
  </mergeCells>
  <hyperlinks>
    <hyperlink ref="B2" location="Inicio!A1" display="INICIO"/>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B2:L10"/>
  <sheetViews>
    <sheetView showGridLines="0" workbookViewId="0">
      <selection activeCell="L14" sqref="L14"/>
    </sheetView>
  </sheetViews>
  <sheetFormatPr defaultRowHeight="15"/>
  <cols>
    <col min="1" max="1" width="3.7109375" customWidth="1"/>
    <col min="2" max="2" width="11.5703125" bestFit="1" customWidth="1"/>
    <col min="4" max="4" width="15.28515625" bestFit="1" customWidth="1"/>
    <col min="6" max="7" width="11.42578125" bestFit="1" customWidth="1"/>
    <col min="9" max="12" width="10.42578125" bestFit="1" customWidth="1"/>
  </cols>
  <sheetData>
    <row r="2" spans="2:12" ht="39.75">
      <c r="B2" s="11" t="s">
        <v>88</v>
      </c>
      <c r="C2" s="185" t="s">
        <v>261</v>
      </c>
      <c r="D2" s="185"/>
      <c r="E2" s="185"/>
      <c r="F2" s="185"/>
      <c r="G2" s="185"/>
      <c r="H2" s="185"/>
    </row>
    <row r="4" spans="2:12">
      <c r="I4" s="211" t="s">
        <v>259</v>
      </c>
      <c r="J4" s="212"/>
      <c r="K4" s="212"/>
      <c r="L4" s="213"/>
    </row>
    <row r="5" spans="2:12">
      <c r="C5" s="140"/>
      <c r="D5" s="140"/>
      <c r="E5" s="140" t="s">
        <v>100</v>
      </c>
      <c r="F5" s="140" t="s">
        <v>211</v>
      </c>
      <c r="G5" s="140" t="s">
        <v>0</v>
      </c>
      <c r="H5" s="140" t="s">
        <v>263</v>
      </c>
      <c r="I5" s="140">
        <v>1</v>
      </c>
      <c r="J5" s="140">
        <v>2</v>
      </c>
      <c r="K5" s="140">
        <v>3</v>
      </c>
      <c r="L5" s="140">
        <v>4</v>
      </c>
    </row>
    <row r="6" spans="2:12">
      <c r="C6" s="230" t="s">
        <v>249</v>
      </c>
      <c r="D6" s="143" t="s">
        <v>210</v>
      </c>
      <c r="E6" s="1">
        <v>3</v>
      </c>
      <c r="F6" s="4">
        <v>1000</v>
      </c>
      <c r="G6" s="4">
        <f>F6*E6</f>
        <v>3000</v>
      </c>
      <c r="H6" s="33">
        <v>10</v>
      </c>
      <c r="I6" s="4">
        <f>$G$6/$H$6</f>
        <v>300</v>
      </c>
      <c r="J6" s="4">
        <f>$G$6/$H$6</f>
        <v>300</v>
      </c>
      <c r="K6" s="4">
        <f>$G$6/$H$6</f>
        <v>300</v>
      </c>
      <c r="L6" s="4">
        <f>$G$6/$H$6</f>
        <v>300</v>
      </c>
    </row>
    <row r="7" spans="2:12">
      <c r="C7" s="231"/>
      <c r="D7" s="143" t="s">
        <v>247</v>
      </c>
      <c r="E7" s="1">
        <v>1</v>
      </c>
      <c r="F7" s="4">
        <v>2500</v>
      </c>
      <c r="G7" s="4">
        <f>F7*E7</f>
        <v>2500</v>
      </c>
      <c r="H7" s="33">
        <v>10</v>
      </c>
      <c r="I7" s="4">
        <f>$G$7/$H$7</f>
        <v>250</v>
      </c>
      <c r="J7" s="4">
        <f>$G$7/$H$7</f>
        <v>250</v>
      </c>
      <c r="K7" s="4">
        <f>$G$7/$H$7</f>
        <v>250</v>
      </c>
      <c r="L7" s="4">
        <f>$G$7/$H$7</f>
        <v>250</v>
      </c>
    </row>
    <row r="8" spans="2:12">
      <c r="C8" s="233" t="s">
        <v>95</v>
      </c>
      <c r="D8" s="143" t="s">
        <v>82</v>
      </c>
      <c r="E8" s="1">
        <v>3</v>
      </c>
      <c r="F8" s="4">
        <v>8000</v>
      </c>
      <c r="G8" s="4">
        <f>F8*E8</f>
        <v>24000</v>
      </c>
      <c r="H8" s="33">
        <v>3</v>
      </c>
      <c r="I8" s="4">
        <f>$G$8/$H$8</f>
        <v>8000</v>
      </c>
      <c r="J8" s="4">
        <f>$G$8/$H$8</f>
        <v>8000</v>
      </c>
      <c r="K8" s="4">
        <f>$G$8/$H$8</f>
        <v>8000</v>
      </c>
      <c r="L8" s="4">
        <f>$G$8/$H$8</f>
        <v>8000</v>
      </c>
    </row>
    <row r="9" spans="2:12">
      <c r="C9" s="234"/>
      <c r="D9" s="143" t="s">
        <v>250</v>
      </c>
      <c r="E9" s="1">
        <v>1</v>
      </c>
      <c r="F9" s="4">
        <v>1300</v>
      </c>
      <c r="G9" s="4">
        <f>F9*E9</f>
        <v>1300</v>
      </c>
      <c r="H9" s="33">
        <v>3</v>
      </c>
      <c r="I9" s="4">
        <f>$G$9/$H$9</f>
        <v>433.33333333333331</v>
      </c>
      <c r="J9" s="4">
        <f>$G$9/$H$9</f>
        <v>433.33333333333331</v>
      </c>
      <c r="K9" s="4">
        <f>$G$9/$H$9</f>
        <v>433.33333333333331</v>
      </c>
      <c r="L9" s="4">
        <f>$G$9/$H$9</f>
        <v>433.33333333333331</v>
      </c>
    </row>
    <row r="10" spans="2:12">
      <c r="H10" s="146" t="s">
        <v>0</v>
      </c>
      <c r="I10" s="4">
        <f>SUM(I5:I9)</f>
        <v>8984.3333333333339</v>
      </c>
      <c r="J10" s="4">
        <f>SUM(J5:J9)</f>
        <v>8985.3333333333339</v>
      </c>
      <c r="K10" s="4">
        <f>SUM(K5:K9)</f>
        <v>8986.3333333333339</v>
      </c>
      <c r="L10" s="4">
        <f>SUM(L5:L9)</f>
        <v>8987.3333333333339</v>
      </c>
    </row>
  </sheetData>
  <mergeCells count="4">
    <mergeCell ref="C2:H2"/>
    <mergeCell ref="C6:C7"/>
    <mergeCell ref="C8:C9"/>
    <mergeCell ref="I4:L4"/>
  </mergeCells>
  <hyperlinks>
    <hyperlink ref="B2" location="Inicio!A1" display="INICIO"/>
  </hyperlink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B2:E7"/>
  <sheetViews>
    <sheetView showGridLines="0" topLeftCell="A3" zoomScale="90" zoomScaleNormal="90" workbookViewId="0">
      <selection activeCell="E7" sqref="B4:E7"/>
    </sheetView>
  </sheetViews>
  <sheetFormatPr defaultRowHeight="15"/>
  <cols>
    <col min="2" max="3" width="33" customWidth="1"/>
    <col min="4" max="5" width="19.140625" customWidth="1"/>
  </cols>
  <sheetData>
    <row r="2" spans="2:5" ht="39.75">
      <c r="B2" s="11" t="s">
        <v>88</v>
      </c>
      <c r="C2" s="185" t="s">
        <v>276</v>
      </c>
      <c r="D2" s="185"/>
      <c r="E2" s="185"/>
    </row>
    <row r="3" spans="2:5" ht="15.75" thickBot="1"/>
    <row r="4" spans="2:5" ht="30.75" thickBot="1">
      <c r="B4" s="266" t="s">
        <v>267</v>
      </c>
      <c r="C4" s="267" t="s">
        <v>268</v>
      </c>
      <c r="D4" s="173" t="s">
        <v>272</v>
      </c>
      <c r="E4" s="173" t="s">
        <v>269</v>
      </c>
    </row>
    <row r="5" spans="2:5" ht="75">
      <c r="B5" s="150" t="s">
        <v>271</v>
      </c>
      <c r="C5" s="151" t="s">
        <v>290</v>
      </c>
      <c r="D5" s="153" t="s">
        <v>270</v>
      </c>
      <c r="E5" s="158" t="s">
        <v>274</v>
      </c>
    </row>
    <row r="6" spans="2:5" ht="105">
      <c r="B6" s="150" t="s">
        <v>277</v>
      </c>
      <c r="C6" s="151" t="s">
        <v>291</v>
      </c>
      <c r="D6" s="159" t="s">
        <v>278</v>
      </c>
      <c r="E6" s="158" t="s">
        <v>274</v>
      </c>
    </row>
    <row r="7" spans="2:5" ht="150">
      <c r="B7" s="152" t="s">
        <v>279</v>
      </c>
      <c r="C7" s="151" t="s">
        <v>293</v>
      </c>
      <c r="D7" s="160" t="s">
        <v>278</v>
      </c>
      <c r="E7" s="154" t="s">
        <v>275</v>
      </c>
    </row>
  </sheetData>
  <mergeCells count="1">
    <mergeCell ref="C2:E2"/>
  </mergeCells>
  <hyperlinks>
    <hyperlink ref="B2" location="Inicio!A1" display="INICIO"/>
  </hyperlink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dimension ref="B2:N21"/>
  <sheetViews>
    <sheetView showGridLines="0" workbookViewId="0">
      <selection activeCell="J20" sqref="J20"/>
    </sheetView>
  </sheetViews>
  <sheetFormatPr defaultRowHeight="15"/>
  <cols>
    <col min="2" max="2" width="11.5703125" bestFit="1" customWidth="1"/>
    <col min="3" max="3" width="16.140625" customWidth="1"/>
    <col min="4" max="4" width="11.85546875" customWidth="1"/>
    <col min="5" max="8" width="14.140625" bestFit="1" customWidth="1"/>
    <col min="10" max="10" width="27" bestFit="1" customWidth="1"/>
    <col min="11" max="11" width="16.7109375" bestFit="1" customWidth="1"/>
    <col min="12" max="14" width="14.140625" bestFit="1" customWidth="1"/>
  </cols>
  <sheetData>
    <row r="2" spans="2:14" ht="39.75">
      <c r="B2" s="11" t="s">
        <v>88</v>
      </c>
      <c r="C2" s="185" t="s">
        <v>280</v>
      </c>
      <c r="D2" s="185"/>
      <c r="E2" s="185"/>
    </row>
    <row r="4" spans="2:14">
      <c r="C4" s="245" t="s">
        <v>288</v>
      </c>
      <c r="D4" s="245"/>
      <c r="E4" s="245"/>
      <c r="F4" s="245"/>
      <c r="G4" s="245"/>
    </row>
    <row r="5" spans="2:14">
      <c r="C5" s="245"/>
      <c r="D5" s="245"/>
      <c r="E5" s="245"/>
      <c r="F5" s="245"/>
      <c r="G5" s="245"/>
    </row>
    <row r="7" spans="2:14">
      <c r="B7" s="237" t="s">
        <v>259</v>
      </c>
      <c r="C7" s="237"/>
      <c r="D7" s="140">
        <v>0</v>
      </c>
      <c r="E7" s="140">
        <v>1</v>
      </c>
      <c r="F7" s="140">
        <v>2</v>
      </c>
      <c r="G7" s="140">
        <v>3</v>
      </c>
      <c r="H7" s="140">
        <v>4</v>
      </c>
      <c r="J7" s="242" t="s">
        <v>287</v>
      </c>
      <c r="K7" s="242"/>
      <c r="L7" s="242"/>
      <c r="M7" s="242"/>
      <c r="N7" s="242"/>
    </row>
    <row r="8" spans="2:14">
      <c r="B8" s="235" t="s">
        <v>251</v>
      </c>
      <c r="C8" s="236"/>
      <c r="D8" s="243"/>
      <c r="E8" s="4">
        <v>1327929.2857905205</v>
      </c>
      <c r="F8" s="4">
        <v>1632699.2857370377</v>
      </c>
      <c r="G8" s="4">
        <v>2057201.1000286667</v>
      </c>
      <c r="H8" s="4">
        <v>2797793.4960389868</v>
      </c>
      <c r="J8" s="25" t="s">
        <v>259</v>
      </c>
      <c r="K8" s="14">
        <v>1</v>
      </c>
      <c r="L8" s="14">
        <v>2</v>
      </c>
      <c r="M8" s="14">
        <v>3</v>
      </c>
      <c r="N8" s="14">
        <v>4</v>
      </c>
    </row>
    <row r="9" spans="2:14">
      <c r="B9" s="240" t="s">
        <v>252</v>
      </c>
      <c r="C9" s="145" t="s">
        <v>84</v>
      </c>
      <c r="D9" s="243"/>
      <c r="E9" s="4">
        <f>'Costos Fijos'!O26+RRHH!P28</f>
        <v>614340</v>
      </c>
      <c r="F9" s="4">
        <f>'Costos Fijos'!AB26+RRHH!AC28</f>
        <v>736260</v>
      </c>
      <c r="G9" s="4">
        <f>'Costos Fijos'!AO26+RRHH!AP28</f>
        <v>864180</v>
      </c>
      <c r="H9" s="4">
        <f>'Costos Fijos'!BB26+RRHH!BC28</f>
        <v>864180</v>
      </c>
      <c r="J9" s="25" t="s">
        <v>283</v>
      </c>
      <c r="K9" s="4">
        <v>1403730.7460787741</v>
      </c>
      <c r="L9" s="4">
        <v>1725897.7650497225</v>
      </c>
      <c r="M9" s="4">
        <v>2174631.1839626497</v>
      </c>
      <c r="N9" s="4">
        <v>2957498.4101892039</v>
      </c>
    </row>
    <row r="10" spans="2:14">
      <c r="B10" s="241"/>
      <c r="C10" s="25" t="s">
        <v>85</v>
      </c>
      <c r="D10" s="243"/>
      <c r="E10" s="4">
        <f>'Costos Variables'!O12</f>
        <v>696681.0832770468</v>
      </c>
      <c r="F10" s="4">
        <f>'Costos Variables'!AB12</f>
        <v>856917.73243076762</v>
      </c>
      <c r="G10" s="4">
        <f>'Costos Variables'!AO12</f>
        <v>1079716.3428627674</v>
      </c>
      <c r="H10" s="4">
        <f>'Costos Variables'!BB12</f>
        <v>1468414.2262933636</v>
      </c>
      <c r="J10" s="25" t="s">
        <v>284</v>
      </c>
      <c r="K10" s="134">
        <f>K9*0.77</f>
        <v>1080872.6744806562</v>
      </c>
      <c r="L10" s="134">
        <f>L9*0.77</f>
        <v>1328941.2790882865</v>
      </c>
      <c r="M10" s="134">
        <f>M9*0.77</f>
        <v>1674466.0116512403</v>
      </c>
      <c r="N10" s="134">
        <f>N9*0.77</f>
        <v>2277273.7758456869</v>
      </c>
    </row>
    <row r="11" spans="2:14">
      <c r="B11" s="235" t="s">
        <v>253</v>
      </c>
      <c r="C11" s="236"/>
      <c r="D11" s="243"/>
      <c r="E11" s="4">
        <f>E8-E9-E10</f>
        <v>16908.20251347369</v>
      </c>
      <c r="F11" s="4">
        <f>F8-F9-F10</f>
        <v>39521.553306270042</v>
      </c>
      <c r="G11" s="4">
        <f>G8-G9-G10</f>
        <v>113304.75716589927</v>
      </c>
      <c r="H11" s="4">
        <f>H8-H9-H10</f>
        <v>465199.26974562323</v>
      </c>
      <c r="J11" s="162" t="s">
        <v>289</v>
      </c>
      <c r="K11" s="134">
        <f>K10*0.8</f>
        <v>864698.13958452502</v>
      </c>
      <c r="L11" s="134">
        <f>L10*0.8</f>
        <v>1063153.0232706291</v>
      </c>
      <c r="M11" s="134">
        <f>M10*0.8</f>
        <v>1339572.8093209923</v>
      </c>
      <c r="N11" s="134">
        <f>N10*0.8</f>
        <v>1821819.0206765495</v>
      </c>
    </row>
    <row r="12" spans="2:14">
      <c r="B12" s="235" t="s">
        <v>254</v>
      </c>
      <c r="C12" s="236"/>
      <c r="D12" s="243"/>
      <c r="E12" s="4">
        <f>E8*0.03</f>
        <v>39837.878573715614</v>
      </c>
      <c r="F12" s="4">
        <f>F8*0.03</f>
        <v>48980.978572111126</v>
      </c>
      <c r="G12" s="4">
        <f>G8*0.03</f>
        <v>61716.033000859999</v>
      </c>
      <c r="H12" s="4">
        <f>H8*0.03</f>
        <v>83933.804881169606</v>
      </c>
      <c r="J12" s="25" t="s">
        <v>285</v>
      </c>
      <c r="K12" s="134">
        <f>K9*0.33</f>
        <v>463231.14620599546</v>
      </c>
      <c r="L12" s="134">
        <f>L9*0.33</f>
        <v>569546.26246640843</v>
      </c>
      <c r="M12" s="134">
        <f>M9*0.33</f>
        <v>717628.29070767446</v>
      </c>
      <c r="N12" s="134">
        <f>N9*0.33</f>
        <v>975974.47536243731</v>
      </c>
    </row>
    <row r="13" spans="2:14">
      <c r="B13" s="235" t="s">
        <v>255</v>
      </c>
      <c r="C13" s="236"/>
      <c r="D13" s="243"/>
      <c r="E13" s="4"/>
      <c r="F13" s="4">
        <f>(E11-Amortizaciones!J10)*0.35</f>
        <v>2773.0042130491247</v>
      </c>
      <c r="G13" s="4">
        <f>(F11-Amortizaciones!K10)*0.35</f>
        <v>10687.326990527847</v>
      </c>
      <c r="H13" s="4">
        <f>(G11-Amortizaciones!L10)*0.35</f>
        <v>36511.098341398079</v>
      </c>
      <c r="J13" s="25" t="s">
        <v>286</v>
      </c>
      <c r="K13" s="134">
        <f>K11+K12</f>
        <v>1327929.2857905205</v>
      </c>
      <c r="L13" s="134">
        <f>L11+L12</f>
        <v>1632699.2857370377</v>
      </c>
      <c r="M13" s="134">
        <f>M11+M12</f>
        <v>2057201.1000286667</v>
      </c>
      <c r="N13" s="134">
        <f>N11+N12</f>
        <v>2797793.4960389868</v>
      </c>
    </row>
    <row r="14" spans="2:14">
      <c r="B14" s="235" t="s">
        <v>256</v>
      </c>
      <c r="C14" s="236"/>
      <c r="D14" s="244"/>
      <c r="E14" s="4">
        <f>E11-E12-E13</f>
        <v>-22929.676060241924</v>
      </c>
      <c r="F14" s="4">
        <f>F11-F12-F13</f>
        <v>-12232.429478890208</v>
      </c>
      <c r="G14" s="4">
        <f>G11-G12-G13</f>
        <v>40901.397174511425</v>
      </c>
      <c r="H14" s="4">
        <f>H11-H12-H13</f>
        <v>344754.36652305559</v>
      </c>
    </row>
    <row r="15" spans="2:14">
      <c r="B15" s="235" t="s">
        <v>257</v>
      </c>
      <c r="C15" s="236"/>
      <c r="D15" s="4">
        <f>'Modelo de Inversión'!F16*-1</f>
        <v>-84250</v>
      </c>
      <c r="E15" s="64"/>
      <c r="F15" s="64"/>
      <c r="G15" s="64"/>
      <c r="H15" s="64"/>
    </row>
    <row r="16" spans="2:14">
      <c r="B16" s="235" t="s">
        <v>258</v>
      </c>
      <c r="C16" s="236"/>
      <c r="D16" s="142">
        <f>D15</f>
        <v>-84250</v>
      </c>
      <c r="E16" s="142">
        <f>E14</f>
        <v>-22929.676060241924</v>
      </c>
      <c r="F16" s="142">
        <f>F14</f>
        <v>-12232.429478890208</v>
      </c>
      <c r="G16" s="142">
        <f>G14</f>
        <v>40901.397174511425</v>
      </c>
      <c r="H16" s="142">
        <f>H14</f>
        <v>344754.36652305559</v>
      </c>
    </row>
    <row r="18" spans="5:6" ht="15.75" thickBot="1"/>
    <row r="19" spans="5:6">
      <c r="E19" s="140" t="s">
        <v>264</v>
      </c>
      <c r="F19" s="147">
        <f>NPV(F21,D16:H16)</f>
        <v>-25480.191288608177</v>
      </c>
    </row>
    <row r="20" spans="5:6">
      <c r="E20" s="140" t="s">
        <v>265</v>
      </c>
      <c r="F20" s="177">
        <f>IRR(D16:H16,F21)</f>
        <v>0.39182617961235144</v>
      </c>
    </row>
    <row r="21" spans="5:6" ht="15.75" thickBot="1">
      <c r="E21" s="140" t="s">
        <v>266</v>
      </c>
      <c r="F21" s="149">
        <v>0.6</v>
      </c>
    </row>
  </sheetData>
  <mergeCells count="13">
    <mergeCell ref="B15:C15"/>
    <mergeCell ref="B16:C16"/>
    <mergeCell ref="J7:N7"/>
    <mergeCell ref="C2:E2"/>
    <mergeCell ref="B7:C7"/>
    <mergeCell ref="B8:C8"/>
    <mergeCell ref="D8:D14"/>
    <mergeCell ref="B9:B10"/>
    <mergeCell ref="B11:C11"/>
    <mergeCell ref="B12:C12"/>
    <mergeCell ref="B13:C13"/>
    <mergeCell ref="B14:C14"/>
    <mergeCell ref="C4:G5"/>
  </mergeCells>
  <hyperlinks>
    <hyperlink ref="B2" location="Inicio!A1" display="INICIO"/>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B2:N22"/>
  <sheetViews>
    <sheetView showGridLines="0" workbookViewId="0">
      <selection activeCell="F21" sqref="F21"/>
    </sheetView>
  </sheetViews>
  <sheetFormatPr defaultRowHeight="15"/>
  <cols>
    <col min="1" max="1" width="6" customWidth="1"/>
    <col min="2" max="2" width="11.5703125" bestFit="1" customWidth="1"/>
    <col min="3" max="3" width="18.85546875" customWidth="1"/>
    <col min="4" max="4" width="12.140625" bestFit="1" customWidth="1"/>
    <col min="5" max="8" width="14.140625" bestFit="1" customWidth="1"/>
    <col min="10" max="10" width="17.85546875" bestFit="1" customWidth="1"/>
    <col min="11" max="14" width="14.140625" bestFit="1" customWidth="1"/>
  </cols>
  <sheetData>
    <row r="2" spans="2:14" ht="39.75">
      <c r="B2" s="11" t="s">
        <v>88</v>
      </c>
      <c r="C2" s="185" t="s">
        <v>282</v>
      </c>
      <c r="D2" s="185"/>
      <c r="E2" s="185"/>
    </row>
    <row r="5" spans="2:14">
      <c r="C5" s="245" t="s">
        <v>296</v>
      </c>
      <c r="D5" s="245"/>
      <c r="E5" s="245"/>
      <c r="F5" s="245"/>
      <c r="G5" s="245"/>
    </row>
    <row r="6" spans="2:14">
      <c r="C6" s="245"/>
      <c r="D6" s="245"/>
      <c r="E6" s="245"/>
      <c r="F6" s="245"/>
      <c r="G6" s="245"/>
    </row>
    <row r="8" spans="2:14">
      <c r="B8" s="237" t="s">
        <v>259</v>
      </c>
      <c r="C8" s="237"/>
      <c r="D8" s="140">
        <v>0</v>
      </c>
      <c r="E8" s="140">
        <v>1</v>
      </c>
      <c r="F8" s="140">
        <v>2</v>
      </c>
      <c r="G8" s="140">
        <v>3</v>
      </c>
      <c r="H8" s="140">
        <v>4</v>
      </c>
      <c r="J8" s="242" t="s">
        <v>287</v>
      </c>
      <c r="K8" s="242"/>
      <c r="L8" s="242"/>
      <c r="M8" s="242"/>
      <c r="N8" s="242"/>
    </row>
    <row r="9" spans="2:14">
      <c r="B9" s="235" t="s">
        <v>251</v>
      </c>
      <c r="C9" s="236"/>
      <c r="D9" s="243"/>
      <c r="E9" s="4">
        <v>1263357.6714708968</v>
      </c>
      <c r="F9" s="4">
        <v>1553307.9885447503</v>
      </c>
      <c r="G9" s="4">
        <v>1957168.0655663847</v>
      </c>
      <c r="H9" s="4">
        <v>2661748.5691702836</v>
      </c>
      <c r="J9" s="25" t="s">
        <v>259</v>
      </c>
      <c r="K9" s="14">
        <v>1</v>
      </c>
      <c r="L9" s="14">
        <v>2</v>
      </c>
      <c r="M9" s="14">
        <v>3</v>
      </c>
      <c r="N9" s="14">
        <v>4</v>
      </c>
    </row>
    <row r="10" spans="2:14">
      <c r="B10" s="240" t="s">
        <v>252</v>
      </c>
      <c r="C10" s="145" t="s">
        <v>84</v>
      </c>
      <c r="D10" s="243"/>
      <c r="E10" s="4">
        <v>614340</v>
      </c>
      <c r="F10" s="4">
        <v>736260</v>
      </c>
      <c r="G10" s="4">
        <v>864180</v>
      </c>
      <c r="H10" s="4">
        <v>864180</v>
      </c>
      <c r="J10" s="25" t="s">
        <v>283</v>
      </c>
      <c r="K10" s="4">
        <v>1403730.7460787741</v>
      </c>
      <c r="L10" s="4">
        <v>1725897.7650497225</v>
      </c>
      <c r="M10" s="4">
        <v>2174631.1839626497</v>
      </c>
      <c r="N10" s="4">
        <v>2957498.4101892039</v>
      </c>
    </row>
    <row r="11" spans="2:14">
      <c r="B11" s="241"/>
      <c r="C11" s="25" t="s">
        <v>85</v>
      </c>
      <c r="D11" s="243"/>
      <c r="E11" s="4">
        <v>696681.0832770468</v>
      </c>
      <c r="F11" s="4">
        <v>856917.73243076762</v>
      </c>
      <c r="G11" s="4">
        <v>1079716.3428627674</v>
      </c>
      <c r="H11" s="4">
        <v>1468414.2262933636</v>
      </c>
      <c r="J11" s="162" t="s">
        <v>292</v>
      </c>
      <c r="K11" s="134">
        <f>K10*0.92</f>
        <v>1291432.2863924722</v>
      </c>
      <c r="L11" s="134">
        <f>L10*0.92</f>
        <v>1587825.9438457447</v>
      </c>
      <c r="M11" s="134">
        <f>M10*0.92</f>
        <v>2000660.6892456377</v>
      </c>
      <c r="N11" s="134">
        <f>N10*0.92</f>
        <v>2720898.5373740676</v>
      </c>
    </row>
    <row r="12" spans="2:14">
      <c r="B12" s="235" t="s">
        <v>253</v>
      </c>
      <c r="C12" s="236"/>
      <c r="D12" s="243"/>
      <c r="E12" s="4">
        <f>E9-E10-E11</f>
        <v>-47663.41180614999</v>
      </c>
      <c r="F12" s="4">
        <f>F9-F10-F11</f>
        <v>-39869.743886017357</v>
      </c>
      <c r="G12" s="4">
        <f>G9-G10-G11</f>
        <v>13271.722703617299</v>
      </c>
      <c r="H12" s="4">
        <f>H9-H10-H11</f>
        <v>329154.34287692001</v>
      </c>
    </row>
    <row r="13" spans="2:14">
      <c r="B13" s="235" t="s">
        <v>254</v>
      </c>
      <c r="C13" s="236"/>
      <c r="D13" s="243"/>
      <c r="E13" s="4">
        <f>E9*0.03</f>
        <v>37900.730144126901</v>
      </c>
      <c r="F13" s="4">
        <f>F9*0.03</f>
        <v>46599.239656342506</v>
      </c>
      <c r="G13" s="4">
        <f>G9*0.03</f>
        <v>58715.041966991535</v>
      </c>
      <c r="H13" s="4">
        <f>H9*0.03</f>
        <v>79852.457075108512</v>
      </c>
    </row>
    <row r="14" spans="2:14">
      <c r="B14" s="235" t="s">
        <v>255</v>
      </c>
      <c r="C14" s="236"/>
      <c r="D14" s="243"/>
      <c r="E14" s="4"/>
      <c r="F14" s="4"/>
      <c r="G14" s="4"/>
      <c r="H14" s="4">
        <f>(G12-Amortizaciones!L10)*0.35</f>
        <v>1499.5362795993876</v>
      </c>
    </row>
    <row r="15" spans="2:14">
      <c r="B15" s="235" t="s">
        <v>256</v>
      </c>
      <c r="C15" s="236"/>
      <c r="D15" s="244"/>
      <c r="E15" s="4">
        <f>E12-E13-E14</f>
        <v>-85564.141950276884</v>
      </c>
      <c r="F15" s="4">
        <f>F12-F13-F14</f>
        <v>-86468.983542359871</v>
      </c>
      <c r="G15" s="4">
        <f>G12-G13-G14</f>
        <v>-45443.319263374236</v>
      </c>
      <c r="H15" s="4">
        <f>H12-H13-H14</f>
        <v>247802.34952221211</v>
      </c>
    </row>
    <row r="16" spans="2:14">
      <c r="B16" s="235" t="s">
        <v>257</v>
      </c>
      <c r="C16" s="236"/>
      <c r="D16" s="4">
        <v>-84250</v>
      </c>
      <c r="E16" s="64"/>
      <c r="F16" s="64"/>
      <c r="G16" s="64"/>
      <c r="H16" s="64"/>
    </row>
    <row r="17" spans="2:8">
      <c r="B17" s="235" t="s">
        <v>258</v>
      </c>
      <c r="C17" s="236"/>
      <c r="D17" s="142">
        <v>-84250</v>
      </c>
      <c r="E17" s="142">
        <f>E15</f>
        <v>-85564.141950276884</v>
      </c>
      <c r="F17" s="142">
        <f>F15</f>
        <v>-86468.983542359871</v>
      </c>
      <c r="G17" s="142">
        <f>G15</f>
        <v>-45443.319263374236</v>
      </c>
      <c r="H17" s="142">
        <f>H15</f>
        <v>247802.34952221211</v>
      </c>
    </row>
    <row r="19" spans="2:8" ht="15.75" thickBot="1"/>
    <row r="20" spans="2:8">
      <c r="E20" s="140" t="s">
        <v>264</v>
      </c>
      <c r="F20" s="147">
        <f>NPV(F22,D17:H17)</f>
        <v>-90492.161235424224</v>
      </c>
    </row>
    <row r="21" spans="2:8">
      <c r="E21" s="140" t="s">
        <v>265</v>
      </c>
      <c r="F21" s="177">
        <f>IRR(D17:H17,F22)</f>
        <v>-7.1567627571822445E-2</v>
      </c>
    </row>
    <row r="22" spans="2:8" ht="15.75" thickBot="1">
      <c r="E22" s="140" t="s">
        <v>266</v>
      </c>
      <c r="F22" s="149">
        <v>0.6</v>
      </c>
    </row>
  </sheetData>
  <mergeCells count="13">
    <mergeCell ref="J8:N8"/>
    <mergeCell ref="B9:C9"/>
    <mergeCell ref="D9:D15"/>
    <mergeCell ref="B10:B11"/>
    <mergeCell ref="C2:E2"/>
    <mergeCell ref="B12:C12"/>
    <mergeCell ref="B13:C13"/>
    <mergeCell ref="C5:G6"/>
    <mergeCell ref="B16:C16"/>
    <mergeCell ref="B17:C17"/>
    <mergeCell ref="B14:C14"/>
    <mergeCell ref="B15:C15"/>
    <mergeCell ref="B8:C8"/>
  </mergeCells>
  <hyperlinks>
    <hyperlink ref="B2" location="Inicio!A1" display="INICIO"/>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B2:N20"/>
  <sheetViews>
    <sheetView showGridLines="0" workbookViewId="0">
      <selection activeCell="J19" sqref="J19"/>
    </sheetView>
  </sheetViews>
  <sheetFormatPr defaultRowHeight="15"/>
  <cols>
    <col min="2" max="2" width="11.5703125" bestFit="1" customWidth="1"/>
    <col min="3" max="3" width="15.42578125" bestFit="1" customWidth="1"/>
    <col min="4" max="4" width="12.140625" bestFit="1" customWidth="1"/>
    <col min="5" max="8" width="14.140625" bestFit="1" customWidth="1"/>
    <col min="10" max="10" width="24.85546875" bestFit="1" customWidth="1"/>
    <col min="11" max="14" width="14.140625" bestFit="1" customWidth="1"/>
  </cols>
  <sheetData>
    <row r="2" spans="2:14" ht="39.75">
      <c r="B2" s="11" t="s">
        <v>88</v>
      </c>
      <c r="C2" s="185" t="s">
        <v>281</v>
      </c>
      <c r="D2" s="185"/>
      <c r="E2" s="185"/>
    </row>
    <row r="4" spans="2:14">
      <c r="B4" s="161" t="s">
        <v>297</v>
      </c>
    </row>
    <row r="6" spans="2:14">
      <c r="B6" s="237" t="s">
        <v>259</v>
      </c>
      <c r="C6" s="237"/>
      <c r="D6" s="140">
        <v>0</v>
      </c>
      <c r="E6" s="140">
        <v>1</v>
      </c>
      <c r="F6" s="140">
        <v>2</v>
      </c>
      <c r="G6" s="140">
        <v>3</v>
      </c>
      <c r="H6" s="140">
        <v>4</v>
      </c>
      <c r="J6" s="242" t="s">
        <v>287</v>
      </c>
      <c r="K6" s="242"/>
      <c r="L6" s="242"/>
      <c r="M6" s="242"/>
      <c r="N6" s="242"/>
    </row>
    <row r="7" spans="2:14">
      <c r="B7" s="235" t="s">
        <v>251</v>
      </c>
      <c r="C7" s="236"/>
      <c r="D7" s="243"/>
      <c r="E7" s="4">
        <f>'Modelo de ingresos'!F80</f>
        <v>1403730.7460787741</v>
      </c>
      <c r="F7" s="4">
        <f>'Modelo de ingresos'!H80</f>
        <v>1725897.7650497225</v>
      </c>
      <c r="G7" s="4">
        <f>'Modelo de ingresos'!J80</f>
        <v>2174631.1839626497</v>
      </c>
      <c r="H7" s="4">
        <f>'Modelo de ingresos'!L80</f>
        <v>2957498.4101892039</v>
      </c>
      <c r="J7" s="25" t="s">
        <v>259</v>
      </c>
      <c r="K7" s="14">
        <v>1</v>
      </c>
      <c r="L7" s="14">
        <v>2</v>
      </c>
      <c r="M7" s="14">
        <v>3</v>
      </c>
      <c r="N7" s="14">
        <v>4</v>
      </c>
    </row>
    <row r="8" spans="2:14">
      <c r="B8" s="240" t="s">
        <v>252</v>
      </c>
      <c r="C8" s="145" t="s">
        <v>84</v>
      </c>
      <c r="D8" s="243"/>
      <c r="E8" s="4">
        <f>'Costos Fijos'!O26+RRHH!P28</f>
        <v>614340</v>
      </c>
      <c r="F8" s="4">
        <f>'Costos Fijos'!AB26+RRHH!AC28</f>
        <v>736260</v>
      </c>
      <c r="G8" s="4">
        <f>'Costos Fijos'!AO26+RRHH!AP28</f>
        <v>864180</v>
      </c>
      <c r="H8" s="4">
        <f>'Costos Fijos'!BB26+RRHH!BC28</f>
        <v>864180</v>
      </c>
      <c r="J8" s="25" t="s">
        <v>294</v>
      </c>
      <c r="K8" s="4">
        <v>696681.0832770468</v>
      </c>
      <c r="L8" s="4">
        <v>856917.73243076762</v>
      </c>
      <c r="M8" s="4">
        <v>1079716.3428627674</v>
      </c>
      <c r="N8" s="4">
        <v>1468414.2262933636</v>
      </c>
    </row>
    <row r="9" spans="2:14">
      <c r="B9" s="241"/>
      <c r="C9" s="25" t="s">
        <v>85</v>
      </c>
      <c r="D9" s="243"/>
      <c r="E9" s="4">
        <v>731515.13744089915</v>
      </c>
      <c r="F9" s="4">
        <v>899763.61905230605</v>
      </c>
      <c r="G9" s="4">
        <v>1133702.1600059059</v>
      </c>
      <c r="H9" s="4">
        <v>1541834.9376080318</v>
      </c>
      <c r="J9" s="162" t="s">
        <v>295</v>
      </c>
      <c r="K9" s="134">
        <f>K8*1.05</f>
        <v>731515.13744089915</v>
      </c>
      <c r="L9" s="134">
        <f>L8*1.05</f>
        <v>899763.61905230605</v>
      </c>
      <c r="M9" s="134">
        <f>M8*1.05</f>
        <v>1133702.1600059059</v>
      </c>
      <c r="N9" s="134">
        <f>N8*1.05</f>
        <v>1541834.9376080318</v>
      </c>
    </row>
    <row r="10" spans="2:14">
      <c r="B10" s="235" t="s">
        <v>253</v>
      </c>
      <c r="C10" s="236"/>
      <c r="D10" s="243"/>
      <c r="E10" s="4">
        <f>E7-E8-E9</f>
        <v>57875.608637874946</v>
      </c>
      <c r="F10" s="4">
        <f>F7-F8-F9</f>
        <v>89874.145997416461</v>
      </c>
      <c r="G10" s="4">
        <f>G7-G8-G9</f>
        <v>176749.02395674377</v>
      </c>
      <c r="H10" s="4">
        <f>H7-H8-H9</f>
        <v>551483.47258117213</v>
      </c>
    </row>
    <row r="11" spans="2:14">
      <c r="B11" s="235" t="s">
        <v>254</v>
      </c>
      <c r="C11" s="236"/>
      <c r="D11" s="243"/>
      <c r="E11" s="4">
        <f>E7*0.03</f>
        <v>42111.92238236322</v>
      </c>
      <c r="F11" s="4">
        <f>F7*0.03</f>
        <v>51776.932951491675</v>
      </c>
      <c r="G11" s="4">
        <f>G7*0.03</f>
        <v>65238.935518879487</v>
      </c>
      <c r="H11" s="4">
        <f>H7*0.03</f>
        <v>88724.95230567611</v>
      </c>
    </row>
    <row r="12" spans="2:14">
      <c r="B12" s="235" t="s">
        <v>255</v>
      </c>
      <c r="C12" s="236"/>
      <c r="D12" s="243"/>
      <c r="E12" s="4"/>
      <c r="F12" s="4">
        <f>(E10-Amortizaciones!J10)*0.35</f>
        <v>17111.596356589562</v>
      </c>
      <c r="G12" s="4">
        <f>(F10-Amortizaciones!K10)*0.35</f>
        <v>28310.734432429093</v>
      </c>
      <c r="H12" s="4">
        <f>(G10-Amortizaciones!L10)*0.35</f>
        <v>58716.591718193646</v>
      </c>
    </row>
    <row r="13" spans="2:14">
      <c r="B13" s="235" t="s">
        <v>256</v>
      </c>
      <c r="C13" s="236"/>
      <c r="D13" s="244"/>
      <c r="E13" s="4">
        <f>E10-E11-E12</f>
        <v>15763.686255511726</v>
      </c>
      <c r="F13" s="4">
        <f>F10-F11-F12</f>
        <v>20985.616689335224</v>
      </c>
      <c r="G13" s="4">
        <f>G10-G11-G12</f>
        <v>83199.354005435191</v>
      </c>
      <c r="H13" s="4">
        <f>H10-H11-H12</f>
        <v>404041.92855730234</v>
      </c>
    </row>
    <row r="14" spans="2:14">
      <c r="B14" s="235" t="s">
        <v>257</v>
      </c>
      <c r="C14" s="236"/>
      <c r="D14" s="4">
        <f>'Modelo de Inversión'!F16*-1</f>
        <v>-84250</v>
      </c>
      <c r="E14" s="64"/>
      <c r="F14" s="64"/>
      <c r="G14" s="64"/>
      <c r="H14" s="64"/>
    </row>
    <row r="15" spans="2:14">
      <c r="B15" s="235" t="s">
        <v>258</v>
      </c>
      <c r="C15" s="236"/>
      <c r="D15" s="142">
        <f>D14</f>
        <v>-84250</v>
      </c>
      <c r="E15" s="142">
        <f>E13</f>
        <v>15763.686255511726</v>
      </c>
      <c r="F15" s="142">
        <f>F13</f>
        <v>20985.616689335224</v>
      </c>
      <c r="G15" s="142">
        <f>G13</f>
        <v>83199.354005435191</v>
      </c>
      <c r="H15" s="142">
        <f>H13</f>
        <v>404041.92855730234</v>
      </c>
    </row>
    <row r="17" spans="5:6" ht="15.75" thickBot="1"/>
    <row r="18" spans="5:6">
      <c r="E18" s="140" t="s">
        <v>264</v>
      </c>
      <c r="F18" s="179">
        <f>NPV(F20,D15:H15)</f>
        <v>9852.5364487908064</v>
      </c>
    </row>
    <row r="19" spans="5:6">
      <c r="E19" s="140" t="s">
        <v>265</v>
      </c>
      <c r="F19" s="178">
        <f>IRR(D15:H15,F20)</f>
        <v>0.68505641789739924</v>
      </c>
    </row>
    <row r="20" spans="5:6" ht="15.75" thickBot="1">
      <c r="E20" s="140" t="s">
        <v>266</v>
      </c>
      <c r="F20" s="149">
        <v>0.6</v>
      </c>
    </row>
  </sheetData>
  <mergeCells count="12">
    <mergeCell ref="B14:C14"/>
    <mergeCell ref="B15:C15"/>
    <mergeCell ref="J6:N6"/>
    <mergeCell ref="C2:E2"/>
    <mergeCell ref="B6:C6"/>
    <mergeCell ref="B7:C7"/>
    <mergeCell ref="D7:D13"/>
    <mergeCell ref="B8:B9"/>
    <mergeCell ref="B10:C10"/>
    <mergeCell ref="B11:C11"/>
    <mergeCell ref="B12:C12"/>
    <mergeCell ref="B13:C13"/>
  </mergeCells>
  <hyperlinks>
    <hyperlink ref="B2" location="Inicio!A1" display="INICIO"/>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dimension ref="A2:H43"/>
  <sheetViews>
    <sheetView showGridLines="0" topLeftCell="A20" workbookViewId="0">
      <selection activeCell="J41" sqref="J41"/>
    </sheetView>
  </sheetViews>
  <sheetFormatPr defaultRowHeight="15"/>
  <cols>
    <col min="2" max="2" width="11.5703125" bestFit="1" customWidth="1"/>
    <col min="3" max="3" width="15" customWidth="1"/>
    <col min="4" max="4" width="11.85546875" customWidth="1"/>
    <col min="5" max="5" width="18.140625" customWidth="1"/>
    <col min="6" max="6" width="14.140625" bestFit="1" customWidth="1"/>
    <col min="7" max="7" width="15.85546875" bestFit="1" customWidth="1"/>
    <col min="8" max="8" width="14.140625" bestFit="1" customWidth="1"/>
  </cols>
  <sheetData>
    <row r="2" spans="1:6" ht="31.5">
      <c r="B2" s="11" t="s">
        <v>88</v>
      </c>
      <c r="C2" s="259" t="s">
        <v>322</v>
      </c>
      <c r="D2" s="259"/>
      <c r="E2" s="259"/>
    </row>
    <row r="5" spans="1:6">
      <c r="C5" t="s">
        <v>321</v>
      </c>
    </row>
    <row r="6" spans="1:6" ht="15.75" thickBot="1"/>
    <row r="7" spans="1:6" ht="30.75" thickBot="1">
      <c r="C7" s="155" t="s">
        <v>267</v>
      </c>
      <c r="D7" s="156" t="s">
        <v>268</v>
      </c>
      <c r="E7" s="173" t="s">
        <v>272</v>
      </c>
      <c r="F7" s="157" t="s">
        <v>269</v>
      </c>
    </row>
    <row r="8" spans="1:6" ht="75">
      <c r="B8" s="47" t="s">
        <v>298</v>
      </c>
      <c r="C8" s="172" t="s">
        <v>271</v>
      </c>
      <c r="D8" s="151" t="s">
        <v>290</v>
      </c>
      <c r="E8" s="153" t="s">
        <v>270</v>
      </c>
      <c r="F8" s="158" t="s">
        <v>274</v>
      </c>
    </row>
    <row r="11" spans="1:6" ht="30">
      <c r="B11" s="169" t="s">
        <v>303</v>
      </c>
      <c r="C11" s="261" t="s">
        <v>317</v>
      </c>
      <c r="D11" s="262"/>
      <c r="E11" s="262"/>
      <c r="F11" s="263"/>
    </row>
    <row r="12" spans="1:6" ht="75.75" customHeight="1">
      <c r="B12" s="170" t="s">
        <v>304</v>
      </c>
      <c r="C12" s="260" t="s">
        <v>306</v>
      </c>
      <c r="D12" s="260"/>
      <c r="E12" s="260"/>
      <c r="F12" s="260"/>
    </row>
    <row r="13" spans="1:6" ht="30">
      <c r="B13" s="175" t="s">
        <v>320</v>
      </c>
      <c r="C13" s="246" t="s">
        <v>327</v>
      </c>
      <c r="D13" s="247"/>
      <c r="E13" s="247"/>
      <c r="F13" s="248"/>
    </row>
    <row r="15" spans="1:6">
      <c r="B15" s="255" t="s">
        <v>305</v>
      </c>
      <c r="C15" s="255"/>
      <c r="D15" s="255"/>
      <c r="E15" s="257" t="s">
        <v>308</v>
      </c>
      <c r="F15" s="258"/>
    </row>
    <row r="16" spans="1:6" ht="68.25" customHeight="1">
      <c r="A16" s="171" t="s">
        <v>313</v>
      </c>
      <c r="B16" s="256" t="s">
        <v>307</v>
      </c>
      <c r="C16" s="253"/>
      <c r="D16" s="253"/>
      <c r="E16" s="254" t="s">
        <v>213</v>
      </c>
      <c r="F16" s="254"/>
    </row>
    <row r="17" spans="1:8" ht="23.25" customHeight="1">
      <c r="A17" s="250" t="s">
        <v>314</v>
      </c>
      <c r="B17" s="253" t="s">
        <v>318</v>
      </c>
      <c r="C17" s="253"/>
      <c r="D17" s="253"/>
      <c r="E17" s="252" t="s">
        <v>213</v>
      </c>
      <c r="F17" s="252"/>
    </row>
    <row r="18" spans="1:8" ht="23.25" customHeight="1">
      <c r="A18" s="251"/>
      <c r="B18" s="253"/>
      <c r="C18" s="253"/>
      <c r="D18" s="253"/>
      <c r="E18" s="252" t="s">
        <v>312</v>
      </c>
      <c r="F18" s="252"/>
    </row>
    <row r="19" spans="1:8">
      <c r="A19" s="250" t="s">
        <v>315</v>
      </c>
      <c r="B19" s="253" t="s">
        <v>319</v>
      </c>
      <c r="C19" s="253"/>
      <c r="D19" s="253"/>
      <c r="E19" s="252" t="s">
        <v>215</v>
      </c>
      <c r="F19" s="252"/>
    </row>
    <row r="20" spans="1:8">
      <c r="A20" s="251"/>
      <c r="B20" s="253"/>
      <c r="C20" s="253"/>
      <c r="D20" s="253"/>
      <c r="E20" s="252" t="s">
        <v>311</v>
      </c>
      <c r="F20" s="252"/>
    </row>
    <row r="21" spans="1:8">
      <c r="A21" s="249" t="s">
        <v>316</v>
      </c>
      <c r="B21" s="253" t="s">
        <v>309</v>
      </c>
      <c r="C21" s="253"/>
      <c r="D21" s="253"/>
      <c r="E21" s="252" t="s">
        <v>213</v>
      </c>
      <c r="F21" s="252"/>
    </row>
    <row r="22" spans="1:8">
      <c r="A22" s="249"/>
      <c r="B22" s="253"/>
      <c r="C22" s="253"/>
      <c r="D22" s="253"/>
      <c r="E22" s="254" t="s">
        <v>310</v>
      </c>
      <c r="F22" s="254"/>
    </row>
    <row r="26" spans="1:8">
      <c r="B26" s="237" t="s">
        <v>259</v>
      </c>
      <c r="C26" s="237"/>
      <c r="D26" s="164">
        <v>0</v>
      </c>
      <c r="E26" s="164">
        <v>1</v>
      </c>
      <c r="F26" s="164">
        <v>2</v>
      </c>
      <c r="G26" s="164">
        <v>3</v>
      </c>
      <c r="H26" s="164">
        <v>4</v>
      </c>
    </row>
    <row r="27" spans="1:8">
      <c r="B27" s="235" t="s">
        <v>251</v>
      </c>
      <c r="C27" s="236"/>
      <c r="D27" s="243"/>
      <c r="E27" s="174">
        <f>1327929.28579052*1.05</f>
        <v>1394325.750080046</v>
      </c>
      <c r="F27" s="174">
        <f>1632699.28573704*1.05</f>
        <v>1714334.2500238921</v>
      </c>
      <c r="G27" s="174">
        <f>2057201.10002867*1.05</f>
        <v>2160061.1550301034</v>
      </c>
      <c r="H27" s="174">
        <f>2797793.49603899*1.05</f>
        <v>2937683.1708409395</v>
      </c>
    </row>
    <row r="28" spans="1:8">
      <c r="B28" s="240" t="s">
        <v>252</v>
      </c>
      <c r="C28" s="145" t="s">
        <v>84</v>
      </c>
      <c r="D28" s="243"/>
      <c r="E28" s="174">
        <f>614340+12000+4500</f>
        <v>630840</v>
      </c>
      <c r="F28" s="174">
        <f>736260+9000+4500</f>
        <v>749760</v>
      </c>
      <c r="G28" s="174">
        <f>864180+9000+4500</f>
        <v>877680</v>
      </c>
      <c r="H28" s="174">
        <f>864180+9000+4500</f>
        <v>877680</v>
      </c>
    </row>
    <row r="29" spans="1:8">
      <c r="B29" s="241"/>
      <c r="C29" s="25" t="s">
        <v>85</v>
      </c>
      <c r="D29" s="243"/>
      <c r="E29" s="4">
        <v>696681.0832770468</v>
      </c>
      <c r="F29" s="4">
        <v>856917.73243076762</v>
      </c>
      <c r="G29" s="4">
        <v>1079716.3428627674</v>
      </c>
      <c r="H29" s="4">
        <v>1468414.2262933636</v>
      </c>
    </row>
    <row r="30" spans="1:8">
      <c r="B30" s="235" t="s">
        <v>253</v>
      </c>
      <c r="C30" s="236"/>
      <c r="D30" s="243"/>
      <c r="E30" s="4">
        <f>E27-E28-E29</f>
        <v>66804.666802999214</v>
      </c>
      <c r="F30" s="4">
        <f>F27-F28-F29</f>
        <v>107656.51759312453</v>
      </c>
      <c r="G30" s="4">
        <f>G27-G28-G29</f>
        <v>202664.812167336</v>
      </c>
      <c r="H30" s="4">
        <f>H27-H28-H29</f>
        <v>591588.9445475759</v>
      </c>
    </row>
    <row r="31" spans="1:8">
      <c r="B31" s="235" t="s">
        <v>254</v>
      </c>
      <c r="C31" s="236"/>
      <c r="D31" s="243"/>
      <c r="E31" s="4">
        <f>E27*0.03</f>
        <v>41829.772502401378</v>
      </c>
      <c r="F31" s="4">
        <f>F27*0.03</f>
        <v>51430.027500716766</v>
      </c>
      <c r="G31" s="4">
        <f>G27*0.03</f>
        <v>64801.834650903096</v>
      </c>
      <c r="H31" s="4">
        <f>H27*0.03</f>
        <v>88130.495125228175</v>
      </c>
    </row>
    <row r="32" spans="1:8">
      <c r="B32" s="235" t="s">
        <v>255</v>
      </c>
      <c r="C32" s="236"/>
      <c r="D32" s="243"/>
      <c r="E32" s="4"/>
      <c r="F32" s="4">
        <f>(E30-Amortizaciones!J10)*0.35</f>
        <v>20236.766714383055</v>
      </c>
      <c r="G32" s="4">
        <f>(F30-Amortizaciones!K10)*0.35</f>
        <v>34534.564490926918</v>
      </c>
      <c r="H32" s="4">
        <f>(G30-Amortizaciones!L10)*0.35</f>
        <v>67787.117591900926</v>
      </c>
    </row>
    <row r="33" spans="2:8">
      <c r="B33" s="235" t="s">
        <v>256</v>
      </c>
      <c r="C33" s="236"/>
      <c r="D33" s="244"/>
      <c r="E33" s="4">
        <f>E30-E31-E32</f>
        <v>24974.894300597836</v>
      </c>
      <c r="F33" s="4">
        <f>F30-F31-F32</f>
        <v>35989.723378024712</v>
      </c>
      <c r="G33" s="4">
        <f>G30-G31-G32</f>
        <v>103328.41302550599</v>
      </c>
      <c r="H33" s="4">
        <f>H30-H31-H32</f>
        <v>435671.33183044678</v>
      </c>
    </row>
    <row r="34" spans="2:8">
      <c r="B34" s="235" t="s">
        <v>257</v>
      </c>
      <c r="C34" s="236"/>
      <c r="D34" s="4">
        <v>-84250</v>
      </c>
      <c r="E34" s="64"/>
      <c r="F34" s="64"/>
      <c r="G34" s="64"/>
      <c r="H34" s="64"/>
    </row>
    <row r="35" spans="2:8">
      <c r="B35" s="235" t="s">
        <v>258</v>
      </c>
      <c r="C35" s="236"/>
      <c r="D35" s="142">
        <f>D34</f>
        <v>-84250</v>
      </c>
      <c r="E35" s="142">
        <f>E33</f>
        <v>24974.894300597836</v>
      </c>
      <c r="F35" s="142">
        <f>F33</f>
        <v>35989.723378024712</v>
      </c>
      <c r="G35" s="142">
        <f>G33</f>
        <v>103328.41302550599</v>
      </c>
      <c r="H35" s="142">
        <f>H33</f>
        <v>435671.33183044678</v>
      </c>
    </row>
    <row r="37" spans="2:8" ht="15.75" thickBot="1"/>
    <row r="38" spans="2:8">
      <c r="E38" s="164" t="s">
        <v>264</v>
      </c>
      <c r="F38" s="147">
        <f>NPV(F40,D35:H35)</f>
        <v>23201.642186569989</v>
      </c>
    </row>
    <row r="39" spans="2:8">
      <c r="E39" s="164" t="s">
        <v>265</v>
      </c>
      <c r="F39" s="148">
        <f>IRR(D35:H35,F40)</f>
        <v>0.79966423408258258</v>
      </c>
    </row>
    <row r="40" spans="2:8" ht="15.75" thickBot="1">
      <c r="E40" s="164" t="s">
        <v>266</v>
      </c>
      <c r="F40" s="149">
        <v>0.6</v>
      </c>
    </row>
    <row r="43" spans="2:8">
      <c r="E43" s="67"/>
      <c r="F43" s="67"/>
    </row>
  </sheetData>
  <mergeCells count="30">
    <mergeCell ref="C2:E2"/>
    <mergeCell ref="C12:F12"/>
    <mergeCell ref="C11:F11"/>
    <mergeCell ref="B15:D15"/>
    <mergeCell ref="B16:D16"/>
    <mergeCell ref="E16:F16"/>
    <mergeCell ref="E17:F17"/>
    <mergeCell ref="E15:F15"/>
    <mergeCell ref="B21:D22"/>
    <mergeCell ref="E22:F22"/>
    <mergeCell ref="E20:F20"/>
    <mergeCell ref="B19:D20"/>
    <mergeCell ref="B17:D18"/>
    <mergeCell ref="E18:F18"/>
    <mergeCell ref="B33:C33"/>
    <mergeCell ref="B34:C34"/>
    <mergeCell ref="B35:C35"/>
    <mergeCell ref="C13:F13"/>
    <mergeCell ref="A21:A22"/>
    <mergeCell ref="A19:A20"/>
    <mergeCell ref="A17:A18"/>
    <mergeCell ref="B26:C26"/>
    <mergeCell ref="B27:C27"/>
    <mergeCell ref="D27:D33"/>
    <mergeCell ref="B28:B29"/>
    <mergeCell ref="B30:C30"/>
    <mergeCell ref="B31:C31"/>
    <mergeCell ref="B32:C32"/>
    <mergeCell ref="E19:F19"/>
    <mergeCell ref="E21:F21"/>
  </mergeCells>
  <hyperlinks>
    <hyperlink ref="B2" location="Inicio!A1" display="INICIO"/>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pageSetUpPr fitToPage="1"/>
  </sheetPr>
  <dimension ref="B2:O97"/>
  <sheetViews>
    <sheetView showGridLines="0" topLeftCell="B100" zoomScale="90" zoomScaleNormal="90" workbookViewId="0">
      <selection activeCell="C5" sqref="C5:K11"/>
    </sheetView>
  </sheetViews>
  <sheetFormatPr defaultRowHeight="15"/>
  <cols>
    <col min="1" max="1" width="3.42578125" customWidth="1"/>
    <col min="2" max="2" width="11.85546875" customWidth="1"/>
    <col min="3" max="3" width="35.85546875" customWidth="1"/>
    <col min="4" max="4" width="23" bestFit="1" customWidth="1"/>
    <col min="5" max="6" width="21.5703125" customWidth="1"/>
    <col min="7" max="7" width="18.42578125" customWidth="1"/>
    <col min="8" max="8" width="21.5703125" customWidth="1"/>
    <col min="9" max="9" width="49.28515625" bestFit="1" customWidth="1"/>
    <col min="10" max="10" width="12.140625" bestFit="1" customWidth="1"/>
    <col min="11" max="11" width="13" customWidth="1"/>
    <col min="12" max="12" width="13.28515625" bestFit="1" customWidth="1"/>
    <col min="13" max="13" width="11.140625" bestFit="1" customWidth="1"/>
    <col min="15" max="15" width="9.7109375" bestFit="1" customWidth="1"/>
  </cols>
  <sheetData>
    <row r="2" spans="2:11" ht="39.75">
      <c r="B2" s="11" t="s">
        <v>88</v>
      </c>
      <c r="C2" s="185" t="s">
        <v>107</v>
      </c>
      <c r="D2" s="185"/>
      <c r="E2" s="185"/>
      <c r="F2" s="185"/>
      <c r="G2" s="185"/>
      <c r="H2" s="185"/>
      <c r="I2" s="185"/>
    </row>
    <row r="5" spans="2:11" ht="15.75">
      <c r="C5" s="191" t="s">
        <v>190</v>
      </c>
      <c r="D5" s="191"/>
      <c r="E5" s="191"/>
      <c r="F5" s="191"/>
      <c r="G5" s="191"/>
      <c r="H5" s="191"/>
      <c r="I5" s="191"/>
      <c r="J5" s="191"/>
      <c r="K5" s="191"/>
    </row>
    <row r="6" spans="2:11">
      <c r="C6" s="186" t="s">
        <v>189</v>
      </c>
      <c r="D6" s="186"/>
      <c r="E6" s="186"/>
      <c r="F6" s="186"/>
      <c r="G6" s="186"/>
      <c r="H6" s="189" t="s">
        <v>273</v>
      </c>
      <c r="I6" s="190"/>
      <c r="J6" s="190"/>
      <c r="K6" s="190"/>
    </row>
    <row r="7" spans="2:11">
      <c r="C7" s="29" t="s">
        <v>99</v>
      </c>
      <c r="D7" s="29">
        <v>2014</v>
      </c>
      <c r="E7" s="29">
        <v>2015</v>
      </c>
      <c r="F7" s="29">
        <v>2016</v>
      </c>
      <c r="G7" s="29">
        <v>2017</v>
      </c>
      <c r="H7" s="85">
        <v>2014</v>
      </c>
      <c r="I7" s="85">
        <v>2015</v>
      </c>
      <c r="J7" s="85">
        <v>2016</v>
      </c>
      <c r="K7" s="85">
        <v>2017</v>
      </c>
    </row>
    <row r="8" spans="2:11">
      <c r="C8" s="74" t="s">
        <v>101</v>
      </c>
      <c r="D8" s="76">
        <f>D76*D69</f>
        <v>922158.3443541975</v>
      </c>
      <c r="E8" s="76">
        <f>E76*E69</f>
        <v>1254135.3483217089</v>
      </c>
      <c r="F8" s="76">
        <f>F76*F69</f>
        <v>1438567.0171925479</v>
      </c>
      <c r="G8" s="76">
        <f>G76*G69</f>
        <v>1844316.6887083948</v>
      </c>
      <c r="H8" s="26">
        <f>D8/D10</f>
        <v>0.73929090170334943</v>
      </c>
      <c r="I8" s="26">
        <f>E8/E10</f>
        <v>0.77140110720419508</v>
      </c>
      <c r="J8" s="26">
        <f>F8/F10</f>
        <v>0.70834320233130077</v>
      </c>
      <c r="K8" s="26">
        <f>G8/G10</f>
        <v>0.71595878068703833</v>
      </c>
    </row>
    <row r="9" spans="2:11">
      <c r="C9" s="74" t="s">
        <v>102</v>
      </c>
      <c r="D9" s="76">
        <f>D78*D71</f>
        <v>325196.84726187121</v>
      </c>
      <c r="E9" s="76">
        <f>E78*E71</f>
        <v>371653.5397278528</v>
      </c>
      <c r="F9" s="76">
        <f>F78*F71</f>
        <v>592322.82894126547</v>
      </c>
      <c r="G9" s="76">
        <f>G78*G71</f>
        <v>731692.90633921023</v>
      </c>
      <c r="H9" s="26">
        <f>D9/D10</f>
        <v>0.26070909829665073</v>
      </c>
      <c r="I9" s="26">
        <f>E9/E10</f>
        <v>0.22859889279580503</v>
      </c>
      <c r="J9" s="26">
        <f>F9/F10</f>
        <v>0.29165679766869934</v>
      </c>
      <c r="K9" s="26">
        <f>G9/G10</f>
        <v>0.28404121931296161</v>
      </c>
    </row>
    <row r="10" spans="2:11">
      <c r="C10" s="28" t="s">
        <v>0</v>
      </c>
      <c r="D10" s="73">
        <f t="shared" ref="D10:K10" si="0">SUM(D8:D9)</f>
        <v>1247355.1916160686</v>
      </c>
      <c r="E10" s="73">
        <f t="shared" si="0"/>
        <v>1625788.8880495615</v>
      </c>
      <c r="F10" s="73">
        <f t="shared" si="0"/>
        <v>2030889.8461338133</v>
      </c>
      <c r="G10" s="73">
        <f t="shared" si="0"/>
        <v>2576009.5950476052</v>
      </c>
      <c r="H10" s="26">
        <f t="shared" si="0"/>
        <v>1.0000000000000002</v>
      </c>
      <c r="I10" s="26">
        <f t="shared" si="0"/>
        <v>1</v>
      </c>
      <c r="J10" s="26">
        <f t="shared" si="0"/>
        <v>1</v>
      </c>
      <c r="K10" s="26">
        <f t="shared" si="0"/>
        <v>1</v>
      </c>
    </row>
    <row r="11" spans="2:11">
      <c r="C11" s="88" t="s">
        <v>184</v>
      </c>
      <c r="D11" s="77"/>
      <c r="E11" s="39">
        <f>(E10/D10)-1</f>
        <v>0.30338888151272747</v>
      </c>
      <c r="F11" s="39">
        <f>(F10/E10)-1</f>
        <v>0.24917193189224363</v>
      </c>
      <c r="G11" s="39">
        <f>(G10/F10)-1</f>
        <v>0.26841423721307756</v>
      </c>
      <c r="H11" s="77"/>
    </row>
    <row r="12" spans="2:11">
      <c r="D12" s="77"/>
      <c r="E12" s="93"/>
      <c r="F12" s="93"/>
      <c r="G12" s="93"/>
      <c r="H12" s="77"/>
    </row>
    <row r="13" spans="2:11">
      <c r="D13" s="77"/>
      <c r="E13" s="93"/>
      <c r="F13" s="93"/>
      <c r="G13" s="93"/>
      <c r="H13" s="77"/>
    </row>
    <row r="14" spans="2:11">
      <c r="D14" s="77"/>
      <c r="E14" s="93"/>
      <c r="F14" s="93"/>
      <c r="G14" s="93"/>
      <c r="H14" s="77"/>
    </row>
    <row r="15" spans="2:11">
      <c r="C15" s="195" t="s">
        <v>112</v>
      </c>
      <c r="D15" s="195"/>
      <c r="E15" s="195"/>
      <c r="F15" s="195"/>
      <c r="G15" s="195"/>
      <c r="H15" s="195"/>
      <c r="I15" s="195"/>
    </row>
    <row r="16" spans="2:11" ht="90">
      <c r="C16" s="60" t="s">
        <v>99</v>
      </c>
      <c r="D16" s="60" t="s">
        <v>100</v>
      </c>
      <c r="E16" s="60" t="s">
        <v>108</v>
      </c>
      <c r="F16" s="60" t="s">
        <v>191</v>
      </c>
      <c r="G16" s="60" t="s">
        <v>192</v>
      </c>
      <c r="H16" s="60" t="s">
        <v>181</v>
      </c>
      <c r="I16" s="60" t="s">
        <v>182</v>
      </c>
    </row>
    <row r="17" spans="3:12">
      <c r="C17" s="17" t="s">
        <v>101</v>
      </c>
      <c r="D17" s="17">
        <v>229009</v>
      </c>
      <c r="E17" s="18">
        <f>D17/D19</f>
        <v>0.61391247935833926</v>
      </c>
      <c r="F17" s="59">
        <f>D17*0.75</f>
        <v>171756.75</v>
      </c>
      <c r="G17" s="84">
        <v>0.76</v>
      </c>
      <c r="H17" s="61">
        <f>F17*L39</f>
        <v>8089108283.8087502</v>
      </c>
      <c r="I17" s="61">
        <f>H17/12</f>
        <v>674092356.98406255</v>
      </c>
    </row>
    <row r="18" spans="3:12">
      <c r="C18" s="17" t="s">
        <v>102</v>
      </c>
      <c r="D18" s="17">
        <v>144023</v>
      </c>
      <c r="E18" s="18">
        <f>D18/D19</f>
        <v>0.38608752064166074</v>
      </c>
      <c r="F18" s="59">
        <f>D18</f>
        <v>144023</v>
      </c>
      <c r="G18" s="84">
        <v>0.73</v>
      </c>
      <c r="H18" s="61">
        <f>F18*F38</f>
        <v>7954913093.4900007</v>
      </c>
      <c r="I18" s="61">
        <f>H18/12</f>
        <v>662909424.4575001</v>
      </c>
    </row>
    <row r="19" spans="3:12">
      <c r="C19" s="15" t="s">
        <v>0</v>
      </c>
      <c r="D19" s="17">
        <f>SUM(D17:D18)</f>
        <v>373032</v>
      </c>
      <c r="F19" s="83">
        <f>SUM(F17:F18)</f>
        <v>315779.75</v>
      </c>
      <c r="H19" s="66">
        <f>SUM(H17:H18)</f>
        <v>16044021377.298752</v>
      </c>
      <c r="I19" s="61">
        <f>H19/12</f>
        <v>1337001781.4415627</v>
      </c>
    </row>
    <row r="20" spans="3:12">
      <c r="D20" s="77"/>
      <c r="E20" s="93"/>
      <c r="F20" s="93"/>
      <c r="G20" s="93"/>
      <c r="H20" s="77"/>
    </row>
    <row r="21" spans="3:12">
      <c r="D21" s="77"/>
      <c r="E21" s="93"/>
      <c r="F21" s="93"/>
      <c r="G21" s="93"/>
      <c r="H21" s="77"/>
    </row>
    <row r="22" spans="3:12">
      <c r="D22" s="77"/>
      <c r="E22" s="93"/>
      <c r="F22" s="93"/>
      <c r="G22" s="93"/>
      <c r="H22" s="77"/>
    </row>
    <row r="23" spans="3:12">
      <c r="D23" s="77"/>
      <c r="E23" s="93"/>
      <c r="F23" s="93"/>
      <c r="G23" s="93"/>
      <c r="H23" s="77"/>
    </row>
    <row r="24" spans="3:12">
      <c r="D24" s="77"/>
      <c r="E24" s="93"/>
      <c r="F24" s="93"/>
      <c r="G24" s="93"/>
      <c r="H24" s="77"/>
    </row>
    <row r="25" spans="3:12">
      <c r="D25" s="77"/>
      <c r="E25" s="93"/>
      <c r="F25" s="93"/>
      <c r="G25" s="93"/>
      <c r="H25" s="77"/>
    </row>
    <row r="26" spans="3:12">
      <c r="D26" s="77"/>
      <c r="E26" s="93"/>
      <c r="F26" s="93"/>
      <c r="G26" s="93"/>
      <c r="H26" s="77"/>
    </row>
    <row r="28" spans="3:12" ht="18.75">
      <c r="C28" s="184" t="s">
        <v>130</v>
      </c>
      <c r="D28" s="184"/>
      <c r="E28" s="184"/>
      <c r="F28" s="184"/>
      <c r="I28" s="184" t="s">
        <v>131</v>
      </c>
      <c r="J28" s="184"/>
      <c r="K28" s="184"/>
      <c r="L28" s="184"/>
    </row>
    <row r="29" spans="3:12">
      <c r="C29" s="30" t="s">
        <v>132</v>
      </c>
      <c r="D29" s="28" t="s">
        <v>133</v>
      </c>
      <c r="E29" s="28" t="s">
        <v>134</v>
      </c>
      <c r="F29" s="28" t="s">
        <v>135</v>
      </c>
      <c r="G29" s="31"/>
      <c r="H29" s="31"/>
      <c r="I29" s="30" t="s">
        <v>132</v>
      </c>
      <c r="J29" s="28" t="s">
        <v>133</v>
      </c>
      <c r="K29" s="28" t="s">
        <v>134</v>
      </c>
      <c r="L29" s="28" t="s">
        <v>135</v>
      </c>
    </row>
    <row r="30" spans="3:12">
      <c r="C30" s="1" t="s">
        <v>136</v>
      </c>
      <c r="D30" s="32">
        <v>8.33</v>
      </c>
      <c r="E30" s="32">
        <v>8.41</v>
      </c>
      <c r="F30" s="32">
        <f>AVERAGE(D30:E30)</f>
        <v>8.370000000000001</v>
      </c>
      <c r="I30" s="1" t="s">
        <v>137</v>
      </c>
      <c r="J30" s="32">
        <v>10.83</v>
      </c>
      <c r="K30" s="32">
        <v>11.38</v>
      </c>
      <c r="L30" s="32">
        <f>AVERAGE(J30:K30)</f>
        <v>11.105</v>
      </c>
    </row>
    <row r="32" spans="3:12">
      <c r="C32" s="30" t="s">
        <v>138</v>
      </c>
      <c r="D32" s="30" t="s">
        <v>139</v>
      </c>
      <c r="E32" s="30" t="s">
        <v>140</v>
      </c>
      <c r="I32" s="30" t="s">
        <v>141</v>
      </c>
      <c r="J32" s="30" t="s">
        <v>142</v>
      </c>
      <c r="K32" s="30" t="s">
        <v>140</v>
      </c>
    </row>
    <row r="33" spans="3:15">
      <c r="C33" s="1" t="s">
        <v>143</v>
      </c>
      <c r="D33" s="32">
        <f>D49</f>
        <v>51264</v>
      </c>
      <c r="E33" s="32">
        <f>D33*F30</f>
        <v>429079.68000000005</v>
      </c>
      <c r="I33" s="1" t="s">
        <v>143</v>
      </c>
      <c r="J33" s="32">
        <f>J46</f>
        <v>29482</v>
      </c>
      <c r="K33" s="32">
        <f>J33*L30</f>
        <v>327397.61</v>
      </c>
    </row>
    <row r="34" spans="3:15">
      <c r="C34" s="1" t="s">
        <v>144</v>
      </c>
      <c r="D34" s="32">
        <f>D33/12</f>
        <v>4272</v>
      </c>
      <c r="E34" s="32">
        <f>D34*F30</f>
        <v>35756.640000000007</v>
      </c>
      <c r="I34" s="1" t="s">
        <v>144</v>
      </c>
      <c r="J34" s="32">
        <f>J33/12</f>
        <v>2456.8333333333335</v>
      </c>
      <c r="K34" s="32">
        <f>J34*L30</f>
        <v>27283.13416666667</v>
      </c>
    </row>
    <row r="36" spans="3:15">
      <c r="C36" s="30" t="s">
        <v>145</v>
      </c>
      <c r="I36" s="30" t="s">
        <v>145</v>
      </c>
    </row>
    <row r="37" spans="3:15" ht="30">
      <c r="C37" s="30" t="s">
        <v>129</v>
      </c>
      <c r="D37" s="28" t="s">
        <v>139</v>
      </c>
      <c r="E37" s="28" t="s">
        <v>146</v>
      </c>
      <c r="F37" s="28" t="s">
        <v>140</v>
      </c>
      <c r="G37" s="62" t="s">
        <v>173</v>
      </c>
      <c r="I37" s="30" t="s">
        <v>129</v>
      </c>
      <c r="J37" s="28" t="s">
        <v>142</v>
      </c>
      <c r="K37" s="28" t="s">
        <v>146</v>
      </c>
      <c r="L37" s="28" t="s">
        <v>140</v>
      </c>
      <c r="M37" s="62" t="s">
        <v>173</v>
      </c>
    </row>
    <row r="38" spans="3:15">
      <c r="C38" s="35" t="s">
        <v>147</v>
      </c>
      <c r="D38" s="36">
        <v>6599</v>
      </c>
      <c r="E38" s="37">
        <f>D38/$D$49</f>
        <v>0.12872581148564294</v>
      </c>
      <c r="F38" s="38">
        <f>D38*$F$30</f>
        <v>55233.630000000005</v>
      </c>
      <c r="G38" s="63">
        <f>F38/12</f>
        <v>4602.8025000000007</v>
      </c>
      <c r="H38" s="67"/>
      <c r="I38" s="34" t="s">
        <v>148</v>
      </c>
      <c r="J38" s="32">
        <v>9228</v>
      </c>
      <c r="K38" s="39">
        <f>J38/$J$46</f>
        <v>0.31300454514619092</v>
      </c>
      <c r="L38" s="40">
        <f>J38*$L$30</f>
        <v>102476.94</v>
      </c>
      <c r="M38" s="51">
        <f>L38/12</f>
        <v>8539.7450000000008</v>
      </c>
    </row>
    <row r="39" spans="3:15">
      <c r="C39" s="41" t="s">
        <v>149</v>
      </c>
      <c r="D39" s="42">
        <v>3921</v>
      </c>
      <c r="E39" s="43">
        <f t="shared" ref="E39:E48" si="1">D39/$D$49</f>
        <v>7.6486423220973779E-2</v>
      </c>
      <c r="F39" s="44">
        <f t="shared" ref="F39:F48" si="2">D39*$F$30</f>
        <v>32818.770000000004</v>
      </c>
      <c r="G39" s="51">
        <f t="shared" ref="G39:G48" si="3">F39/12</f>
        <v>2734.8975000000005</v>
      </c>
      <c r="I39" s="45" t="s">
        <v>150</v>
      </c>
      <c r="J39" s="36">
        <v>4241</v>
      </c>
      <c r="K39" s="37">
        <f t="shared" ref="K39:K45" si="4">J39/$J$46</f>
        <v>0.14385048504172038</v>
      </c>
      <c r="L39" s="38">
        <f t="shared" ref="L39:L45" si="5">J39*$L$30</f>
        <v>47096.305</v>
      </c>
      <c r="M39" s="63">
        <f t="shared" ref="M39:M45" si="6">L39/12</f>
        <v>3924.6920833333334</v>
      </c>
      <c r="O39" s="67"/>
    </row>
    <row r="40" spans="3:15">
      <c r="C40" s="41" t="s">
        <v>151</v>
      </c>
      <c r="D40" s="42">
        <v>2678</v>
      </c>
      <c r="E40" s="43">
        <f t="shared" si="1"/>
        <v>5.2239388264669166E-2</v>
      </c>
      <c r="F40" s="44">
        <f t="shared" si="2"/>
        <v>22414.860000000004</v>
      </c>
      <c r="G40" s="51">
        <f t="shared" si="3"/>
        <v>1867.9050000000004</v>
      </c>
      <c r="I40" s="34" t="s">
        <v>152</v>
      </c>
      <c r="J40" s="32">
        <v>3530</v>
      </c>
      <c r="K40" s="39">
        <f t="shared" si="4"/>
        <v>0.11973407502883116</v>
      </c>
      <c r="L40" s="40">
        <f t="shared" si="5"/>
        <v>39200.65</v>
      </c>
      <c r="M40" s="51">
        <f t="shared" si="6"/>
        <v>3266.7208333333333</v>
      </c>
    </row>
    <row r="41" spans="3:15">
      <c r="C41" s="1" t="s">
        <v>153</v>
      </c>
      <c r="D41" s="32">
        <v>16887</v>
      </c>
      <c r="E41" s="43">
        <f t="shared" si="1"/>
        <v>0.32941245318352058</v>
      </c>
      <c r="F41" s="40">
        <f t="shared" si="2"/>
        <v>141344.19</v>
      </c>
      <c r="G41" s="51">
        <f t="shared" si="3"/>
        <v>11778.682500000001</v>
      </c>
      <c r="I41" s="34" t="s">
        <v>154</v>
      </c>
      <c r="J41" s="32">
        <v>2666</v>
      </c>
      <c r="K41" s="39">
        <f t="shared" si="4"/>
        <v>9.0428057797978426E-2</v>
      </c>
      <c r="L41" s="40">
        <f t="shared" si="5"/>
        <v>29605.93</v>
      </c>
      <c r="M41" s="51">
        <f t="shared" si="6"/>
        <v>2467.1608333333334</v>
      </c>
    </row>
    <row r="42" spans="3:15">
      <c r="C42" s="1" t="s">
        <v>155</v>
      </c>
      <c r="D42" s="32">
        <v>1736</v>
      </c>
      <c r="E42" s="43">
        <f t="shared" si="1"/>
        <v>3.3863920099875156E-2</v>
      </c>
      <c r="F42" s="40">
        <f t="shared" si="2"/>
        <v>14530.320000000002</v>
      </c>
      <c r="G42" s="51">
        <f t="shared" si="3"/>
        <v>1210.8600000000001</v>
      </c>
      <c r="I42" s="34" t="s">
        <v>156</v>
      </c>
      <c r="J42" s="32">
        <v>2220</v>
      </c>
      <c r="K42" s="39">
        <f t="shared" si="4"/>
        <v>7.5300183162607698E-2</v>
      </c>
      <c r="L42" s="40">
        <f t="shared" si="5"/>
        <v>24653.100000000002</v>
      </c>
      <c r="M42" s="51">
        <f t="shared" si="6"/>
        <v>2054.4250000000002</v>
      </c>
    </row>
    <row r="43" spans="3:15">
      <c r="C43" s="1" t="s">
        <v>157</v>
      </c>
      <c r="D43" s="32">
        <v>8998</v>
      </c>
      <c r="E43" s="43">
        <f t="shared" si="1"/>
        <v>0.17552278401997504</v>
      </c>
      <c r="F43" s="40">
        <f t="shared" si="2"/>
        <v>75313.260000000009</v>
      </c>
      <c r="G43" s="51">
        <f t="shared" si="3"/>
        <v>6276.1050000000005</v>
      </c>
      <c r="I43" s="34" t="s">
        <v>158</v>
      </c>
      <c r="J43" s="32">
        <v>1876</v>
      </c>
      <c r="K43" s="39">
        <f t="shared" si="4"/>
        <v>6.3632046672545961E-2</v>
      </c>
      <c r="L43" s="40">
        <f t="shared" si="5"/>
        <v>20832.98</v>
      </c>
      <c r="M43" s="51">
        <f t="shared" si="6"/>
        <v>1736.0816666666667</v>
      </c>
    </row>
    <row r="44" spans="3:15">
      <c r="C44" s="1" t="s">
        <v>159</v>
      </c>
      <c r="D44" s="32">
        <v>3556</v>
      </c>
      <c r="E44" s="43">
        <f t="shared" si="1"/>
        <v>6.9366416978776532E-2</v>
      </c>
      <c r="F44" s="40">
        <f t="shared" si="2"/>
        <v>29763.720000000005</v>
      </c>
      <c r="G44" s="51">
        <f t="shared" si="3"/>
        <v>2480.3100000000004</v>
      </c>
      <c r="I44" s="34" t="s">
        <v>160</v>
      </c>
      <c r="J44" s="32">
        <v>1584</v>
      </c>
      <c r="K44" s="39">
        <f t="shared" si="4"/>
        <v>5.3727698256563323E-2</v>
      </c>
      <c r="L44" s="40">
        <f t="shared" si="5"/>
        <v>17590.32</v>
      </c>
      <c r="M44" s="51">
        <f t="shared" si="6"/>
        <v>1465.86</v>
      </c>
    </row>
    <row r="45" spans="3:15">
      <c r="C45" s="1" t="s">
        <v>161</v>
      </c>
      <c r="D45" s="32">
        <v>2605</v>
      </c>
      <c r="E45" s="43">
        <f t="shared" si="1"/>
        <v>5.0815387016229716E-2</v>
      </c>
      <c r="F45" s="40">
        <f t="shared" si="2"/>
        <v>21803.850000000002</v>
      </c>
      <c r="G45" s="51">
        <f t="shared" si="3"/>
        <v>1816.9875000000002</v>
      </c>
      <c r="I45" s="34" t="s">
        <v>162</v>
      </c>
      <c r="J45" s="32">
        <v>4137</v>
      </c>
      <c r="K45" s="39">
        <f t="shared" si="4"/>
        <v>0.14032290889356216</v>
      </c>
      <c r="L45" s="40">
        <f t="shared" si="5"/>
        <v>45941.385000000002</v>
      </c>
      <c r="M45" s="51">
        <f t="shared" si="6"/>
        <v>3828.44875</v>
      </c>
    </row>
    <row r="46" spans="3:15">
      <c r="C46" s="1" t="s">
        <v>163</v>
      </c>
      <c r="D46" s="32">
        <v>1913</v>
      </c>
      <c r="E46" s="43">
        <f t="shared" si="1"/>
        <v>3.7316635455680397E-2</v>
      </c>
      <c r="F46" s="40">
        <f t="shared" si="2"/>
        <v>16011.810000000001</v>
      </c>
      <c r="G46" s="51">
        <f t="shared" si="3"/>
        <v>1334.3175000000001</v>
      </c>
      <c r="I46" s="34" t="s">
        <v>0</v>
      </c>
      <c r="J46" s="32">
        <f>SUM(J38:J45)</f>
        <v>29482</v>
      </c>
      <c r="K46" s="33"/>
    </row>
    <row r="47" spans="3:15">
      <c r="C47" s="1" t="s">
        <v>164</v>
      </c>
      <c r="D47" s="32">
        <v>5591</v>
      </c>
      <c r="E47" s="43">
        <f t="shared" si="1"/>
        <v>0.10906289013732834</v>
      </c>
      <c r="F47" s="40">
        <f t="shared" si="2"/>
        <v>46796.670000000006</v>
      </c>
      <c r="G47" s="51">
        <f t="shared" si="3"/>
        <v>3899.7225000000003</v>
      </c>
      <c r="H47" s="46"/>
    </row>
    <row r="48" spans="3:15">
      <c r="C48" s="1" t="s">
        <v>165</v>
      </c>
      <c r="D48" s="32">
        <v>3379</v>
      </c>
      <c r="E48" s="43">
        <f t="shared" si="1"/>
        <v>6.5913701622971291E-2</v>
      </c>
      <c r="F48" s="40">
        <f t="shared" si="2"/>
        <v>28282.230000000003</v>
      </c>
      <c r="G48" s="51">
        <f t="shared" si="3"/>
        <v>2356.8525000000004</v>
      </c>
      <c r="H48" s="46"/>
      <c r="I48" t="s">
        <v>166</v>
      </c>
    </row>
    <row r="49" spans="2:10">
      <c r="C49" s="1" t="s">
        <v>0</v>
      </c>
      <c r="D49" s="32">
        <f>SUM(D39:D48)</f>
        <v>51264</v>
      </c>
      <c r="E49" s="33"/>
      <c r="G49" s="46"/>
      <c r="H49" s="46"/>
      <c r="I49" t="s">
        <v>167</v>
      </c>
    </row>
    <row r="50" spans="2:10">
      <c r="G50" s="46"/>
      <c r="H50" s="46"/>
    </row>
    <row r="51" spans="2:10" ht="30">
      <c r="C51" t="s">
        <v>168</v>
      </c>
      <c r="G51" s="71"/>
      <c r="H51" s="72"/>
      <c r="I51" s="55" t="s">
        <v>172</v>
      </c>
      <c r="J51" s="56">
        <v>0.25</v>
      </c>
    </row>
    <row r="52" spans="2:10">
      <c r="C52" t="s">
        <v>169</v>
      </c>
      <c r="I52" s="57"/>
      <c r="J52" s="57"/>
    </row>
    <row r="58" spans="2:10">
      <c r="B58" s="16"/>
    </row>
    <row r="59" spans="2:10">
      <c r="B59" s="58"/>
      <c r="C59" s="15"/>
      <c r="D59" s="80"/>
      <c r="F59" s="81"/>
      <c r="G59" s="82"/>
      <c r="H59" s="82"/>
    </row>
    <row r="60" spans="2:10">
      <c r="B60" s="58"/>
      <c r="C60" s="15"/>
      <c r="D60" s="80"/>
      <c r="F60" s="81"/>
      <c r="G60" s="82"/>
      <c r="H60" s="82"/>
    </row>
    <row r="61" spans="2:10">
      <c r="B61" s="58"/>
      <c r="C61" s="15"/>
      <c r="D61" s="80"/>
      <c r="F61" s="81"/>
      <c r="G61" s="82"/>
      <c r="H61" s="82"/>
    </row>
    <row r="62" spans="2:10">
      <c r="B62" s="58"/>
    </row>
    <row r="63" spans="2:10">
      <c r="B63" s="58"/>
    </row>
    <row r="64" spans="2:10">
      <c r="C64" s="25" t="s">
        <v>174</v>
      </c>
      <c r="D64" s="61">
        <f>I19</f>
        <v>1337001781.4415627</v>
      </c>
    </row>
    <row r="65" spans="3:8">
      <c r="C65" s="13"/>
    </row>
    <row r="66" spans="3:8" ht="15" customHeight="1">
      <c r="C66" s="186" t="s">
        <v>178</v>
      </c>
      <c r="D66" s="186"/>
      <c r="E66" s="186"/>
      <c r="F66" s="186"/>
      <c r="G66" s="186"/>
      <c r="H66" s="79"/>
    </row>
    <row r="67" spans="3:8">
      <c r="C67" s="29" t="s">
        <v>99</v>
      </c>
      <c r="D67" s="29">
        <v>2014</v>
      </c>
      <c r="E67" s="19">
        <v>2015</v>
      </c>
      <c r="F67" s="19">
        <v>2016</v>
      </c>
      <c r="G67" s="19">
        <v>2017</v>
      </c>
      <c r="H67" s="79"/>
    </row>
    <row r="68" spans="3:8">
      <c r="C68" s="187" t="s">
        <v>101</v>
      </c>
      <c r="D68" s="75">
        <v>0.01</v>
      </c>
      <c r="E68" s="75">
        <v>1.2E-2</v>
      </c>
      <c r="F68" s="75">
        <v>1.2999999999999999E-2</v>
      </c>
      <c r="G68" s="75">
        <v>1.4999999999999999E-2</v>
      </c>
      <c r="H68" s="79"/>
    </row>
    <row r="69" spans="3:8">
      <c r="C69" s="188"/>
      <c r="D69" s="73">
        <f>D68*$F$17*$G$17</f>
        <v>1305.3513</v>
      </c>
      <c r="E69" s="73">
        <f>E68*$F$17*$G$17</f>
        <v>1566.4215600000002</v>
      </c>
      <c r="F69" s="73">
        <f>F68*$F$17*$G$17</f>
        <v>1696.9566899999998</v>
      </c>
      <c r="G69" s="73">
        <f>G68*$F$17*$G$17</f>
        <v>1958.0269499999997</v>
      </c>
      <c r="H69" s="79"/>
    </row>
    <row r="70" spans="3:8">
      <c r="C70" s="187" t="s">
        <v>102</v>
      </c>
      <c r="D70" s="75">
        <v>4.0000000000000001E-3</v>
      </c>
      <c r="E70" s="75">
        <v>4.0000000000000001E-3</v>
      </c>
      <c r="F70" s="75">
        <v>6.0000000000000001E-3</v>
      </c>
      <c r="G70" s="75">
        <v>7.0000000000000001E-3</v>
      </c>
      <c r="H70" s="79"/>
    </row>
    <row r="71" spans="3:8">
      <c r="C71" s="188"/>
      <c r="D71" s="73">
        <f>D70*$F$18*$G$18</f>
        <v>420.54715999999996</v>
      </c>
      <c r="E71" s="73">
        <f>E70*$F$18*$G$18</f>
        <v>420.54715999999996</v>
      </c>
      <c r="F71" s="73">
        <f>F70*$F$18*$G$18</f>
        <v>630.82074</v>
      </c>
      <c r="G71" s="73">
        <f>G70*$F$18*$G$18</f>
        <v>735.95753000000002</v>
      </c>
      <c r="H71" s="79"/>
    </row>
    <row r="72" spans="3:8">
      <c r="H72" s="64"/>
    </row>
    <row r="73" spans="3:8">
      <c r="C73" s="186" t="s">
        <v>179</v>
      </c>
      <c r="D73" s="186"/>
      <c r="E73" s="186"/>
      <c r="F73" s="186"/>
      <c r="G73" s="186"/>
      <c r="H73" s="64"/>
    </row>
    <row r="74" spans="3:8">
      <c r="C74" s="29" t="s">
        <v>99</v>
      </c>
      <c r="D74" s="29">
        <v>2014</v>
      </c>
      <c r="E74" s="29">
        <v>2015</v>
      </c>
      <c r="F74" s="29">
        <v>2016</v>
      </c>
      <c r="G74" s="29">
        <v>2017</v>
      </c>
      <c r="H74" s="65"/>
    </row>
    <row r="75" spans="3:8">
      <c r="C75" s="187" t="s">
        <v>101</v>
      </c>
      <c r="D75" s="75">
        <v>1.4999999999999999E-2</v>
      </c>
      <c r="E75" s="75">
        <v>1.7000000000000001E-2</v>
      </c>
      <c r="F75" s="75">
        <v>1.7999999999999999E-2</v>
      </c>
      <c r="G75" s="75">
        <v>0.02</v>
      </c>
    </row>
    <row r="76" spans="3:8">
      <c r="C76" s="188"/>
      <c r="D76" s="73">
        <f>D75*$L$39</f>
        <v>706.44457499999999</v>
      </c>
      <c r="E76" s="73">
        <f>E75*$L$39</f>
        <v>800.63718500000004</v>
      </c>
      <c r="F76" s="73">
        <f>F75*$L$39</f>
        <v>847.73348999999996</v>
      </c>
      <c r="G76" s="73">
        <f>G75*$L$39</f>
        <v>941.92610000000002</v>
      </c>
    </row>
    <row r="77" spans="3:8">
      <c r="C77" s="187" t="s">
        <v>102</v>
      </c>
      <c r="D77" s="75">
        <v>1.4E-2</v>
      </c>
      <c r="E77" s="75">
        <v>1.6E-2</v>
      </c>
      <c r="F77" s="75">
        <v>1.7000000000000001E-2</v>
      </c>
      <c r="G77" s="75">
        <v>1.7999999999999999E-2</v>
      </c>
    </row>
    <row r="78" spans="3:8">
      <c r="C78" s="188"/>
      <c r="D78" s="73">
        <f>D77*$F$38</f>
        <v>773.27082000000007</v>
      </c>
      <c r="E78" s="73">
        <f>E77*$F$38</f>
        <v>883.73808000000008</v>
      </c>
      <c r="F78" s="73">
        <f>F77*$F$38</f>
        <v>938.97171000000014</v>
      </c>
      <c r="G78" s="73">
        <f>G77*$F$38</f>
        <v>994.20533999999998</v>
      </c>
    </row>
    <row r="82" spans="3:12" ht="36" customHeight="1">
      <c r="C82" s="192" t="s">
        <v>193</v>
      </c>
      <c r="D82" s="193"/>
      <c r="E82" s="194"/>
      <c r="F82" s="182" t="s">
        <v>185</v>
      </c>
      <c r="G82" s="183"/>
    </row>
    <row r="83" spans="3:12" ht="75">
      <c r="C83" s="49" t="s">
        <v>194</v>
      </c>
      <c r="D83" s="104" t="s">
        <v>102</v>
      </c>
      <c r="E83" s="104" t="s">
        <v>101</v>
      </c>
      <c r="F83" s="90" t="s">
        <v>102</v>
      </c>
      <c r="G83" s="90" t="s">
        <v>101</v>
      </c>
      <c r="H83" s="103" t="s">
        <v>186</v>
      </c>
      <c r="I83" s="89" t="s">
        <v>187</v>
      </c>
      <c r="K83" s="49" t="s">
        <v>183</v>
      </c>
      <c r="L83" s="104" t="s">
        <v>0</v>
      </c>
    </row>
    <row r="84" spans="3:12">
      <c r="C84" s="21">
        <v>1</v>
      </c>
      <c r="D84" s="26">
        <v>0.8</v>
      </c>
      <c r="E84" s="26">
        <v>0.75</v>
      </c>
      <c r="F84" s="91">
        <f t="shared" ref="F84:F95" si="7">$H$9*D84</f>
        <v>0.20856727863732061</v>
      </c>
      <c r="G84" s="91">
        <f t="shared" ref="G84:G95" si="8">E84*$H$8</f>
        <v>0.5544681762775121</v>
      </c>
      <c r="H84" s="91">
        <f>G84+F84</f>
        <v>0.76303545491483271</v>
      </c>
      <c r="I84" s="91">
        <f>H84-1</f>
        <v>-0.23696454508516729</v>
      </c>
      <c r="K84" s="21">
        <v>1</v>
      </c>
      <c r="L84" s="26">
        <v>0.8</v>
      </c>
    </row>
    <row r="85" spans="3:12">
      <c r="C85" s="21">
        <v>2</v>
      </c>
      <c r="D85" s="26">
        <v>1.1000000000000001</v>
      </c>
      <c r="E85" s="26">
        <v>1.1000000000000001</v>
      </c>
      <c r="F85" s="91">
        <f t="shared" si="7"/>
        <v>0.28678000812631582</v>
      </c>
      <c r="G85" s="91">
        <f t="shared" si="8"/>
        <v>0.81321999187368443</v>
      </c>
      <c r="H85" s="91">
        <f t="shared" ref="H85:H95" si="9">G85+F85</f>
        <v>1.1000000000000003</v>
      </c>
      <c r="I85" s="91">
        <f t="shared" ref="I85:I95" si="10">H85-1</f>
        <v>0.10000000000000031</v>
      </c>
      <c r="K85" s="21">
        <v>2</v>
      </c>
      <c r="L85" s="26">
        <v>0.85</v>
      </c>
    </row>
    <row r="86" spans="3:12">
      <c r="C86" s="21">
        <v>3</v>
      </c>
      <c r="D86" s="26">
        <v>1</v>
      </c>
      <c r="E86" s="26">
        <v>1</v>
      </c>
      <c r="F86" s="91">
        <f t="shared" si="7"/>
        <v>0.26070909829665073</v>
      </c>
      <c r="G86" s="91">
        <f t="shared" si="8"/>
        <v>0.73929090170334943</v>
      </c>
      <c r="H86" s="91">
        <f t="shared" si="9"/>
        <v>1.0000000000000002</v>
      </c>
      <c r="I86" s="91">
        <f t="shared" si="10"/>
        <v>0</v>
      </c>
      <c r="K86" s="21">
        <v>3</v>
      </c>
      <c r="L86" s="26">
        <v>0.9</v>
      </c>
    </row>
    <row r="87" spans="3:12">
      <c r="C87" s="21">
        <v>4</v>
      </c>
      <c r="D87" s="26">
        <v>0.9</v>
      </c>
      <c r="E87" s="26">
        <v>1</v>
      </c>
      <c r="F87" s="91">
        <f t="shared" si="7"/>
        <v>0.23463818846698567</v>
      </c>
      <c r="G87" s="91">
        <f t="shared" si="8"/>
        <v>0.73929090170334943</v>
      </c>
      <c r="H87" s="91">
        <f t="shared" si="9"/>
        <v>0.97392909017033513</v>
      </c>
      <c r="I87" s="91">
        <f t="shared" si="10"/>
        <v>-2.6070909829664868E-2</v>
      </c>
      <c r="K87" s="21">
        <v>4</v>
      </c>
      <c r="L87" s="26">
        <v>0.95</v>
      </c>
    </row>
    <row r="88" spans="3:12">
      <c r="C88" s="21">
        <v>5</v>
      </c>
      <c r="D88" s="26">
        <v>1</v>
      </c>
      <c r="E88" s="26">
        <v>1</v>
      </c>
      <c r="F88" s="91">
        <f t="shared" si="7"/>
        <v>0.26070909829665073</v>
      </c>
      <c r="G88" s="91">
        <f t="shared" si="8"/>
        <v>0.73929090170334943</v>
      </c>
      <c r="H88" s="91">
        <f t="shared" si="9"/>
        <v>1.0000000000000002</v>
      </c>
      <c r="I88" s="91">
        <f t="shared" si="10"/>
        <v>0</v>
      </c>
      <c r="K88" s="21">
        <v>5</v>
      </c>
      <c r="L88" s="26">
        <v>1</v>
      </c>
    </row>
    <row r="89" spans="3:12">
      <c r="C89" s="21">
        <v>6</v>
      </c>
      <c r="D89" s="26">
        <v>0.85</v>
      </c>
      <c r="E89" s="26">
        <v>0.85</v>
      </c>
      <c r="F89" s="91">
        <f t="shared" si="7"/>
        <v>0.22160273355215312</v>
      </c>
      <c r="G89" s="91">
        <f t="shared" si="8"/>
        <v>0.62839726644784699</v>
      </c>
      <c r="H89" s="91">
        <f t="shared" si="9"/>
        <v>0.85000000000000009</v>
      </c>
      <c r="I89" s="91">
        <f t="shared" si="10"/>
        <v>-0.14999999999999991</v>
      </c>
      <c r="K89" s="21">
        <v>6</v>
      </c>
      <c r="L89" s="26">
        <v>1</v>
      </c>
    </row>
    <row r="90" spans="3:12">
      <c r="C90" s="21">
        <v>7</v>
      </c>
      <c r="D90" s="26">
        <v>0.6</v>
      </c>
      <c r="E90" s="26">
        <v>0.6</v>
      </c>
      <c r="F90" s="91">
        <f t="shared" si="7"/>
        <v>0.15642545897799043</v>
      </c>
      <c r="G90" s="91">
        <f t="shared" si="8"/>
        <v>0.44357454102200966</v>
      </c>
      <c r="H90" s="91">
        <f t="shared" si="9"/>
        <v>0.60000000000000009</v>
      </c>
      <c r="I90" s="91">
        <f t="shared" si="10"/>
        <v>-0.39999999999999991</v>
      </c>
      <c r="K90" s="21">
        <v>7</v>
      </c>
      <c r="L90" s="26">
        <v>1</v>
      </c>
    </row>
    <row r="91" spans="3:12">
      <c r="C91" s="21">
        <v>8</v>
      </c>
      <c r="D91" s="26">
        <v>1</v>
      </c>
      <c r="E91" s="26">
        <v>1</v>
      </c>
      <c r="F91" s="91">
        <f t="shared" si="7"/>
        <v>0.26070909829665073</v>
      </c>
      <c r="G91" s="91">
        <f t="shared" si="8"/>
        <v>0.73929090170334943</v>
      </c>
      <c r="H91" s="91">
        <f t="shared" si="9"/>
        <v>1.0000000000000002</v>
      </c>
      <c r="I91" s="91">
        <f t="shared" si="10"/>
        <v>0</v>
      </c>
      <c r="K91" s="21">
        <v>8</v>
      </c>
      <c r="L91" s="26">
        <v>1</v>
      </c>
    </row>
    <row r="92" spans="3:12">
      <c r="C92" s="21">
        <v>9</v>
      </c>
      <c r="D92" s="26">
        <v>1</v>
      </c>
      <c r="E92" s="26">
        <v>1</v>
      </c>
      <c r="F92" s="91">
        <f t="shared" si="7"/>
        <v>0.26070909829665073</v>
      </c>
      <c r="G92" s="91">
        <f t="shared" si="8"/>
        <v>0.73929090170334943</v>
      </c>
      <c r="H92" s="91">
        <f t="shared" si="9"/>
        <v>1.0000000000000002</v>
      </c>
      <c r="I92" s="91">
        <f t="shared" si="10"/>
        <v>0</v>
      </c>
      <c r="K92" s="21">
        <v>9</v>
      </c>
      <c r="L92" s="26">
        <v>1</v>
      </c>
    </row>
    <row r="93" spans="3:12">
      <c r="C93" s="21">
        <v>10</v>
      </c>
      <c r="D93" s="26">
        <v>1</v>
      </c>
      <c r="E93" s="26">
        <v>1</v>
      </c>
      <c r="F93" s="91">
        <f t="shared" si="7"/>
        <v>0.26070909829665073</v>
      </c>
      <c r="G93" s="91">
        <f t="shared" si="8"/>
        <v>0.73929090170334943</v>
      </c>
      <c r="H93" s="91">
        <f t="shared" si="9"/>
        <v>1.0000000000000002</v>
      </c>
      <c r="I93" s="91">
        <f t="shared" si="10"/>
        <v>0</v>
      </c>
      <c r="K93" s="21">
        <v>10</v>
      </c>
      <c r="L93" s="26">
        <v>1</v>
      </c>
    </row>
    <row r="94" spans="3:12">
      <c r="C94" s="21">
        <v>11</v>
      </c>
      <c r="D94" s="26">
        <v>1.3</v>
      </c>
      <c r="E94" s="26">
        <v>1</v>
      </c>
      <c r="F94" s="91">
        <f t="shared" si="7"/>
        <v>0.33892182778564595</v>
      </c>
      <c r="G94" s="91">
        <f t="shared" si="8"/>
        <v>0.73929090170334943</v>
      </c>
      <c r="H94" s="91">
        <f t="shared" si="9"/>
        <v>1.0782127294889954</v>
      </c>
      <c r="I94" s="91">
        <f t="shared" si="10"/>
        <v>7.8212729488995381E-2</v>
      </c>
      <c r="K94" s="21">
        <v>11</v>
      </c>
      <c r="L94" s="26">
        <v>1</v>
      </c>
    </row>
    <row r="95" spans="3:12">
      <c r="C95" s="21">
        <v>12</v>
      </c>
      <c r="D95" s="26">
        <v>1.2</v>
      </c>
      <c r="E95" s="26">
        <v>1.3</v>
      </c>
      <c r="F95" s="91">
        <f t="shared" si="7"/>
        <v>0.31285091795598086</v>
      </c>
      <c r="G95" s="91">
        <f t="shared" si="8"/>
        <v>0.96107817221435432</v>
      </c>
      <c r="H95" s="91">
        <f t="shared" si="9"/>
        <v>1.2739290901703351</v>
      </c>
      <c r="I95" s="91">
        <f t="shared" si="10"/>
        <v>0.27392909017033507</v>
      </c>
      <c r="K95" s="21">
        <v>12</v>
      </c>
      <c r="L95" s="26">
        <v>1</v>
      </c>
    </row>
    <row r="97" spans="5:5">
      <c r="E97" s="57"/>
    </row>
  </sheetData>
  <mergeCells count="15">
    <mergeCell ref="F82:G82"/>
    <mergeCell ref="C28:F28"/>
    <mergeCell ref="I28:L28"/>
    <mergeCell ref="C2:I2"/>
    <mergeCell ref="C66:G66"/>
    <mergeCell ref="C77:C78"/>
    <mergeCell ref="C6:G6"/>
    <mergeCell ref="C68:C69"/>
    <mergeCell ref="C70:C71"/>
    <mergeCell ref="C73:G73"/>
    <mergeCell ref="C75:C76"/>
    <mergeCell ref="H6:K6"/>
    <mergeCell ref="C5:K5"/>
    <mergeCell ref="C82:E82"/>
    <mergeCell ref="C15:I15"/>
  </mergeCells>
  <hyperlinks>
    <hyperlink ref="B2" location="Inicio!A1" display="INICIO"/>
  </hyperlinks>
  <pageMargins left="0.7" right="0.7" top="0.75" bottom="0.75" header="0.3" footer="0.3"/>
  <pageSetup scale="26" orientation="landscape" r:id="rId1"/>
  <drawing r:id="rId2"/>
  <legacyDrawing r:id="rId3"/>
</worksheet>
</file>

<file path=xl/worksheets/sheet20.xml><?xml version="1.0" encoding="utf-8"?>
<worksheet xmlns="http://schemas.openxmlformats.org/spreadsheetml/2006/main" xmlns:r="http://schemas.openxmlformats.org/officeDocument/2006/relationships">
  <dimension ref="A2:H37"/>
  <sheetViews>
    <sheetView showGridLines="0" topLeftCell="A15" workbookViewId="0">
      <selection activeCell="K29" sqref="K29"/>
    </sheetView>
  </sheetViews>
  <sheetFormatPr defaultRowHeight="15"/>
  <cols>
    <col min="2" max="2" width="11.5703125" bestFit="1" customWidth="1"/>
    <col min="3" max="3" width="16.28515625" customWidth="1"/>
    <col min="4" max="4" width="12.28515625" customWidth="1"/>
    <col min="5" max="5" width="18.140625" customWidth="1"/>
    <col min="6" max="6" width="14.140625" bestFit="1" customWidth="1"/>
    <col min="7" max="7" width="15.85546875" bestFit="1" customWidth="1"/>
    <col min="8" max="8" width="14.140625" bestFit="1" customWidth="1"/>
  </cols>
  <sheetData>
    <row r="2" spans="1:6" ht="31.5">
      <c r="B2" s="11" t="s">
        <v>88</v>
      </c>
      <c r="C2" s="259" t="s">
        <v>323</v>
      </c>
      <c r="D2" s="259"/>
      <c r="E2" s="259"/>
    </row>
    <row r="5" spans="1:6">
      <c r="C5" t="s">
        <v>324</v>
      </c>
    </row>
    <row r="6" spans="1:6" ht="15.75" thickBot="1"/>
    <row r="7" spans="1:6" ht="30.75" thickBot="1">
      <c r="C7" s="155" t="s">
        <v>267</v>
      </c>
      <c r="D7" s="156" t="s">
        <v>268</v>
      </c>
      <c r="E7" s="173" t="s">
        <v>272</v>
      </c>
      <c r="F7" s="157" t="s">
        <v>269</v>
      </c>
    </row>
    <row r="8" spans="1:6" ht="105">
      <c r="B8" s="47" t="s">
        <v>301</v>
      </c>
      <c r="C8" s="150" t="s">
        <v>277</v>
      </c>
      <c r="D8" s="151" t="s">
        <v>291</v>
      </c>
      <c r="E8" s="159" t="s">
        <v>278</v>
      </c>
      <c r="F8" s="158" t="s">
        <v>274</v>
      </c>
    </row>
    <row r="11" spans="1:6" ht="30">
      <c r="B11" s="169" t="s">
        <v>303</v>
      </c>
      <c r="C11" s="261" t="s">
        <v>325</v>
      </c>
      <c r="D11" s="262"/>
      <c r="E11" s="262"/>
      <c r="F11" s="263"/>
    </row>
    <row r="12" spans="1:6" ht="75.75" customHeight="1">
      <c r="B12" s="170" t="s">
        <v>304</v>
      </c>
      <c r="C12" s="260" t="s">
        <v>326</v>
      </c>
      <c r="D12" s="260"/>
      <c r="E12" s="260"/>
      <c r="F12" s="260"/>
    </row>
    <row r="13" spans="1:6" ht="30">
      <c r="B13" s="175" t="s">
        <v>320</v>
      </c>
      <c r="C13" s="246" t="s">
        <v>328</v>
      </c>
      <c r="D13" s="247"/>
      <c r="E13" s="247"/>
      <c r="F13" s="248"/>
    </row>
    <row r="15" spans="1:6">
      <c r="B15" s="255" t="s">
        <v>305</v>
      </c>
      <c r="C15" s="255"/>
      <c r="D15" s="255"/>
      <c r="E15" s="257" t="s">
        <v>308</v>
      </c>
      <c r="F15" s="258"/>
    </row>
    <row r="16" spans="1:6" ht="23.25" customHeight="1">
      <c r="A16" s="250" t="s">
        <v>313</v>
      </c>
      <c r="B16" s="253" t="s">
        <v>330</v>
      </c>
      <c r="C16" s="253"/>
      <c r="D16" s="253"/>
      <c r="E16" s="252" t="s">
        <v>213</v>
      </c>
      <c r="F16" s="252"/>
    </row>
    <row r="17" spans="1:8" ht="23.25" customHeight="1">
      <c r="A17" s="251"/>
      <c r="B17" s="253"/>
      <c r="C17" s="253"/>
      <c r="D17" s="253"/>
      <c r="E17" s="252" t="s">
        <v>215</v>
      </c>
      <c r="F17" s="252"/>
    </row>
    <row r="18" spans="1:8">
      <c r="A18" s="250" t="s">
        <v>314</v>
      </c>
      <c r="B18" s="253" t="s">
        <v>329</v>
      </c>
      <c r="C18" s="253"/>
      <c r="D18" s="253"/>
      <c r="E18" s="252" t="s">
        <v>215</v>
      </c>
      <c r="F18" s="252"/>
    </row>
    <row r="19" spans="1:8" ht="15" customHeight="1">
      <c r="A19" s="251"/>
      <c r="B19" s="253"/>
      <c r="C19" s="253"/>
      <c r="D19" s="253"/>
      <c r="E19" s="264" t="s">
        <v>311</v>
      </c>
      <c r="F19" s="265"/>
    </row>
    <row r="23" spans="1:8">
      <c r="B23" s="237" t="s">
        <v>259</v>
      </c>
      <c r="C23" s="237"/>
      <c r="D23" s="164">
        <v>0</v>
      </c>
      <c r="E23" s="164">
        <v>1</v>
      </c>
      <c r="F23" s="164">
        <v>2</v>
      </c>
      <c r="G23" s="164">
        <v>3</v>
      </c>
      <c r="H23" s="164">
        <v>4</v>
      </c>
    </row>
    <row r="24" spans="1:8">
      <c r="B24" s="235" t="s">
        <v>251</v>
      </c>
      <c r="C24" s="236"/>
      <c r="D24" s="243"/>
      <c r="E24" s="176">
        <f>1263357.6714709*1.1</f>
        <v>1389693.4386179901</v>
      </c>
      <c r="F24" s="176">
        <f>1553307.98854475*1.1</f>
        <v>1708638.7873992252</v>
      </c>
      <c r="G24" s="176">
        <f>1.1*1957168.06556638</f>
        <v>2152884.8721230184</v>
      </c>
      <c r="H24" s="176">
        <f>1.1*2661748.56917028</f>
        <v>2927923.4260873082</v>
      </c>
    </row>
    <row r="25" spans="1:8">
      <c r="B25" s="240" t="s">
        <v>252</v>
      </c>
      <c r="C25" s="145" t="s">
        <v>84</v>
      </c>
      <c r="D25" s="243"/>
      <c r="E25" s="176">
        <v>614340</v>
      </c>
      <c r="F25" s="176">
        <v>736260</v>
      </c>
      <c r="G25" s="176">
        <v>864180</v>
      </c>
      <c r="H25" s="176">
        <v>864180</v>
      </c>
    </row>
    <row r="26" spans="1:8">
      <c r="B26" s="241"/>
      <c r="C26" s="25" t="s">
        <v>85</v>
      </c>
      <c r="D26" s="243"/>
      <c r="E26" s="176">
        <f>1.04*696681.083277047</f>
        <v>724548.32660812896</v>
      </c>
      <c r="F26" s="176">
        <f>1.04*856917.732430768</f>
        <v>891194.44172799867</v>
      </c>
      <c r="G26" s="176">
        <f>1.04*1079716.34286277</f>
        <v>1122904.9965772808</v>
      </c>
      <c r="H26" s="176">
        <f>1.04*1468414.22629336</f>
        <v>1527150.7953450945</v>
      </c>
    </row>
    <row r="27" spans="1:8">
      <c r="B27" s="235" t="s">
        <v>253</v>
      </c>
      <c r="C27" s="236"/>
      <c r="D27" s="243"/>
      <c r="E27" s="4">
        <f>E24-E25-E26</f>
        <v>50805.112009861157</v>
      </c>
      <c r="F27" s="4">
        <f>F24-F25-F26</f>
        <v>81184.345671226503</v>
      </c>
      <c r="G27" s="4">
        <f>G24-G25-G26</f>
        <v>165799.87554573757</v>
      </c>
      <c r="H27" s="4">
        <f>H24-H25-H26</f>
        <v>536592.63074221369</v>
      </c>
    </row>
    <row r="28" spans="1:8">
      <c r="B28" s="235" t="s">
        <v>254</v>
      </c>
      <c r="C28" s="236"/>
      <c r="D28" s="243"/>
      <c r="E28" s="4">
        <f>E24*0.03</f>
        <v>41690.803158539704</v>
      </c>
      <c r="F28" s="4">
        <f>F24*0.03</f>
        <v>51259.163621976753</v>
      </c>
      <c r="G28" s="4">
        <f>G24*0.03</f>
        <v>64586.546163690546</v>
      </c>
      <c r="H28" s="4">
        <f>H24*0.03</f>
        <v>87837.70278261925</v>
      </c>
    </row>
    <row r="29" spans="1:8">
      <c r="B29" s="235" t="s">
        <v>255</v>
      </c>
      <c r="C29" s="236"/>
      <c r="D29" s="243"/>
      <c r="E29" s="4"/>
      <c r="F29" s="4">
        <f>(E27-Amortizaciones!J10)*0.35</f>
        <v>14636.922536784736</v>
      </c>
      <c r="G29" s="4">
        <f>(F27-Amortizaciones!K10)*0.35</f>
        <v>25269.30431826261</v>
      </c>
      <c r="H29" s="4">
        <f>(G27-Amortizaciones!L10)*0.35</f>
        <v>54884.389774341478</v>
      </c>
    </row>
    <row r="30" spans="1:8">
      <c r="B30" s="235" t="s">
        <v>256</v>
      </c>
      <c r="C30" s="236"/>
      <c r="D30" s="244"/>
      <c r="E30" s="4">
        <f>E27-E28-E29</f>
        <v>9114.3088513214534</v>
      </c>
      <c r="F30" s="4">
        <f>F27-F28-F29</f>
        <v>15288.259512465014</v>
      </c>
      <c r="G30" s="4">
        <f>G27-G28-G29</f>
        <v>75944.025063784415</v>
      </c>
      <c r="H30" s="4">
        <f>H27-H28-H29</f>
        <v>393870.53818525292</v>
      </c>
    </row>
    <row r="31" spans="1:8">
      <c r="B31" s="235" t="s">
        <v>257</v>
      </c>
      <c r="C31" s="236"/>
      <c r="D31" s="4">
        <v>-84250</v>
      </c>
      <c r="E31" s="64"/>
      <c r="F31" s="64"/>
      <c r="G31" s="64"/>
      <c r="H31" s="64"/>
    </row>
    <row r="32" spans="1:8">
      <c r="B32" s="235" t="s">
        <v>258</v>
      </c>
      <c r="C32" s="236"/>
      <c r="D32" s="142">
        <f>D31</f>
        <v>-84250</v>
      </c>
      <c r="E32" s="142">
        <f>E30</f>
        <v>9114.3088513214534</v>
      </c>
      <c r="F32" s="142">
        <f>F30</f>
        <v>15288.259512465014</v>
      </c>
      <c r="G32" s="142">
        <f>G30</f>
        <v>75944.025063784415</v>
      </c>
      <c r="H32" s="142">
        <f>H30</f>
        <v>393870.53818525292</v>
      </c>
    </row>
    <row r="34" spans="5:6" ht="15.75" thickBot="1"/>
    <row r="35" spans="5:6">
      <c r="E35" s="164" t="s">
        <v>264</v>
      </c>
      <c r="F35" s="147">
        <f>NPV(F37,D32:H32)</f>
        <v>3787.0723432761133</v>
      </c>
    </row>
    <row r="36" spans="5:6">
      <c r="E36" s="164" t="s">
        <v>265</v>
      </c>
      <c r="F36" s="148">
        <f>IRR(D32:H32,F37)</f>
        <v>0.63238888142998095</v>
      </c>
    </row>
    <row r="37" spans="5:6" ht="15.75" thickBot="1">
      <c r="E37" s="164" t="s">
        <v>266</v>
      </c>
      <c r="F37" s="149">
        <v>0.6</v>
      </c>
    </row>
  </sheetData>
  <mergeCells count="24">
    <mergeCell ref="C2:E2"/>
    <mergeCell ref="C11:F11"/>
    <mergeCell ref="C12:F12"/>
    <mergeCell ref="C13:F13"/>
    <mergeCell ref="B15:D15"/>
    <mergeCell ref="E15:F15"/>
    <mergeCell ref="A18:A19"/>
    <mergeCell ref="B18:D19"/>
    <mergeCell ref="E18:F18"/>
    <mergeCell ref="E19:F19"/>
    <mergeCell ref="A16:A17"/>
    <mergeCell ref="B16:D17"/>
    <mergeCell ref="E16:F16"/>
    <mergeCell ref="E17:F17"/>
    <mergeCell ref="B31:C31"/>
    <mergeCell ref="B32:C32"/>
    <mergeCell ref="B23:C23"/>
    <mergeCell ref="B24:C24"/>
    <mergeCell ref="D24:D30"/>
    <mergeCell ref="B25:B26"/>
    <mergeCell ref="B27:C27"/>
    <mergeCell ref="B28:C28"/>
    <mergeCell ref="B29:C29"/>
    <mergeCell ref="B30:C30"/>
  </mergeCells>
  <hyperlinks>
    <hyperlink ref="B2" location="Inicio!A1" display="INICIO"/>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BD71"/>
  <sheetViews>
    <sheetView showGridLines="0" zoomScale="80" zoomScaleNormal="80" workbookViewId="0">
      <pane ySplit="5" topLeftCell="A52" activePane="bottomLeft" state="frozenSplit"/>
      <selection activeCell="O3" sqref="C3:Q6"/>
      <selection pane="bottomLeft" activeCell="B2" sqref="B2"/>
    </sheetView>
  </sheetViews>
  <sheetFormatPr defaultColWidth="9.140625" defaultRowHeight="15" outlineLevelCol="1"/>
  <cols>
    <col min="1" max="1" width="5.7109375" customWidth="1"/>
    <col min="2" max="2" width="17.7109375" bestFit="1" customWidth="1"/>
    <col min="3" max="3" width="37.28515625" bestFit="1" customWidth="1"/>
    <col min="4" max="4" width="37.28515625" customWidth="1"/>
    <col min="5" max="5" width="9.42578125" customWidth="1" outlineLevel="1"/>
    <col min="6" max="6" width="14.7109375" customWidth="1" outlineLevel="1"/>
    <col min="7" max="7" width="15" customWidth="1" outlineLevel="1"/>
    <col min="8" max="8" width="14.7109375" customWidth="1" outlineLevel="1"/>
    <col min="9" max="9" width="15" customWidth="1" outlineLevel="1"/>
    <col min="10" max="10" width="10" customWidth="1" outlineLevel="1"/>
    <col min="11" max="11" width="12.140625" customWidth="1" outlineLevel="1"/>
    <col min="12" max="13" width="9.140625" customWidth="1" outlineLevel="1"/>
    <col min="14" max="14" width="14.140625" customWidth="1" outlineLevel="1"/>
    <col min="15" max="15" width="11.7109375" customWidth="1" outlineLevel="1"/>
    <col min="16" max="16" width="11.28515625" customWidth="1" outlineLevel="1"/>
    <col min="17" max="17" width="10.28515625" bestFit="1" customWidth="1"/>
    <col min="18" max="29" width="9.140625" customWidth="1" outlineLevel="1"/>
    <col min="30" max="30" width="10.28515625" bestFit="1" customWidth="1"/>
    <col min="31" max="42" width="9.140625" customWidth="1" outlineLevel="1"/>
    <col min="43" max="43" width="10.28515625" bestFit="1" customWidth="1"/>
    <col min="44" max="55" width="9.140625" customWidth="1" outlineLevel="1"/>
    <col min="56" max="56" width="10.28515625" bestFit="1" customWidth="1"/>
  </cols>
  <sheetData>
    <row r="1" spans="1:56">
      <c r="C1" s="3"/>
      <c r="D1" s="3"/>
    </row>
    <row r="2" spans="1:56" ht="39.75">
      <c r="B2" s="11" t="s">
        <v>88</v>
      </c>
      <c r="C2" s="185" t="s">
        <v>106</v>
      </c>
      <c r="D2" s="185"/>
      <c r="E2" s="185"/>
      <c r="F2" s="185"/>
      <c r="G2" s="185"/>
      <c r="H2" s="185"/>
      <c r="I2" s="12"/>
    </row>
    <row r="3" spans="1:56" ht="38.25">
      <c r="C3" s="196"/>
      <c r="D3" s="196"/>
      <c r="E3" s="196"/>
      <c r="F3" s="10"/>
      <c r="G3" s="2"/>
      <c r="H3" s="2"/>
      <c r="I3" s="2"/>
      <c r="J3" s="2"/>
      <c r="K3" s="2"/>
      <c r="L3" s="2"/>
      <c r="M3" s="2"/>
      <c r="N3" s="2"/>
      <c r="O3" s="2"/>
    </row>
    <row r="4" spans="1:56">
      <c r="D4" s="86" t="s">
        <v>109</v>
      </c>
      <c r="E4" s="190">
        <v>2014</v>
      </c>
      <c r="F4" s="190"/>
      <c r="G4" s="190"/>
      <c r="H4" s="190"/>
      <c r="I4" s="190"/>
      <c r="J4" s="190"/>
      <c r="K4" s="190"/>
      <c r="L4" s="190"/>
      <c r="M4" s="190"/>
      <c r="N4" s="190"/>
      <c r="O4" s="190"/>
      <c r="P4" s="190"/>
      <c r="Q4" s="200"/>
      <c r="R4" s="190">
        <v>2015</v>
      </c>
      <c r="S4" s="190"/>
      <c r="T4" s="190"/>
      <c r="U4" s="190"/>
      <c r="V4" s="190"/>
      <c r="W4" s="190"/>
      <c r="X4" s="190"/>
      <c r="Y4" s="190"/>
      <c r="Z4" s="190"/>
      <c r="AA4" s="190"/>
      <c r="AB4" s="190"/>
      <c r="AC4" s="190"/>
      <c r="AD4" s="200"/>
      <c r="AE4" s="190">
        <v>2016</v>
      </c>
      <c r="AF4" s="190"/>
      <c r="AG4" s="190"/>
      <c r="AH4" s="190"/>
      <c r="AI4" s="190"/>
      <c r="AJ4" s="190"/>
      <c r="AK4" s="190"/>
      <c r="AL4" s="190"/>
      <c r="AM4" s="190"/>
      <c r="AN4" s="190"/>
      <c r="AO4" s="190"/>
      <c r="AP4" s="190"/>
      <c r="AQ4" s="200"/>
      <c r="AR4" s="190">
        <v>2017</v>
      </c>
      <c r="AS4" s="190"/>
      <c r="AT4" s="190"/>
      <c r="AU4" s="190"/>
      <c r="AV4" s="190"/>
      <c r="AW4" s="190"/>
      <c r="AX4" s="190"/>
      <c r="AY4" s="190"/>
      <c r="AZ4" s="190"/>
      <c r="BA4" s="190"/>
      <c r="BB4" s="190"/>
      <c r="BC4" s="190"/>
      <c r="BD4" s="200"/>
    </row>
    <row r="5" spans="1:56" ht="15" customHeight="1">
      <c r="C5" s="27" t="s">
        <v>100</v>
      </c>
      <c r="D5" s="29"/>
      <c r="E5" s="27" t="s">
        <v>3</v>
      </c>
      <c r="F5" s="27" t="s">
        <v>4</v>
      </c>
      <c r="G5" s="27" t="s">
        <v>5</v>
      </c>
      <c r="H5" s="27" t="s">
        <v>6</v>
      </c>
      <c r="I5" s="27" t="s">
        <v>7</v>
      </c>
      <c r="J5" s="27" t="s">
        <v>8</v>
      </c>
      <c r="K5" s="27" t="s">
        <v>9</v>
      </c>
      <c r="L5" s="27" t="s">
        <v>10</v>
      </c>
      <c r="M5" s="27" t="s">
        <v>11</v>
      </c>
      <c r="N5" s="27" t="s">
        <v>12</v>
      </c>
      <c r="O5" s="27" t="s">
        <v>13</v>
      </c>
      <c r="P5" s="27" t="s">
        <v>14</v>
      </c>
      <c r="Q5" s="19" t="s">
        <v>0</v>
      </c>
      <c r="R5" s="85" t="s">
        <v>3</v>
      </c>
      <c r="S5" s="85" t="s">
        <v>4</v>
      </c>
      <c r="T5" s="85" t="s">
        <v>5</v>
      </c>
      <c r="U5" s="85" t="s">
        <v>6</v>
      </c>
      <c r="V5" s="85" t="s">
        <v>7</v>
      </c>
      <c r="W5" s="85" t="s">
        <v>8</v>
      </c>
      <c r="X5" s="85" t="s">
        <v>9</v>
      </c>
      <c r="Y5" s="85" t="s">
        <v>10</v>
      </c>
      <c r="Z5" s="85" t="s">
        <v>11</v>
      </c>
      <c r="AA5" s="85" t="s">
        <v>12</v>
      </c>
      <c r="AB5" s="85" t="s">
        <v>13</v>
      </c>
      <c r="AC5" s="85" t="s">
        <v>14</v>
      </c>
      <c r="AD5" s="85" t="s">
        <v>0</v>
      </c>
      <c r="AE5" s="85" t="s">
        <v>3</v>
      </c>
      <c r="AF5" s="85" t="s">
        <v>4</v>
      </c>
      <c r="AG5" s="85" t="s">
        <v>5</v>
      </c>
      <c r="AH5" s="85" t="s">
        <v>6</v>
      </c>
      <c r="AI5" s="85" t="s">
        <v>7</v>
      </c>
      <c r="AJ5" s="85" t="s">
        <v>8</v>
      </c>
      <c r="AK5" s="85" t="s">
        <v>9</v>
      </c>
      <c r="AL5" s="85" t="s">
        <v>10</v>
      </c>
      <c r="AM5" s="85" t="s">
        <v>11</v>
      </c>
      <c r="AN5" s="85" t="s">
        <v>12</v>
      </c>
      <c r="AO5" s="85" t="s">
        <v>13</v>
      </c>
      <c r="AP5" s="85" t="s">
        <v>14</v>
      </c>
      <c r="AQ5" s="85" t="s">
        <v>0</v>
      </c>
      <c r="AR5" s="85" t="s">
        <v>3</v>
      </c>
      <c r="AS5" s="85" t="s">
        <v>4</v>
      </c>
      <c r="AT5" s="85" t="s">
        <v>5</v>
      </c>
      <c r="AU5" s="85" t="s">
        <v>6</v>
      </c>
      <c r="AV5" s="85" t="s">
        <v>7</v>
      </c>
      <c r="AW5" s="85" t="s">
        <v>8</v>
      </c>
      <c r="AX5" s="85" t="s">
        <v>9</v>
      </c>
      <c r="AY5" s="85" t="s">
        <v>10</v>
      </c>
      <c r="AZ5" s="85" t="s">
        <v>11</v>
      </c>
      <c r="BA5" s="85" t="s">
        <v>12</v>
      </c>
      <c r="BB5" s="85" t="s">
        <v>13</v>
      </c>
      <c r="BC5" s="85" t="s">
        <v>14</v>
      </c>
      <c r="BD5" s="85" t="s">
        <v>0</v>
      </c>
    </row>
    <row r="6" spans="1:56">
      <c r="A6" s="197" t="s">
        <v>103</v>
      </c>
      <c r="B6" s="201" t="s">
        <v>19</v>
      </c>
      <c r="C6" s="1" t="s">
        <v>20</v>
      </c>
      <c r="D6" s="33" t="s">
        <v>110</v>
      </c>
      <c r="E6" s="87">
        <v>6.1721671720476223</v>
      </c>
      <c r="F6" s="87">
        <v>14.025</v>
      </c>
      <c r="G6" s="87">
        <v>9</v>
      </c>
      <c r="H6" s="87">
        <v>6.8183272247901741</v>
      </c>
      <c r="I6" s="87">
        <v>15</v>
      </c>
      <c r="J6" s="87">
        <v>6.375</v>
      </c>
      <c r="K6" s="87">
        <v>6</v>
      </c>
      <c r="L6" s="87">
        <v>12.5</v>
      </c>
      <c r="M6" s="87">
        <v>17.5</v>
      </c>
      <c r="N6" s="87">
        <v>10</v>
      </c>
      <c r="O6" s="87">
        <v>8.4684403427678685</v>
      </c>
      <c r="P6" s="87">
        <v>18.85437310482142</v>
      </c>
      <c r="Q6" s="73">
        <f t="shared" ref="Q6:Q69" si="0">SUM(E6:P6)</f>
        <v>130.71330784442708</v>
      </c>
      <c r="R6" s="87">
        <v>7.5917656216185758</v>
      </c>
      <c r="S6" s="87">
        <v>17.25075</v>
      </c>
      <c r="T6" s="87">
        <v>11.07</v>
      </c>
      <c r="U6" s="87">
        <v>8.3865424864919138</v>
      </c>
      <c r="V6" s="87">
        <v>18.45</v>
      </c>
      <c r="W6" s="87">
        <v>7.8412499999999996</v>
      </c>
      <c r="X6" s="87">
        <v>7.38</v>
      </c>
      <c r="Y6" s="87">
        <v>15.375</v>
      </c>
      <c r="Z6" s="87">
        <v>21.524999999999999</v>
      </c>
      <c r="AA6" s="87">
        <v>12.3</v>
      </c>
      <c r="AB6" s="87">
        <v>10.41618162160448</v>
      </c>
      <c r="AC6" s="87">
        <v>23.190878918930345</v>
      </c>
      <c r="AD6" s="73">
        <f t="shared" ref="AD6:AD69" si="1">SUM(R6:AC6)</f>
        <v>160.77736864864531</v>
      </c>
      <c r="AE6" s="87">
        <v>9.5656246832394061</v>
      </c>
      <c r="AF6" s="87">
        <v>21.735945000000001</v>
      </c>
      <c r="AG6" s="87">
        <v>13.9482</v>
      </c>
      <c r="AH6" s="87">
        <v>10.567043532979811</v>
      </c>
      <c r="AI6" s="87">
        <v>23.247</v>
      </c>
      <c r="AJ6" s="87">
        <v>9.879975</v>
      </c>
      <c r="AK6" s="87">
        <v>9.2988</v>
      </c>
      <c r="AL6" s="87">
        <v>19.372500000000002</v>
      </c>
      <c r="AM6" s="87">
        <v>27.121499999999997</v>
      </c>
      <c r="AN6" s="87">
        <v>15.498000000000001</v>
      </c>
      <c r="AO6" s="87">
        <v>13.124388843221643</v>
      </c>
      <c r="AP6" s="87">
        <v>29.220507437852238</v>
      </c>
      <c r="AQ6" s="73">
        <f t="shared" ref="AQ6:AQ69" si="2">SUM(AE6:AP6)</f>
        <v>202.57948449729309</v>
      </c>
      <c r="AR6" s="87">
        <v>13.009249569205592</v>
      </c>
      <c r="AS6" s="87">
        <v>29.560885200000001</v>
      </c>
      <c r="AT6" s="87">
        <v>18.969552</v>
      </c>
      <c r="AU6" s="87">
        <v>14.371179204852545</v>
      </c>
      <c r="AV6" s="87">
        <v>31.615920000000003</v>
      </c>
      <c r="AW6" s="87">
        <v>13.436766</v>
      </c>
      <c r="AX6" s="87">
        <v>12.646368000000001</v>
      </c>
      <c r="AY6" s="87">
        <v>26.346600000000002</v>
      </c>
      <c r="AZ6" s="87">
        <v>36.885240000000003</v>
      </c>
      <c r="BA6" s="87">
        <v>21.077280000000002</v>
      </c>
      <c r="BB6" s="87">
        <v>17.849168826781437</v>
      </c>
      <c r="BC6" s="87">
        <v>39.739890115479042</v>
      </c>
      <c r="BD6" s="73">
        <f t="shared" ref="BD6:BD69" si="3">SUM(AR6:BC6)</f>
        <v>275.50809891631866</v>
      </c>
    </row>
    <row r="7" spans="1:56">
      <c r="A7" s="197"/>
      <c r="B7" s="201"/>
      <c r="C7" s="1" t="s">
        <v>21</v>
      </c>
      <c r="D7" s="33"/>
      <c r="E7" s="87">
        <v>1.5430417930119056</v>
      </c>
      <c r="F7" s="87">
        <v>4.6750000000000007</v>
      </c>
      <c r="G7" s="87">
        <v>11.25</v>
      </c>
      <c r="H7" s="87">
        <v>9.0911029663868987</v>
      </c>
      <c r="I7" s="87">
        <v>10</v>
      </c>
      <c r="J7" s="87">
        <v>8.5</v>
      </c>
      <c r="K7" s="87">
        <v>7.5</v>
      </c>
      <c r="L7" s="87">
        <v>10</v>
      </c>
      <c r="M7" s="87">
        <v>5</v>
      </c>
      <c r="N7" s="87">
        <v>7.5</v>
      </c>
      <c r="O7" s="87">
        <v>5.6456268951785793</v>
      </c>
      <c r="P7" s="87">
        <v>12.569582069880948</v>
      </c>
      <c r="Q7" s="73">
        <f t="shared" si="0"/>
        <v>93.274353724458337</v>
      </c>
      <c r="R7" s="87">
        <v>1.897941405404644</v>
      </c>
      <c r="S7" s="87">
        <v>5.7502500000000003</v>
      </c>
      <c r="T7" s="87">
        <v>13.8375</v>
      </c>
      <c r="U7" s="87">
        <v>11.182056648655884</v>
      </c>
      <c r="V7" s="87">
        <v>12.3</v>
      </c>
      <c r="W7" s="87">
        <v>10.454999999999998</v>
      </c>
      <c r="X7" s="87">
        <v>9.2249999999999996</v>
      </c>
      <c r="Y7" s="87">
        <v>12.3</v>
      </c>
      <c r="Z7" s="87">
        <v>6.15</v>
      </c>
      <c r="AA7" s="87">
        <v>9.2249999999999996</v>
      </c>
      <c r="AB7" s="87">
        <v>6.9441210810696532</v>
      </c>
      <c r="AC7" s="87">
        <v>15.460585945953564</v>
      </c>
      <c r="AD7" s="73">
        <f t="shared" si="1"/>
        <v>114.72745508108373</v>
      </c>
      <c r="AE7" s="87">
        <v>2.3914061708098515</v>
      </c>
      <c r="AF7" s="87">
        <v>7.2453149999999997</v>
      </c>
      <c r="AG7" s="87">
        <v>17.43525</v>
      </c>
      <c r="AH7" s="87">
        <v>14.089391377306415</v>
      </c>
      <c r="AI7" s="87">
        <v>15.498000000000001</v>
      </c>
      <c r="AJ7" s="87">
        <v>13.173299999999999</v>
      </c>
      <c r="AK7" s="87">
        <v>11.6235</v>
      </c>
      <c r="AL7" s="87">
        <v>15.498000000000001</v>
      </c>
      <c r="AM7" s="87">
        <v>7.7490000000000006</v>
      </c>
      <c r="AN7" s="87">
        <v>11.6235</v>
      </c>
      <c r="AO7" s="87">
        <v>8.7495925621477628</v>
      </c>
      <c r="AP7" s="87">
        <v>19.480338291901489</v>
      </c>
      <c r="AQ7" s="73">
        <f t="shared" si="2"/>
        <v>144.5565934021655</v>
      </c>
      <c r="AR7" s="87">
        <v>3.2523123923013979</v>
      </c>
      <c r="AS7" s="87">
        <v>9.8536284000000016</v>
      </c>
      <c r="AT7" s="87">
        <v>23.711939999999998</v>
      </c>
      <c r="AU7" s="87">
        <v>19.161572273136727</v>
      </c>
      <c r="AV7" s="87">
        <v>21.077280000000002</v>
      </c>
      <c r="AW7" s="87">
        <v>17.915687999999999</v>
      </c>
      <c r="AX7" s="87">
        <v>15.807960000000001</v>
      </c>
      <c r="AY7" s="87">
        <v>21.077280000000002</v>
      </c>
      <c r="AZ7" s="87">
        <v>10.538640000000001</v>
      </c>
      <c r="BA7" s="87">
        <v>15.807960000000001</v>
      </c>
      <c r="BB7" s="87">
        <v>11.899445884520958</v>
      </c>
      <c r="BC7" s="87">
        <v>26.493260076986029</v>
      </c>
      <c r="BD7" s="73">
        <f t="shared" si="3"/>
        <v>196.59696702694512</v>
      </c>
    </row>
    <row r="8" spans="1:56">
      <c r="A8" s="197"/>
      <c r="B8" s="201"/>
      <c r="C8" s="1" t="s">
        <v>114</v>
      </c>
      <c r="D8" s="33"/>
      <c r="E8" s="87">
        <v>4.6291253790357167</v>
      </c>
      <c r="F8" s="87">
        <v>11.687500000000002</v>
      </c>
      <c r="G8" s="87">
        <v>0</v>
      </c>
      <c r="H8" s="87">
        <v>0</v>
      </c>
      <c r="I8" s="87">
        <v>5</v>
      </c>
      <c r="J8" s="87">
        <v>0</v>
      </c>
      <c r="K8" s="87">
        <v>3</v>
      </c>
      <c r="L8" s="87">
        <v>0</v>
      </c>
      <c r="M8" s="87">
        <v>0</v>
      </c>
      <c r="N8" s="87">
        <v>5</v>
      </c>
      <c r="O8" s="87">
        <v>0</v>
      </c>
      <c r="P8" s="87">
        <v>0</v>
      </c>
      <c r="Q8" s="73">
        <f t="shared" si="0"/>
        <v>29.31662537903572</v>
      </c>
      <c r="R8" s="87">
        <v>5.6938242162139314</v>
      </c>
      <c r="S8" s="87">
        <v>14.375625000000003</v>
      </c>
      <c r="T8" s="87">
        <v>0</v>
      </c>
      <c r="U8" s="87">
        <v>0</v>
      </c>
      <c r="V8" s="87">
        <v>6.15</v>
      </c>
      <c r="W8" s="87">
        <v>0</v>
      </c>
      <c r="X8" s="87">
        <v>3.69</v>
      </c>
      <c r="Y8" s="87">
        <v>0</v>
      </c>
      <c r="Z8" s="87">
        <v>0</v>
      </c>
      <c r="AA8" s="87">
        <v>6.15</v>
      </c>
      <c r="AB8" s="87">
        <v>0</v>
      </c>
      <c r="AC8" s="87">
        <v>0</v>
      </c>
      <c r="AD8" s="73">
        <f t="shared" si="1"/>
        <v>36.059449216213935</v>
      </c>
      <c r="AE8" s="87">
        <v>7.1742185124295546</v>
      </c>
      <c r="AF8" s="87">
        <v>18.113287500000006</v>
      </c>
      <c r="AG8" s="87">
        <v>0</v>
      </c>
      <c r="AH8" s="87">
        <v>0</v>
      </c>
      <c r="AI8" s="87">
        <v>7.7490000000000006</v>
      </c>
      <c r="AJ8" s="87">
        <v>0</v>
      </c>
      <c r="AK8" s="87">
        <v>4.6494</v>
      </c>
      <c r="AL8" s="87">
        <v>0</v>
      </c>
      <c r="AM8" s="87">
        <v>0</v>
      </c>
      <c r="AN8" s="87">
        <v>7.7490000000000006</v>
      </c>
      <c r="AO8" s="87">
        <v>0</v>
      </c>
      <c r="AP8" s="87">
        <v>0</v>
      </c>
      <c r="AQ8" s="73">
        <f t="shared" si="2"/>
        <v>45.434906012429565</v>
      </c>
      <c r="AR8" s="87">
        <v>9.756937176904195</v>
      </c>
      <c r="AS8" s="87">
        <v>24.634071000000009</v>
      </c>
      <c r="AT8" s="87">
        <v>0</v>
      </c>
      <c r="AU8" s="87">
        <v>0</v>
      </c>
      <c r="AV8" s="87">
        <v>10.538640000000001</v>
      </c>
      <c r="AW8" s="87">
        <v>0</v>
      </c>
      <c r="AX8" s="87">
        <v>6.3231840000000004</v>
      </c>
      <c r="AY8" s="87">
        <v>0</v>
      </c>
      <c r="AZ8" s="87">
        <v>0</v>
      </c>
      <c r="BA8" s="87">
        <v>10.538640000000001</v>
      </c>
      <c r="BB8" s="87">
        <v>0</v>
      </c>
      <c r="BC8" s="87">
        <v>0</v>
      </c>
      <c r="BD8" s="73">
        <f t="shared" si="3"/>
        <v>61.791472176904207</v>
      </c>
    </row>
    <row r="9" spans="1:56">
      <c r="A9" s="197"/>
      <c r="B9" s="201" t="s">
        <v>22</v>
      </c>
      <c r="C9" s="1" t="s">
        <v>23</v>
      </c>
      <c r="D9" s="33" t="s">
        <v>110</v>
      </c>
      <c r="E9" s="87">
        <v>21.602585102166678</v>
      </c>
      <c r="F9" s="87">
        <v>32.725000000000001</v>
      </c>
      <c r="G9" s="87">
        <v>31.5</v>
      </c>
      <c r="H9" s="87">
        <v>31.818860382354149</v>
      </c>
      <c r="I9" s="87">
        <v>35</v>
      </c>
      <c r="J9" s="87">
        <v>29.75</v>
      </c>
      <c r="K9" s="87">
        <v>21</v>
      </c>
      <c r="L9" s="87">
        <v>35</v>
      </c>
      <c r="M9" s="87">
        <v>35</v>
      </c>
      <c r="N9" s="87">
        <v>35</v>
      </c>
      <c r="O9" s="87">
        <v>39.519388266250054</v>
      </c>
      <c r="P9" s="87">
        <v>43.993537244583308</v>
      </c>
      <c r="Q9" s="73">
        <f t="shared" si="0"/>
        <v>391.90937099535421</v>
      </c>
      <c r="R9" s="87">
        <v>26.571179675665014</v>
      </c>
      <c r="S9" s="87">
        <v>40.251750000000008</v>
      </c>
      <c r="T9" s="87">
        <v>38.744999999999997</v>
      </c>
      <c r="U9" s="87">
        <v>39.137198270295606</v>
      </c>
      <c r="V9" s="87">
        <v>43.05</v>
      </c>
      <c r="W9" s="87">
        <v>36.592500000000001</v>
      </c>
      <c r="X9" s="87">
        <v>25.830000000000002</v>
      </c>
      <c r="Y9" s="87">
        <v>43.05</v>
      </c>
      <c r="Z9" s="87">
        <v>43.05</v>
      </c>
      <c r="AA9" s="87">
        <v>43.05</v>
      </c>
      <c r="AB9" s="87">
        <v>48.608847567487565</v>
      </c>
      <c r="AC9" s="87">
        <v>54.112050810837474</v>
      </c>
      <c r="AD9" s="73">
        <f t="shared" si="1"/>
        <v>482.04852632428572</v>
      </c>
      <c r="AE9" s="87">
        <v>33.479686391337921</v>
      </c>
      <c r="AF9" s="87">
        <v>50.717205000000014</v>
      </c>
      <c r="AG9" s="87">
        <v>48.8187</v>
      </c>
      <c r="AH9" s="87">
        <v>49.312869820572459</v>
      </c>
      <c r="AI9" s="87">
        <v>54.242999999999995</v>
      </c>
      <c r="AJ9" s="87">
        <v>46.106550000000006</v>
      </c>
      <c r="AK9" s="87">
        <v>32.5458</v>
      </c>
      <c r="AL9" s="87">
        <v>54.242999999999995</v>
      </c>
      <c r="AM9" s="87">
        <v>54.242999999999995</v>
      </c>
      <c r="AN9" s="87">
        <v>54.242999999999995</v>
      </c>
      <c r="AO9" s="87">
        <v>61.247147935034334</v>
      </c>
      <c r="AP9" s="87">
        <v>68.181184021655227</v>
      </c>
      <c r="AQ9" s="73">
        <f t="shared" si="2"/>
        <v>607.38114316859992</v>
      </c>
      <c r="AR9" s="87">
        <v>45.532373492219577</v>
      </c>
      <c r="AS9" s="87">
        <v>68.975398800000022</v>
      </c>
      <c r="AT9" s="87">
        <v>66.393432000000004</v>
      </c>
      <c r="AU9" s="87">
        <v>67.065502955978559</v>
      </c>
      <c r="AV9" s="87">
        <v>73.770480000000006</v>
      </c>
      <c r="AW9" s="87">
        <v>62.70490800000001</v>
      </c>
      <c r="AX9" s="87">
        <v>44.262288000000005</v>
      </c>
      <c r="AY9" s="87">
        <v>73.770480000000006</v>
      </c>
      <c r="AZ9" s="87">
        <v>73.770480000000006</v>
      </c>
      <c r="BA9" s="87">
        <v>73.770480000000006</v>
      </c>
      <c r="BB9" s="87">
        <v>83.296121191646705</v>
      </c>
      <c r="BC9" s="87">
        <v>92.726410269451108</v>
      </c>
      <c r="BD9" s="73">
        <f t="shared" si="3"/>
        <v>826.03835470929596</v>
      </c>
    </row>
    <row r="10" spans="1:56">
      <c r="A10" s="197"/>
      <c r="B10" s="201"/>
      <c r="C10" s="1" t="s">
        <v>24</v>
      </c>
      <c r="D10" s="33" t="s">
        <v>110</v>
      </c>
      <c r="E10" s="87">
        <v>16.973459723130961</v>
      </c>
      <c r="F10" s="87">
        <v>25.712499999999999</v>
      </c>
      <c r="G10" s="87">
        <v>24.75</v>
      </c>
      <c r="H10" s="87">
        <v>25.000533157563972</v>
      </c>
      <c r="I10" s="87">
        <v>27.5</v>
      </c>
      <c r="J10" s="87">
        <v>23.375</v>
      </c>
      <c r="K10" s="87">
        <v>16.5</v>
      </c>
      <c r="L10" s="87">
        <v>27.5</v>
      </c>
      <c r="M10" s="87">
        <v>27.5</v>
      </c>
      <c r="N10" s="87">
        <v>27.5</v>
      </c>
      <c r="O10" s="87">
        <v>31.050947923482184</v>
      </c>
      <c r="P10" s="87">
        <v>34.566350692172605</v>
      </c>
      <c r="Q10" s="73">
        <f t="shared" si="0"/>
        <v>307.92879149634973</v>
      </c>
      <c r="R10" s="87">
        <v>20.877355459451081</v>
      </c>
      <c r="S10" s="87">
        <v>31.626375000000003</v>
      </c>
      <c r="T10" s="87">
        <v>30.442499999999999</v>
      </c>
      <c r="U10" s="87">
        <v>30.750655783803687</v>
      </c>
      <c r="V10" s="87">
        <v>33.824999999999996</v>
      </c>
      <c r="W10" s="87">
        <v>28.751249999999999</v>
      </c>
      <c r="X10" s="87">
        <v>20.295000000000002</v>
      </c>
      <c r="Y10" s="87">
        <v>33.824999999999996</v>
      </c>
      <c r="Z10" s="87">
        <v>33.824999999999996</v>
      </c>
      <c r="AA10" s="87">
        <v>33.824999999999996</v>
      </c>
      <c r="AB10" s="87">
        <v>38.192665945883085</v>
      </c>
      <c r="AC10" s="87">
        <v>42.516611351372298</v>
      </c>
      <c r="AD10" s="73">
        <f t="shared" si="1"/>
        <v>378.75241354051013</v>
      </c>
      <c r="AE10" s="87">
        <v>26.305467878908363</v>
      </c>
      <c r="AF10" s="87">
        <v>39.849232500000006</v>
      </c>
      <c r="AG10" s="87">
        <v>38.357549999999996</v>
      </c>
      <c r="AH10" s="87">
        <v>38.745826287592649</v>
      </c>
      <c r="AI10" s="87">
        <v>42.619499999999995</v>
      </c>
      <c r="AJ10" s="87">
        <v>36.226574999999997</v>
      </c>
      <c r="AK10" s="87">
        <v>25.5717</v>
      </c>
      <c r="AL10" s="87">
        <v>42.619499999999995</v>
      </c>
      <c r="AM10" s="87">
        <v>42.619499999999995</v>
      </c>
      <c r="AN10" s="87">
        <v>42.619499999999995</v>
      </c>
      <c r="AO10" s="87">
        <v>48.122759091812682</v>
      </c>
      <c r="AP10" s="87">
        <v>53.570930302729096</v>
      </c>
      <c r="AQ10" s="73">
        <f t="shared" si="2"/>
        <v>477.2280410610428</v>
      </c>
      <c r="AR10" s="87">
        <v>35.775436315315375</v>
      </c>
      <c r="AS10" s="87">
        <v>54.194956200000007</v>
      </c>
      <c r="AT10" s="87">
        <v>52.166268000000002</v>
      </c>
      <c r="AU10" s="87">
        <v>52.694323751126007</v>
      </c>
      <c r="AV10" s="87">
        <v>57.962519999999998</v>
      </c>
      <c r="AW10" s="87">
        <v>49.268141999999997</v>
      </c>
      <c r="AX10" s="87">
        <v>34.777512000000009</v>
      </c>
      <c r="AY10" s="87">
        <v>57.962519999999998</v>
      </c>
      <c r="AZ10" s="87">
        <v>57.962519999999998</v>
      </c>
      <c r="BA10" s="87">
        <v>57.962519999999998</v>
      </c>
      <c r="BB10" s="87">
        <v>65.446952364865254</v>
      </c>
      <c r="BC10" s="87">
        <v>72.85646521171158</v>
      </c>
      <c r="BD10" s="73">
        <f t="shared" si="3"/>
        <v>649.03013584301823</v>
      </c>
    </row>
    <row r="11" spans="1:56">
      <c r="A11" s="197"/>
      <c r="B11" s="201"/>
      <c r="C11" s="1" t="s">
        <v>25</v>
      </c>
      <c r="D11" s="33" t="s">
        <v>110</v>
      </c>
      <c r="E11" s="87">
        <v>12.344334344095245</v>
      </c>
      <c r="F11" s="87">
        <v>18.700000000000003</v>
      </c>
      <c r="G11" s="87">
        <v>18</v>
      </c>
      <c r="H11" s="87">
        <v>18.182205932773797</v>
      </c>
      <c r="I11" s="87">
        <v>20</v>
      </c>
      <c r="J11" s="87">
        <v>17</v>
      </c>
      <c r="K11" s="87">
        <v>12</v>
      </c>
      <c r="L11" s="87">
        <v>20</v>
      </c>
      <c r="M11" s="87">
        <v>20</v>
      </c>
      <c r="N11" s="87">
        <v>20</v>
      </c>
      <c r="O11" s="87">
        <v>22.582507580714317</v>
      </c>
      <c r="P11" s="87">
        <v>25.139164139761895</v>
      </c>
      <c r="Q11" s="73">
        <f t="shared" si="0"/>
        <v>223.94821199734528</v>
      </c>
      <c r="R11" s="87">
        <v>15.183531243237152</v>
      </c>
      <c r="S11" s="87">
        <v>23.001000000000001</v>
      </c>
      <c r="T11" s="87">
        <v>22.14</v>
      </c>
      <c r="U11" s="87">
        <v>22.364113297311768</v>
      </c>
      <c r="V11" s="87">
        <v>24.6</v>
      </c>
      <c r="W11" s="87">
        <v>20.909999999999997</v>
      </c>
      <c r="X11" s="87">
        <v>14.76</v>
      </c>
      <c r="Y11" s="87">
        <v>24.6</v>
      </c>
      <c r="Z11" s="87">
        <v>24.6</v>
      </c>
      <c r="AA11" s="87">
        <v>24.6</v>
      </c>
      <c r="AB11" s="87">
        <v>27.776484324278613</v>
      </c>
      <c r="AC11" s="87">
        <v>30.921171891907129</v>
      </c>
      <c r="AD11" s="73">
        <f t="shared" si="1"/>
        <v>275.45630075673461</v>
      </c>
      <c r="AE11" s="87">
        <v>19.131249366478812</v>
      </c>
      <c r="AF11" s="87">
        <v>28.981259999999999</v>
      </c>
      <c r="AG11" s="87">
        <v>27.8964</v>
      </c>
      <c r="AH11" s="87">
        <v>28.178782754612829</v>
      </c>
      <c r="AI11" s="87">
        <v>30.996000000000002</v>
      </c>
      <c r="AJ11" s="87">
        <v>26.346599999999999</v>
      </c>
      <c r="AK11" s="87">
        <v>18.5976</v>
      </c>
      <c r="AL11" s="87">
        <v>30.996000000000002</v>
      </c>
      <c r="AM11" s="87">
        <v>30.996000000000002</v>
      </c>
      <c r="AN11" s="87">
        <v>30.996000000000002</v>
      </c>
      <c r="AO11" s="87">
        <v>34.998370248591051</v>
      </c>
      <c r="AP11" s="87">
        <v>38.960676583802979</v>
      </c>
      <c r="AQ11" s="73">
        <f t="shared" si="2"/>
        <v>347.07493895348568</v>
      </c>
      <c r="AR11" s="87">
        <v>26.018499138411183</v>
      </c>
      <c r="AS11" s="87">
        <v>39.414513600000006</v>
      </c>
      <c r="AT11" s="87">
        <v>37.939104</v>
      </c>
      <c r="AU11" s="87">
        <v>38.323144546273454</v>
      </c>
      <c r="AV11" s="87">
        <v>42.154560000000004</v>
      </c>
      <c r="AW11" s="87">
        <v>35.831375999999999</v>
      </c>
      <c r="AX11" s="87">
        <v>25.292736000000001</v>
      </c>
      <c r="AY11" s="87">
        <v>42.154560000000004</v>
      </c>
      <c r="AZ11" s="87">
        <v>42.154560000000004</v>
      </c>
      <c r="BA11" s="87">
        <v>42.154560000000004</v>
      </c>
      <c r="BB11" s="87">
        <v>47.597783538083831</v>
      </c>
      <c r="BC11" s="87">
        <v>52.986520153972059</v>
      </c>
      <c r="BD11" s="73">
        <f t="shared" si="3"/>
        <v>472.0219169767405</v>
      </c>
    </row>
    <row r="12" spans="1:56">
      <c r="A12" s="197"/>
      <c r="B12" s="201"/>
      <c r="C12" s="1" t="s">
        <v>113</v>
      </c>
      <c r="D12" s="33"/>
      <c r="E12" s="87">
        <v>4.6291253790357167</v>
      </c>
      <c r="F12" s="87">
        <v>7.0125000000000002</v>
      </c>
      <c r="G12" s="87">
        <v>6.75</v>
      </c>
      <c r="H12" s="87">
        <v>6.8183272247901741</v>
      </c>
      <c r="I12" s="87">
        <v>7.5</v>
      </c>
      <c r="J12" s="87">
        <v>6.375</v>
      </c>
      <c r="K12" s="87">
        <v>4.5</v>
      </c>
      <c r="L12" s="87">
        <v>7.5</v>
      </c>
      <c r="M12" s="87">
        <v>7.5</v>
      </c>
      <c r="N12" s="87">
        <v>7.5</v>
      </c>
      <c r="O12" s="87">
        <v>8.4684403427678685</v>
      </c>
      <c r="P12" s="87">
        <v>9.4271865524107099</v>
      </c>
      <c r="Q12" s="73">
        <f t="shared" si="0"/>
        <v>83.980579499004449</v>
      </c>
      <c r="R12" s="87">
        <v>5.6938242162139314</v>
      </c>
      <c r="S12" s="87">
        <v>8.625375</v>
      </c>
      <c r="T12" s="87">
        <v>8.3025000000000002</v>
      </c>
      <c r="U12" s="87">
        <v>8.3865424864919138</v>
      </c>
      <c r="V12" s="87">
        <v>9.2249999999999996</v>
      </c>
      <c r="W12" s="87">
        <v>7.8412499999999996</v>
      </c>
      <c r="X12" s="87">
        <v>5.5350000000000001</v>
      </c>
      <c r="Y12" s="87">
        <v>9.2249999999999996</v>
      </c>
      <c r="Z12" s="87">
        <v>9.2249999999999996</v>
      </c>
      <c r="AA12" s="87">
        <v>9.2249999999999996</v>
      </c>
      <c r="AB12" s="87">
        <v>10.41618162160448</v>
      </c>
      <c r="AC12" s="87">
        <v>11.595439459465172</v>
      </c>
      <c r="AD12" s="73">
        <f t="shared" si="1"/>
        <v>103.2961127837755</v>
      </c>
      <c r="AE12" s="87">
        <v>7.1742185124295546</v>
      </c>
      <c r="AF12" s="87">
        <v>10.8679725</v>
      </c>
      <c r="AG12" s="87">
        <v>10.461150000000002</v>
      </c>
      <c r="AH12" s="87">
        <v>10.567043532979811</v>
      </c>
      <c r="AI12" s="87">
        <v>11.6235</v>
      </c>
      <c r="AJ12" s="87">
        <v>9.879975</v>
      </c>
      <c r="AK12" s="87">
        <v>6.9741</v>
      </c>
      <c r="AL12" s="87">
        <v>11.6235</v>
      </c>
      <c r="AM12" s="87">
        <v>11.6235</v>
      </c>
      <c r="AN12" s="87">
        <v>11.6235</v>
      </c>
      <c r="AO12" s="87">
        <v>13.124388843221643</v>
      </c>
      <c r="AP12" s="87">
        <v>14.610253718926119</v>
      </c>
      <c r="AQ12" s="73">
        <f t="shared" si="2"/>
        <v>130.15310210755715</v>
      </c>
      <c r="AR12" s="87">
        <v>9.756937176904195</v>
      </c>
      <c r="AS12" s="87">
        <v>14.780442600000001</v>
      </c>
      <c r="AT12" s="87">
        <v>14.227164000000004</v>
      </c>
      <c r="AU12" s="87">
        <v>14.371179204852545</v>
      </c>
      <c r="AV12" s="87">
        <v>15.807960000000001</v>
      </c>
      <c r="AW12" s="87">
        <v>13.436766</v>
      </c>
      <c r="AX12" s="87">
        <v>9.4847760000000001</v>
      </c>
      <c r="AY12" s="87">
        <v>15.807960000000001</v>
      </c>
      <c r="AZ12" s="87">
        <v>15.807960000000001</v>
      </c>
      <c r="BA12" s="87">
        <v>15.807960000000001</v>
      </c>
      <c r="BB12" s="87">
        <v>17.849168826781437</v>
      </c>
      <c r="BC12" s="87">
        <v>19.869945057739521</v>
      </c>
      <c r="BD12" s="73">
        <f t="shared" si="3"/>
        <v>177.00821886627773</v>
      </c>
    </row>
    <row r="13" spans="1:56">
      <c r="A13" s="197"/>
      <c r="B13" s="201"/>
      <c r="C13" s="1" t="s">
        <v>26</v>
      </c>
      <c r="D13" s="33"/>
      <c r="E13" s="87">
        <v>6.1721671720476223</v>
      </c>
      <c r="F13" s="87">
        <v>7.0125000000000002</v>
      </c>
      <c r="G13" s="87">
        <v>9</v>
      </c>
      <c r="H13" s="87">
        <v>6.8183272247901741</v>
      </c>
      <c r="I13" s="87">
        <v>10</v>
      </c>
      <c r="J13" s="87">
        <v>6.375</v>
      </c>
      <c r="K13" s="87">
        <v>6</v>
      </c>
      <c r="L13" s="87">
        <v>7.5</v>
      </c>
      <c r="M13" s="87">
        <v>10</v>
      </c>
      <c r="N13" s="87">
        <v>7.5</v>
      </c>
      <c r="O13" s="87">
        <v>11.291253790357159</v>
      </c>
      <c r="P13" s="87">
        <v>9.4271865524107099</v>
      </c>
      <c r="Q13" s="73">
        <f t="shared" si="0"/>
        <v>97.096434739605655</v>
      </c>
      <c r="R13" s="87">
        <v>7.5917656216185758</v>
      </c>
      <c r="S13" s="87">
        <v>8.625375</v>
      </c>
      <c r="T13" s="87">
        <v>11.07</v>
      </c>
      <c r="U13" s="87">
        <v>8.3865424864919138</v>
      </c>
      <c r="V13" s="87">
        <v>12.3</v>
      </c>
      <c r="W13" s="87">
        <v>7.8412499999999996</v>
      </c>
      <c r="X13" s="87">
        <v>7.38</v>
      </c>
      <c r="Y13" s="87">
        <v>9.2249999999999996</v>
      </c>
      <c r="Z13" s="87">
        <v>12.3</v>
      </c>
      <c r="AA13" s="87">
        <v>9.2249999999999996</v>
      </c>
      <c r="AB13" s="87">
        <v>13.888242162139306</v>
      </c>
      <c r="AC13" s="87">
        <v>11.595439459465172</v>
      </c>
      <c r="AD13" s="73">
        <f t="shared" si="1"/>
        <v>119.42861472971497</v>
      </c>
      <c r="AE13" s="87">
        <v>9.5656246832394061</v>
      </c>
      <c r="AF13" s="87">
        <v>10.8679725</v>
      </c>
      <c r="AG13" s="87">
        <v>13.9482</v>
      </c>
      <c r="AH13" s="87">
        <v>10.567043532979811</v>
      </c>
      <c r="AI13" s="87">
        <v>15.498000000000001</v>
      </c>
      <c r="AJ13" s="87">
        <v>9.879975</v>
      </c>
      <c r="AK13" s="87">
        <v>9.2988</v>
      </c>
      <c r="AL13" s="87">
        <v>11.6235</v>
      </c>
      <c r="AM13" s="87">
        <v>15.498000000000001</v>
      </c>
      <c r="AN13" s="87">
        <v>11.6235</v>
      </c>
      <c r="AO13" s="87">
        <v>17.499185124295526</v>
      </c>
      <c r="AP13" s="87">
        <v>14.610253718926119</v>
      </c>
      <c r="AQ13" s="73">
        <f t="shared" si="2"/>
        <v>150.48005455944087</v>
      </c>
      <c r="AR13" s="87">
        <v>13.009249569205592</v>
      </c>
      <c r="AS13" s="87">
        <v>14.780442600000001</v>
      </c>
      <c r="AT13" s="87">
        <v>18.969552</v>
      </c>
      <c r="AU13" s="87">
        <v>14.371179204852545</v>
      </c>
      <c r="AV13" s="87">
        <v>21.077280000000002</v>
      </c>
      <c r="AW13" s="87">
        <v>13.436766</v>
      </c>
      <c r="AX13" s="87">
        <v>12.646368000000001</v>
      </c>
      <c r="AY13" s="87">
        <v>15.807960000000001</v>
      </c>
      <c r="AZ13" s="87">
        <v>21.077280000000002</v>
      </c>
      <c r="BA13" s="87">
        <v>15.807960000000001</v>
      </c>
      <c r="BB13" s="87">
        <v>23.798891769041916</v>
      </c>
      <c r="BC13" s="87">
        <v>19.869945057739521</v>
      </c>
      <c r="BD13" s="73">
        <f t="shared" si="3"/>
        <v>204.65287420083959</v>
      </c>
    </row>
    <row r="14" spans="1:56">
      <c r="A14" s="197"/>
      <c r="B14" s="201"/>
      <c r="C14" s="1" t="s">
        <v>27</v>
      </c>
      <c r="D14" s="33"/>
      <c r="E14" s="87">
        <v>1.5430417930119056</v>
      </c>
      <c r="F14" s="87">
        <v>4.6750000000000007</v>
      </c>
      <c r="G14" s="87">
        <v>2.25</v>
      </c>
      <c r="H14" s="87">
        <v>4.5455514831934494</v>
      </c>
      <c r="I14" s="87">
        <v>5</v>
      </c>
      <c r="J14" s="87">
        <v>4.25</v>
      </c>
      <c r="K14" s="87">
        <v>3</v>
      </c>
      <c r="L14" s="87">
        <v>5</v>
      </c>
      <c r="M14" s="87">
        <v>5</v>
      </c>
      <c r="N14" s="87">
        <v>5</v>
      </c>
      <c r="O14" s="87">
        <v>5.6456268951785793</v>
      </c>
      <c r="P14" s="87">
        <v>6.2847910349404739</v>
      </c>
      <c r="Q14" s="73">
        <f t="shared" si="0"/>
        <v>52.194011206324411</v>
      </c>
      <c r="R14" s="87">
        <v>1.897941405404644</v>
      </c>
      <c r="S14" s="87">
        <v>5.7502500000000003</v>
      </c>
      <c r="T14" s="87">
        <v>2.7675000000000001</v>
      </c>
      <c r="U14" s="87">
        <v>5.5910283243279419</v>
      </c>
      <c r="V14" s="87">
        <v>6.15</v>
      </c>
      <c r="W14" s="87">
        <v>5.2274999999999991</v>
      </c>
      <c r="X14" s="87">
        <v>3.69</v>
      </c>
      <c r="Y14" s="87">
        <v>6.15</v>
      </c>
      <c r="Z14" s="87">
        <v>6.15</v>
      </c>
      <c r="AA14" s="87">
        <v>6.15</v>
      </c>
      <c r="AB14" s="87">
        <v>6.9441210810696532</v>
      </c>
      <c r="AC14" s="87">
        <v>7.7302929729767822</v>
      </c>
      <c r="AD14" s="73">
        <f t="shared" si="1"/>
        <v>64.198633783779016</v>
      </c>
      <c r="AE14" s="87">
        <v>2.3914061708098515</v>
      </c>
      <c r="AF14" s="87">
        <v>7.2453149999999997</v>
      </c>
      <c r="AG14" s="87">
        <v>3.48705</v>
      </c>
      <c r="AH14" s="87">
        <v>7.0446956886532073</v>
      </c>
      <c r="AI14" s="87">
        <v>7.7490000000000006</v>
      </c>
      <c r="AJ14" s="87">
        <v>6.5866499999999997</v>
      </c>
      <c r="AK14" s="87">
        <v>4.6494</v>
      </c>
      <c r="AL14" s="87">
        <v>7.7490000000000006</v>
      </c>
      <c r="AM14" s="87">
        <v>7.7490000000000006</v>
      </c>
      <c r="AN14" s="87">
        <v>7.7490000000000006</v>
      </c>
      <c r="AO14" s="87">
        <v>8.7495925621477628</v>
      </c>
      <c r="AP14" s="87">
        <v>9.7401691459507447</v>
      </c>
      <c r="AQ14" s="73">
        <f t="shared" si="2"/>
        <v>80.89027856756158</v>
      </c>
      <c r="AR14" s="87">
        <v>3.2523123923013979</v>
      </c>
      <c r="AS14" s="87">
        <v>9.8536284000000016</v>
      </c>
      <c r="AT14" s="87">
        <v>4.742388</v>
      </c>
      <c r="AU14" s="87">
        <v>9.5807861365683635</v>
      </c>
      <c r="AV14" s="87">
        <v>10.538640000000001</v>
      </c>
      <c r="AW14" s="87">
        <v>8.9578439999999997</v>
      </c>
      <c r="AX14" s="87">
        <v>6.3231840000000004</v>
      </c>
      <c r="AY14" s="87">
        <v>10.538640000000001</v>
      </c>
      <c r="AZ14" s="87">
        <v>10.538640000000001</v>
      </c>
      <c r="BA14" s="87">
        <v>10.538640000000001</v>
      </c>
      <c r="BB14" s="87">
        <v>11.899445884520958</v>
      </c>
      <c r="BC14" s="87">
        <v>13.246630038493015</v>
      </c>
      <c r="BD14" s="73">
        <f t="shared" si="3"/>
        <v>110.01077885188373</v>
      </c>
    </row>
    <row r="15" spans="1:56">
      <c r="A15" s="197"/>
      <c r="B15" s="201" t="s">
        <v>28</v>
      </c>
      <c r="C15" s="1" t="s">
        <v>29</v>
      </c>
      <c r="D15" s="33" t="s">
        <v>110</v>
      </c>
      <c r="E15" s="87">
        <v>8.6410340408666713</v>
      </c>
      <c r="F15" s="87">
        <v>13.090000000000002</v>
      </c>
      <c r="G15" s="87">
        <v>12.6</v>
      </c>
      <c r="H15" s="87">
        <v>12.727544152941659</v>
      </c>
      <c r="I15" s="87">
        <v>14</v>
      </c>
      <c r="J15" s="87">
        <v>11.9</v>
      </c>
      <c r="K15" s="87">
        <v>8.4</v>
      </c>
      <c r="L15" s="87">
        <v>14</v>
      </c>
      <c r="M15" s="87">
        <v>14</v>
      </c>
      <c r="N15" s="87">
        <v>14</v>
      </c>
      <c r="O15" s="87">
        <v>15.807755306500022</v>
      </c>
      <c r="P15" s="87">
        <v>17.597414897833325</v>
      </c>
      <c r="Q15" s="73">
        <f t="shared" si="0"/>
        <v>156.76374839814167</v>
      </c>
      <c r="R15" s="87">
        <v>10.628471870266006</v>
      </c>
      <c r="S15" s="87">
        <v>16.100700000000003</v>
      </c>
      <c r="T15" s="87">
        <v>15.497999999999999</v>
      </c>
      <c r="U15" s="87">
        <v>15.654879308118241</v>
      </c>
      <c r="V15" s="87">
        <v>17.22</v>
      </c>
      <c r="W15" s="87">
        <v>14.637</v>
      </c>
      <c r="X15" s="87">
        <v>10.332000000000001</v>
      </c>
      <c r="Y15" s="87">
        <v>17.22</v>
      </c>
      <c r="Z15" s="87">
        <v>17.22</v>
      </c>
      <c r="AA15" s="87">
        <v>17.22</v>
      </c>
      <c r="AB15" s="87">
        <v>19.443539026995026</v>
      </c>
      <c r="AC15" s="87">
        <v>21.64482032433499</v>
      </c>
      <c r="AD15" s="73">
        <f t="shared" si="1"/>
        <v>192.81941052971428</v>
      </c>
      <c r="AE15" s="87">
        <v>13.391874556535168</v>
      </c>
      <c r="AF15" s="87">
        <v>20.286882000000006</v>
      </c>
      <c r="AG15" s="87">
        <v>19.527480000000001</v>
      </c>
      <c r="AH15" s="87">
        <v>19.725147928228985</v>
      </c>
      <c r="AI15" s="87">
        <v>21.697199999999999</v>
      </c>
      <c r="AJ15" s="87">
        <v>18.442620000000002</v>
      </c>
      <c r="AK15" s="87">
        <v>13.018320000000001</v>
      </c>
      <c r="AL15" s="87">
        <v>21.697199999999999</v>
      </c>
      <c r="AM15" s="87">
        <v>21.697199999999999</v>
      </c>
      <c r="AN15" s="87">
        <v>21.697199999999999</v>
      </c>
      <c r="AO15" s="87">
        <v>24.498859174013734</v>
      </c>
      <c r="AP15" s="87">
        <v>27.272473608662089</v>
      </c>
      <c r="AQ15" s="73">
        <f t="shared" si="2"/>
        <v>242.95245726744002</v>
      </c>
      <c r="AR15" s="87">
        <v>18.212949396887829</v>
      </c>
      <c r="AS15" s="87">
        <v>27.590159520000011</v>
      </c>
      <c r="AT15" s="87">
        <v>26.557372800000003</v>
      </c>
      <c r="AU15" s="87">
        <v>26.826201182391422</v>
      </c>
      <c r="AV15" s="87">
        <v>29.508192000000001</v>
      </c>
      <c r="AW15" s="87">
        <v>25.081963200000004</v>
      </c>
      <c r="AX15" s="87">
        <v>17.704915200000002</v>
      </c>
      <c r="AY15" s="87">
        <v>29.508192000000001</v>
      </c>
      <c r="AZ15" s="87">
        <v>29.508192000000001</v>
      </c>
      <c r="BA15" s="87">
        <v>29.508192000000001</v>
      </c>
      <c r="BB15" s="87">
        <v>33.318448476658681</v>
      </c>
      <c r="BC15" s="87">
        <v>37.090564107780445</v>
      </c>
      <c r="BD15" s="73">
        <f t="shared" si="3"/>
        <v>330.41534188371844</v>
      </c>
    </row>
    <row r="16" spans="1:56">
      <c r="A16" s="197"/>
      <c r="B16" s="201"/>
      <c r="C16" s="1" t="s">
        <v>120</v>
      </c>
      <c r="D16" s="33" t="s">
        <v>110</v>
      </c>
      <c r="E16" s="87">
        <v>6.1721671720476214</v>
      </c>
      <c r="F16" s="87">
        <v>9.3500000000000014</v>
      </c>
      <c r="G16" s="87">
        <v>9</v>
      </c>
      <c r="H16" s="87">
        <v>9.0911029663869005</v>
      </c>
      <c r="I16" s="87">
        <v>10</v>
      </c>
      <c r="J16" s="87">
        <v>8.5</v>
      </c>
      <c r="K16" s="87">
        <v>6</v>
      </c>
      <c r="L16" s="87">
        <v>10</v>
      </c>
      <c r="M16" s="87">
        <v>10</v>
      </c>
      <c r="N16" s="87">
        <v>10</v>
      </c>
      <c r="O16" s="87">
        <v>11.291253790357159</v>
      </c>
      <c r="P16" s="87">
        <v>12.569582069880948</v>
      </c>
      <c r="Q16" s="73">
        <f t="shared" si="0"/>
        <v>111.97410599867264</v>
      </c>
      <c r="R16" s="87">
        <v>7.591765621618574</v>
      </c>
      <c r="S16" s="87">
        <v>11.500500000000002</v>
      </c>
      <c r="T16" s="87">
        <v>11.07</v>
      </c>
      <c r="U16" s="87">
        <v>11.182056648655887</v>
      </c>
      <c r="V16" s="87">
        <v>12.3</v>
      </c>
      <c r="W16" s="87">
        <v>10.455</v>
      </c>
      <c r="X16" s="87">
        <v>7.38</v>
      </c>
      <c r="Y16" s="87">
        <v>12.3</v>
      </c>
      <c r="Z16" s="87">
        <v>12.3</v>
      </c>
      <c r="AA16" s="87">
        <v>12.3</v>
      </c>
      <c r="AB16" s="87">
        <v>13.888242162139305</v>
      </c>
      <c r="AC16" s="87">
        <v>15.460585945953566</v>
      </c>
      <c r="AD16" s="73">
        <f t="shared" si="1"/>
        <v>137.7281503783673</v>
      </c>
      <c r="AE16" s="87">
        <v>9.5656246832394025</v>
      </c>
      <c r="AF16" s="87">
        <v>14.490630000000003</v>
      </c>
      <c r="AG16" s="87">
        <v>13.9482</v>
      </c>
      <c r="AH16" s="87">
        <v>14.089391377306418</v>
      </c>
      <c r="AI16" s="87">
        <v>15.498000000000001</v>
      </c>
      <c r="AJ16" s="87">
        <v>13.173299999999999</v>
      </c>
      <c r="AK16" s="87">
        <v>9.2988</v>
      </c>
      <c r="AL16" s="87">
        <v>15.498000000000001</v>
      </c>
      <c r="AM16" s="87">
        <v>15.498000000000001</v>
      </c>
      <c r="AN16" s="87">
        <v>15.498000000000001</v>
      </c>
      <c r="AO16" s="87">
        <v>17.499185124295526</v>
      </c>
      <c r="AP16" s="87">
        <v>19.480338291901493</v>
      </c>
      <c r="AQ16" s="73">
        <f t="shared" si="2"/>
        <v>173.53746947674284</v>
      </c>
      <c r="AR16" s="87">
        <v>13.009249569205588</v>
      </c>
      <c r="AS16" s="87">
        <v>19.707256800000007</v>
      </c>
      <c r="AT16" s="87">
        <v>18.969552</v>
      </c>
      <c r="AU16" s="87">
        <v>19.161572273136731</v>
      </c>
      <c r="AV16" s="87">
        <v>21.077280000000002</v>
      </c>
      <c r="AW16" s="87">
        <v>17.915687999999999</v>
      </c>
      <c r="AX16" s="87">
        <v>12.646368000000001</v>
      </c>
      <c r="AY16" s="87">
        <v>21.077280000000002</v>
      </c>
      <c r="AZ16" s="87">
        <v>21.077280000000002</v>
      </c>
      <c r="BA16" s="87">
        <v>21.077280000000002</v>
      </c>
      <c r="BB16" s="87">
        <v>23.798891769041916</v>
      </c>
      <c r="BC16" s="87">
        <v>26.493260076986033</v>
      </c>
      <c r="BD16" s="73">
        <f t="shared" si="3"/>
        <v>236.01095848837025</v>
      </c>
    </row>
    <row r="17" spans="1:56">
      <c r="A17" s="197"/>
      <c r="B17" s="201"/>
      <c r="C17" s="1" t="s">
        <v>30</v>
      </c>
      <c r="D17" s="53" t="s">
        <v>110</v>
      </c>
      <c r="E17" s="87">
        <v>12.344334344095243</v>
      </c>
      <c r="F17" s="87">
        <v>18.700000000000003</v>
      </c>
      <c r="G17" s="87">
        <v>18</v>
      </c>
      <c r="H17" s="87">
        <v>18.182205932773801</v>
      </c>
      <c r="I17" s="87">
        <v>20</v>
      </c>
      <c r="J17" s="87">
        <v>17</v>
      </c>
      <c r="K17" s="87">
        <v>12</v>
      </c>
      <c r="L17" s="87">
        <v>20</v>
      </c>
      <c r="M17" s="87">
        <v>20</v>
      </c>
      <c r="N17" s="87">
        <v>20</v>
      </c>
      <c r="O17" s="87">
        <v>22.582507580714317</v>
      </c>
      <c r="P17" s="87">
        <v>25.139164139761895</v>
      </c>
      <c r="Q17" s="73">
        <f t="shared" si="0"/>
        <v>223.94821199734528</v>
      </c>
      <c r="R17" s="87">
        <v>15.183531243237148</v>
      </c>
      <c r="S17" s="87">
        <v>23.001000000000005</v>
      </c>
      <c r="T17" s="87">
        <v>22.14</v>
      </c>
      <c r="U17" s="87">
        <v>22.364113297311775</v>
      </c>
      <c r="V17" s="87">
        <v>24.6</v>
      </c>
      <c r="W17" s="87">
        <v>20.91</v>
      </c>
      <c r="X17" s="87">
        <v>14.76</v>
      </c>
      <c r="Y17" s="87">
        <v>24.6</v>
      </c>
      <c r="Z17" s="87">
        <v>24.6</v>
      </c>
      <c r="AA17" s="87">
        <v>24.6</v>
      </c>
      <c r="AB17" s="87">
        <v>27.776484324278609</v>
      </c>
      <c r="AC17" s="87">
        <v>30.921171891907132</v>
      </c>
      <c r="AD17" s="73">
        <f t="shared" si="1"/>
        <v>275.45630075673461</v>
      </c>
      <c r="AE17" s="87">
        <v>19.131249366478805</v>
      </c>
      <c r="AF17" s="87">
        <v>28.981260000000006</v>
      </c>
      <c r="AG17" s="87">
        <v>27.8964</v>
      </c>
      <c r="AH17" s="87">
        <v>28.178782754612836</v>
      </c>
      <c r="AI17" s="87">
        <v>30.996000000000002</v>
      </c>
      <c r="AJ17" s="87">
        <v>26.346599999999999</v>
      </c>
      <c r="AK17" s="87">
        <v>18.5976</v>
      </c>
      <c r="AL17" s="87">
        <v>30.996000000000002</v>
      </c>
      <c r="AM17" s="87">
        <v>30.996000000000002</v>
      </c>
      <c r="AN17" s="87">
        <v>30.996000000000002</v>
      </c>
      <c r="AO17" s="87">
        <v>34.998370248591051</v>
      </c>
      <c r="AP17" s="87">
        <v>38.960676583802986</v>
      </c>
      <c r="AQ17" s="73">
        <f t="shared" si="2"/>
        <v>347.07493895348568</v>
      </c>
      <c r="AR17" s="87">
        <v>26.018499138411176</v>
      </c>
      <c r="AS17" s="87">
        <v>39.414513600000014</v>
      </c>
      <c r="AT17" s="87">
        <v>37.939104</v>
      </c>
      <c r="AU17" s="87">
        <v>38.323144546273461</v>
      </c>
      <c r="AV17" s="87">
        <v>42.154560000000004</v>
      </c>
      <c r="AW17" s="87">
        <v>35.831375999999999</v>
      </c>
      <c r="AX17" s="87">
        <v>25.292736000000001</v>
      </c>
      <c r="AY17" s="87">
        <v>42.154560000000004</v>
      </c>
      <c r="AZ17" s="87">
        <v>42.154560000000004</v>
      </c>
      <c r="BA17" s="87">
        <v>42.154560000000004</v>
      </c>
      <c r="BB17" s="87">
        <v>47.597783538083831</v>
      </c>
      <c r="BC17" s="87">
        <v>52.986520153972066</v>
      </c>
      <c r="BD17" s="73">
        <f t="shared" si="3"/>
        <v>472.0219169767405</v>
      </c>
    </row>
    <row r="18" spans="1:56">
      <c r="A18" s="197"/>
      <c r="B18" s="201"/>
      <c r="C18" s="1" t="s">
        <v>31</v>
      </c>
      <c r="D18" s="33" t="s">
        <v>110</v>
      </c>
      <c r="E18" s="87">
        <v>9.8754674752761957</v>
      </c>
      <c r="F18" s="87">
        <v>14.96</v>
      </c>
      <c r="G18" s="87">
        <v>14.4</v>
      </c>
      <c r="H18" s="87">
        <v>14.545764746219039</v>
      </c>
      <c r="I18" s="87">
        <v>16</v>
      </c>
      <c r="J18" s="87">
        <v>13.6</v>
      </c>
      <c r="K18" s="87">
        <v>9.6</v>
      </c>
      <c r="L18" s="87">
        <v>16</v>
      </c>
      <c r="M18" s="87">
        <v>16</v>
      </c>
      <c r="N18" s="87">
        <v>16</v>
      </c>
      <c r="O18" s="87">
        <v>18.066006064571454</v>
      </c>
      <c r="P18" s="87">
        <v>20.111331311809515</v>
      </c>
      <c r="Q18" s="73">
        <f t="shared" si="0"/>
        <v>179.15856959787618</v>
      </c>
      <c r="R18" s="87">
        <v>12.146824994589721</v>
      </c>
      <c r="S18" s="87">
        <v>18.4008</v>
      </c>
      <c r="T18" s="87">
        <v>17.712</v>
      </c>
      <c r="U18" s="87">
        <v>17.891290637849416</v>
      </c>
      <c r="V18" s="87">
        <v>19.68</v>
      </c>
      <c r="W18" s="87">
        <v>16.727999999999998</v>
      </c>
      <c r="X18" s="87">
        <v>11.808</v>
      </c>
      <c r="Y18" s="87">
        <v>19.68</v>
      </c>
      <c r="Z18" s="87">
        <v>19.68</v>
      </c>
      <c r="AA18" s="87">
        <v>19.68</v>
      </c>
      <c r="AB18" s="87">
        <v>22.22118745942289</v>
      </c>
      <c r="AC18" s="87">
        <v>24.736937513525703</v>
      </c>
      <c r="AD18" s="73">
        <f t="shared" si="1"/>
        <v>220.36504060538775</v>
      </c>
      <c r="AE18" s="87">
        <v>15.304999493183049</v>
      </c>
      <c r="AF18" s="87">
        <v>23.185008</v>
      </c>
      <c r="AG18" s="87">
        <v>22.317119999999999</v>
      </c>
      <c r="AH18" s="87">
        <v>22.543026203690264</v>
      </c>
      <c r="AI18" s="87">
        <v>24.796800000000001</v>
      </c>
      <c r="AJ18" s="87">
        <v>21.077279999999998</v>
      </c>
      <c r="AK18" s="87">
        <v>14.878080000000001</v>
      </c>
      <c r="AL18" s="87">
        <v>24.796800000000001</v>
      </c>
      <c r="AM18" s="87">
        <v>24.796800000000001</v>
      </c>
      <c r="AN18" s="87">
        <v>24.796800000000001</v>
      </c>
      <c r="AO18" s="87">
        <v>27.998696198872842</v>
      </c>
      <c r="AP18" s="87">
        <v>31.168541267042386</v>
      </c>
      <c r="AQ18" s="73">
        <f t="shared" si="2"/>
        <v>277.6599511627885</v>
      </c>
      <c r="AR18" s="87">
        <v>20.814799310728947</v>
      </c>
      <c r="AS18" s="87">
        <v>31.531610880000002</v>
      </c>
      <c r="AT18" s="87">
        <v>30.351283200000001</v>
      </c>
      <c r="AU18" s="87">
        <v>30.658515637018763</v>
      </c>
      <c r="AV18" s="87">
        <v>33.723648000000004</v>
      </c>
      <c r="AW18" s="87">
        <v>28.665100800000001</v>
      </c>
      <c r="AX18" s="87">
        <v>20.234188800000002</v>
      </c>
      <c r="AY18" s="87">
        <v>33.723648000000004</v>
      </c>
      <c r="AZ18" s="87">
        <v>33.723648000000004</v>
      </c>
      <c r="BA18" s="87">
        <v>33.723648000000004</v>
      </c>
      <c r="BB18" s="87">
        <v>38.078226830467067</v>
      </c>
      <c r="BC18" s="87">
        <v>42.389216123177647</v>
      </c>
      <c r="BD18" s="73">
        <f t="shared" si="3"/>
        <v>377.61753358139254</v>
      </c>
    </row>
    <row r="19" spans="1:56">
      <c r="A19" s="197"/>
      <c r="B19" s="201"/>
      <c r="C19" s="1" t="s">
        <v>32</v>
      </c>
      <c r="D19" s="33"/>
      <c r="E19" s="87">
        <v>4.9377337376380979</v>
      </c>
      <c r="F19" s="87">
        <v>5.61</v>
      </c>
      <c r="G19" s="87">
        <v>7.2</v>
      </c>
      <c r="H19" s="87">
        <v>5.4546617798321391</v>
      </c>
      <c r="I19" s="87">
        <v>8</v>
      </c>
      <c r="J19" s="87">
        <v>3.4</v>
      </c>
      <c r="K19" s="87">
        <v>4.8</v>
      </c>
      <c r="L19" s="87">
        <v>6</v>
      </c>
      <c r="M19" s="87">
        <v>8</v>
      </c>
      <c r="N19" s="87">
        <v>4</v>
      </c>
      <c r="O19" s="87">
        <v>4.5165015161428634</v>
      </c>
      <c r="P19" s="87">
        <v>5.0278328279523787</v>
      </c>
      <c r="Q19" s="73">
        <f t="shared" si="0"/>
        <v>66.946729861565473</v>
      </c>
      <c r="R19" s="87">
        <v>6.0734124972948607</v>
      </c>
      <c r="S19" s="87">
        <v>6.9003000000000005</v>
      </c>
      <c r="T19" s="87">
        <v>8.8559999999999999</v>
      </c>
      <c r="U19" s="87">
        <v>6.7092339891935309</v>
      </c>
      <c r="V19" s="87">
        <v>9.84</v>
      </c>
      <c r="W19" s="87">
        <v>4.1819999999999995</v>
      </c>
      <c r="X19" s="87">
        <v>5.9039999999999999</v>
      </c>
      <c r="Y19" s="87">
        <v>7.38</v>
      </c>
      <c r="Z19" s="87">
        <v>9.84</v>
      </c>
      <c r="AA19" s="87">
        <v>4.92</v>
      </c>
      <c r="AB19" s="87">
        <v>5.5552968648557224</v>
      </c>
      <c r="AC19" s="87">
        <v>6.1842343783814258</v>
      </c>
      <c r="AD19" s="73">
        <f t="shared" si="1"/>
        <v>82.344477729725554</v>
      </c>
      <c r="AE19" s="87">
        <v>7.6524997465915243</v>
      </c>
      <c r="AF19" s="87">
        <v>8.6943780000000004</v>
      </c>
      <c r="AG19" s="87">
        <v>11.15856</v>
      </c>
      <c r="AH19" s="87">
        <v>8.4536348263838494</v>
      </c>
      <c r="AI19" s="87">
        <v>12.398400000000001</v>
      </c>
      <c r="AJ19" s="87">
        <v>5.2693199999999996</v>
      </c>
      <c r="AK19" s="87">
        <v>7.4390400000000003</v>
      </c>
      <c r="AL19" s="87">
        <v>9.2988</v>
      </c>
      <c r="AM19" s="87">
        <v>12.398400000000001</v>
      </c>
      <c r="AN19" s="87">
        <v>6.1992000000000003</v>
      </c>
      <c r="AO19" s="87">
        <v>6.9996740497182106</v>
      </c>
      <c r="AP19" s="87">
        <v>7.7921353167605965</v>
      </c>
      <c r="AQ19" s="73">
        <f t="shared" si="2"/>
        <v>103.75404193945418</v>
      </c>
      <c r="AR19" s="87">
        <v>10.407399655364474</v>
      </c>
      <c r="AS19" s="87">
        <v>11.824354080000001</v>
      </c>
      <c r="AT19" s="87">
        <v>15.175641600000001</v>
      </c>
      <c r="AU19" s="87">
        <v>11.496943363882036</v>
      </c>
      <c r="AV19" s="87">
        <v>16.861824000000002</v>
      </c>
      <c r="AW19" s="87">
        <v>7.1662752000000003</v>
      </c>
      <c r="AX19" s="87">
        <v>10.117094400000001</v>
      </c>
      <c r="AY19" s="87">
        <v>12.646368000000001</v>
      </c>
      <c r="AZ19" s="87">
        <v>16.861824000000002</v>
      </c>
      <c r="BA19" s="87">
        <v>8.4309120000000011</v>
      </c>
      <c r="BB19" s="87">
        <v>9.5195567076167666</v>
      </c>
      <c r="BC19" s="87">
        <v>10.597304030794412</v>
      </c>
      <c r="BD19" s="73">
        <f t="shared" si="3"/>
        <v>141.1054970376577</v>
      </c>
    </row>
    <row r="20" spans="1:56">
      <c r="A20" s="197"/>
      <c r="B20" s="201"/>
      <c r="C20" s="1" t="s">
        <v>33</v>
      </c>
      <c r="D20" s="33" t="s">
        <v>110</v>
      </c>
      <c r="E20" s="87">
        <v>11.109900909685718</v>
      </c>
      <c r="F20" s="87">
        <v>16.830000000000002</v>
      </c>
      <c r="G20" s="87">
        <v>16.2</v>
      </c>
      <c r="H20" s="87">
        <v>16.36398533949642</v>
      </c>
      <c r="I20" s="87">
        <v>18</v>
      </c>
      <c r="J20" s="87">
        <v>15.299999999999999</v>
      </c>
      <c r="K20" s="87">
        <v>10.799999999999999</v>
      </c>
      <c r="L20" s="87">
        <v>18</v>
      </c>
      <c r="M20" s="87">
        <v>18</v>
      </c>
      <c r="N20" s="87">
        <v>18</v>
      </c>
      <c r="O20" s="87">
        <v>20.324256822642887</v>
      </c>
      <c r="P20" s="87">
        <v>22.625247725785705</v>
      </c>
      <c r="Q20" s="73">
        <f t="shared" si="0"/>
        <v>201.55339079761075</v>
      </c>
      <c r="R20" s="87">
        <v>13.665178118913433</v>
      </c>
      <c r="S20" s="87">
        <v>20.700900000000001</v>
      </c>
      <c r="T20" s="87">
        <v>19.925999999999998</v>
      </c>
      <c r="U20" s="87">
        <v>20.127701967580595</v>
      </c>
      <c r="V20" s="87">
        <v>22.14</v>
      </c>
      <c r="W20" s="87">
        <v>18.818999999999999</v>
      </c>
      <c r="X20" s="87">
        <v>13.283999999999999</v>
      </c>
      <c r="Y20" s="87">
        <v>22.14</v>
      </c>
      <c r="Z20" s="87">
        <v>22.14</v>
      </c>
      <c r="AA20" s="87">
        <v>22.14</v>
      </c>
      <c r="AB20" s="87">
        <v>24.998835891850749</v>
      </c>
      <c r="AC20" s="87">
        <v>27.829054702716416</v>
      </c>
      <c r="AD20" s="73">
        <f t="shared" si="1"/>
        <v>247.91067068106113</v>
      </c>
      <c r="AE20" s="87">
        <v>17.218124429830926</v>
      </c>
      <c r="AF20" s="87">
        <v>26.083134000000001</v>
      </c>
      <c r="AG20" s="87">
        <v>25.106759999999998</v>
      </c>
      <c r="AH20" s="87">
        <v>25.36090447915155</v>
      </c>
      <c r="AI20" s="87">
        <v>27.8964</v>
      </c>
      <c r="AJ20" s="87">
        <v>23.711939999999998</v>
      </c>
      <c r="AK20" s="87">
        <v>16.737839999999998</v>
      </c>
      <c r="AL20" s="87">
        <v>27.8964</v>
      </c>
      <c r="AM20" s="87">
        <v>27.8964</v>
      </c>
      <c r="AN20" s="87">
        <v>27.8964</v>
      </c>
      <c r="AO20" s="87">
        <v>31.498533223731943</v>
      </c>
      <c r="AP20" s="87">
        <v>35.064608925422682</v>
      </c>
      <c r="AQ20" s="73">
        <f t="shared" si="2"/>
        <v>312.36744505813709</v>
      </c>
      <c r="AR20" s="87">
        <v>23.416649224570062</v>
      </c>
      <c r="AS20" s="87">
        <v>35.473062240000004</v>
      </c>
      <c r="AT20" s="87">
        <v>34.145193599999999</v>
      </c>
      <c r="AU20" s="87">
        <v>34.49083009164611</v>
      </c>
      <c r="AV20" s="87">
        <v>37.939104</v>
      </c>
      <c r="AW20" s="87">
        <v>32.248238399999998</v>
      </c>
      <c r="AX20" s="87">
        <v>22.763462399999998</v>
      </c>
      <c r="AY20" s="87">
        <v>37.939104</v>
      </c>
      <c r="AZ20" s="87">
        <v>37.939104</v>
      </c>
      <c r="BA20" s="87">
        <v>37.939104</v>
      </c>
      <c r="BB20" s="87">
        <v>42.838005184275445</v>
      </c>
      <c r="BC20" s="87">
        <v>47.687868138574849</v>
      </c>
      <c r="BD20" s="73">
        <f t="shared" si="3"/>
        <v>424.81972527906646</v>
      </c>
    </row>
    <row r="21" spans="1:56">
      <c r="A21" s="197"/>
      <c r="B21" s="201"/>
      <c r="C21" s="1" t="s">
        <v>34</v>
      </c>
      <c r="D21" s="33"/>
      <c r="E21" s="87">
        <v>3.7033003032285734</v>
      </c>
      <c r="F21" s="87">
        <v>7.48</v>
      </c>
      <c r="G21" s="87">
        <v>9</v>
      </c>
      <c r="H21" s="87">
        <v>5.4546617798321391</v>
      </c>
      <c r="I21" s="87">
        <v>8</v>
      </c>
      <c r="J21" s="87">
        <v>5.0999999999999996</v>
      </c>
      <c r="K21" s="87">
        <v>3.5999999999999996</v>
      </c>
      <c r="L21" s="87">
        <v>6</v>
      </c>
      <c r="M21" s="87">
        <v>8</v>
      </c>
      <c r="N21" s="87">
        <v>12</v>
      </c>
      <c r="O21" s="87">
        <v>11.291253790357159</v>
      </c>
      <c r="P21" s="87">
        <v>5.0278328279523787</v>
      </c>
      <c r="Q21" s="73">
        <f t="shared" si="0"/>
        <v>84.657048701370258</v>
      </c>
      <c r="R21" s="87">
        <v>4.5550593729711455</v>
      </c>
      <c r="S21" s="87">
        <v>9.2004000000000001</v>
      </c>
      <c r="T21" s="87">
        <v>11.07</v>
      </c>
      <c r="U21" s="87">
        <v>6.7092339891935309</v>
      </c>
      <c r="V21" s="87">
        <v>9.84</v>
      </c>
      <c r="W21" s="87">
        <v>6.2729999999999997</v>
      </c>
      <c r="X21" s="87">
        <v>4.4279999999999999</v>
      </c>
      <c r="Y21" s="87">
        <v>7.38</v>
      </c>
      <c r="Z21" s="87">
        <v>9.84</v>
      </c>
      <c r="AA21" s="87">
        <v>14.76</v>
      </c>
      <c r="AB21" s="87">
        <v>13.888242162139305</v>
      </c>
      <c r="AC21" s="87">
        <v>6.1842343783814258</v>
      </c>
      <c r="AD21" s="73">
        <f t="shared" si="1"/>
        <v>104.12816990268541</v>
      </c>
      <c r="AE21" s="87">
        <v>5.7393748099436435</v>
      </c>
      <c r="AF21" s="87">
        <v>11.592504</v>
      </c>
      <c r="AG21" s="87">
        <v>13.9482</v>
      </c>
      <c r="AH21" s="87">
        <v>8.4536348263838494</v>
      </c>
      <c r="AI21" s="87">
        <v>12.398400000000001</v>
      </c>
      <c r="AJ21" s="87">
        <v>7.9039799999999998</v>
      </c>
      <c r="AK21" s="87">
        <v>5.5792799999999998</v>
      </c>
      <c r="AL21" s="87">
        <v>9.2988</v>
      </c>
      <c r="AM21" s="87">
        <v>12.398400000000001</v>
      </c>
      <c r="AN21" s="87">
        <v>18.5976</v>
      </c>
      <c r="AO21" s="87">
        <v>17.499185124295526</v>
      </c>
      <c r="AP21" s="87">
        <v>7.7921353167605965</v>
      </c>
      <c r="AQ21" s="73">
        <f t="shared" si="2"/>
        <v>131.20149407738361</v>
      </c>
      <c r="AR21" s="87">
        <v>7.8055497415233557</v>
      </c>
      <c r="AS21" s="87">
        <v>15.765805440000001</v>
      </c>
      <c r="AT21" s="87">
        <v>18.969552</v>
      </c>
      <c r="AU21" s="87">
        <v>11.496943363882036</v>
      </c>
      <c r="AV21" s="87">
        <v>16.861824000000002</v>
      </c>
      <c r="AW21" s="87">
        <v>10.7494128</v>
      </c>
      <c r="AX21" s="87">
        <v>7.5878208000000003</v>
      </c>
      <c r="AY21" s="87">
        <v>12.646368000000001</v>
      </c>
      <c r="AZ21" s="87">
        <v>16.861824000000002</v>
      </c>
      <c r="BA21" s="87">
        <v>25.292736000000001</v>
      </c>
      <c r="BB21" s="87">
        <v>23.798891769041916</v>
      </c>
      <c r="BC21" s="87">
        <v>10.597304030794412</v>
      </c>
      <c r="BD21" s="73">
        <f t="shared" si="3"/>
        <v>178.43403194524171</v>
      </c>
    </row>
    <row r="22" spans="1:56">
      <c r="A22" s="197"/>
      <c r="B22" s="201"/>
      <c r="C22" s="1" t="s">
        <v>35</v>
      </c>
      <c r="D22" s="33"/>
      <c r="E22" s="87">
        <v>0</v>
      </c>
      <c r="F22" s="87">
        <v>1.87</v>
      </c>
      <c r="G22" s="87">
        <v>0</v>
      </c>
      <c r="H22" s="87">
        <v>1.8182205932773798</v>
      </c>
      <c r="I22" s="87">
        <v>0</v>
      </c>
      <c r="J22" s="87">
        <v>0</v>
      </c>
      <c r="K22" s="87">
        <v>2.4</v>
      </c>
      <c r="L22" s="87">
        <v>0</v>
      </c>
      <c r="M22" s="87">
        <v>4</v>
      </c>
      <c r="N22" s="87">
        <v>0</v>
      </c>
      <c r="O22" s="87">
        <v>4.5165015161428634</v>
      </c>
      <c r="P22" s="87">
        <v>0</v>
      </c>
      <c r="Q22" s="73">
        <f t="shared" si="0"/>
        <v>14.604722109420244</v>
      </c>
      <c r="R22" s="87">
        <v>0</v>
      </c>
      <c r="S22" s="87">
        <v>2.3001</v>
      </c>
      <c r="T22" s="87">
        <v>0</v>
      </c>
      <c r="U22" s="87">
        <v>2.236411329731177</v>
      </c>
      <c r="V22" s="87">
        <v>0</v>
      </c>
      <c r="W22" s="87">
        <v>0</v>
      </c>
      <c r="X22" s="87">
        <v>2.952</v>
      </c>
      <c r="Y22" s="87">
        <v>0</v>
      </c>
      <c r="Z22" s="87">
        <v>4.92</v>
      </c>
      <c r="AA22" s="87">
        <v>0</v>
      </c>
      <c r="AB22" s="87">
        <v>5.5552968648557224</v>
      </c>
      <c r="AC22" s="87">
        <v>0</v>
      </c>
      <c r="AD22" s="73">
        <f t="shared" si="1"/>
        <v>17.9638081945869</v>
      </c>
      <c r="AE22" s="87">
        <v>0</v>
      </c>
      <c r="AF22" s="87">
        <v>2.898126</v>
      </c>
      <c r="AG22" s="87">
        <v>0</v>
      </c>
      <c r="AH22" s="87">
        <v>2.817878275461283</v>
      </c>
      <c r="AI22" s="87">
        <v>0</v>
      </c>
      <c r="AJ22" s="87">
        <v>0</v>
      </c>
      <c r="AK22" s="87">
        <v>3.7195200000000002</v>
      </c>
      <c r="AL22" s="87">
        <v>0</v>
      </c>
      <c r="AM22" s="87">
        <v>6.1992000000000003</v>
      </c>
      <c r="AN22" s="87">
        <v>0</v>
      </c>
      <c r="AO22" s="87">
        <v>6.9996740497182106</v>
      </c>
      <c r="AP22" s="87">
        <v>0</v>
      </c>
      <c r="AQ22" s="73">
        <f t="shared" si="2"/>
        <v>22.634398325179497</v>
      </c>
      <c r="AR22" s="87">
        <v>0</v>
      </c>
      <c r="AS22" s="87">
        <v>3.9414513600000003</v>
      </c>
      <c r="AT22" s="87">
        <v>0</v>
      </c>
      <c r="AU22" s="87">
        <v>3.8323144546273453</v>
      </c>
      <c r="AV22" s="87">
        <v>0</v>
      </c>
      <c r="AW22" s="87">
        <v>0</v>
      </c>
      <c r="AX22" s="87">
        <v>5.0585472000000005</v>
      </c>
      <c r="AY22" s="87">
        <v>0</v>
      </c>
      <c r="AZ22" s="87">
        <v>8.4309120000000011</v>
      </c>
      <c r="BA22" s="87">
        <v>0</v>
      </c>
      <c r="BB22" s="87">
        <v>9.5195567076167666</v>
      </c>
      <c r="BC22" s="87">
        <v>0</v>
      </c>
      <c r="BD22" s="73">
        <f t="shared" si="3"/>
        <v>30.78278172224411</v>
      </c>
    </row>
    <row r="23" spans="1:56">
      <c r="A23" s="197"/>
      <c r="B23" s="201"/>
      <c r="C23" s="1" t="s">
        <v>36</v>
      </c>
      <c r="D23" s="33"/>
      <c r="E23" s="87">
        <v>2.4688668688190489</v>
      </c>
      <c r="F23" s="87">
        <v>3.74</v>
      </c>
      <c r="G23" s="87">
        <v>3.6</v>
      </c>
      <c r="H23" s="87">
        <v>3.6364411865547597</v>
      </c>
      <c r="I23" s="87">
        <v>4</v>
      </c>
      <c r="J23" s="87">
        <v>3.4</v>
      </c>
      <c r="K23" s="87">
        <v>2.4</v>
      </c>
      <c r="L23" s="87">
        <v>4</v>
      </c>
      <c r="M23" s="87">
        <v>4</v>
      </c>
      <c r="N23" s="87">
        <v>4</v>
      </c>
      <c r="O23" s="87">
        <v>4.5165015161428634</v>
      </c>
      <c r="P23" s="87">
        <v>5.0278328279523787</v>
      </c>
      <c r="Q23" s="73">
        <f t="shared" si="0"/>
        <v>44.789642399469045</v>
      </c>
      <c r="R23" s="87">
        <v>3.0367062486474303</v>
      </c>
      <c r="S23" s="87">
        <v>4.6002000000000001</v>
      </c>
      <c r="T23" s="87">
        <v>4.4279999999999999</v>
      </c>
      <c r="U23" s="87">
        <v>4.4728226594623539</v>
      </c>
      <c r="V23" s="87">
        <v>4.92</v>
      </c>
      <c r="W23" s="87">
        <v>4.1819999999999995</v>
      </c>
      <c r="X23" s="87">
        <v>2.952</v>
      </c>
      <c r="Y23" s="87">
        <v>4.92</v>
      </c>
      <c r="Z23" s="87">
        <v>4.92</v>
      </c>
      <c r="AA23" s="87">
        <v>4.92</v>
      </c>
      <c r="AB23" s="87">
        <v>5.5552968648557224</v>
      </c>
      <c r="AC23" s="87">
        <v>6.1842343783814258</v>
      </c>
      <c r="AD23" s="73">
        <f t="shared" si="1"/>
        <v>55.091260151346937</v>
      </c>
      <c r="AE23" s="87">
        <v>3.8262498732957622</v>
      </c>
      <c r="AF23" s="87">
        <v>5.796252</v>
      </c>
      <c r="AG23" s="87">
        <v>5.5792799999999998</v>
      </c>
      <c r="AH23" s="87">
        <v>5.635756550922566</v>
      </c>
      <c r="AI23" s="87">
        <v>6.1992000000000003</v>
      </c>
      <c r="AJ23" s="87">
        <v>5.2693199999999996</v>
      </c>
      <c r="AK23" s="87">
        <v>3.7195200000000002</v>
      </c>
      <c r="AL23" s="87">
        <v>6.1992000000000003</v>
      </c>
      <c r="AM23" s="87">
        <v>6.1992000000000003</v>
      </c>
      <c r="AN23" s="87">
        <v>6.1992000000000003</v>
      </c>
      <c r="AO23" s="87">
        <v>6.9996740497182106</v>
      </c>
      <c r="AP23" s="87">
        <v>7.7921353167605965</v>
      </c>
      <c r="AQ23" s="73">
        <f t="shared" si="2"/>
        <v>69.414987790697126</v>
      </c>
      <c r="AR23" s="87">
        <v>5.2036998276822368</v>
      </c>
      <c r="AS23" s="87">
        <v>7.8829027200000006</v>
      </c>
      <c r="AT23" s="87">
        <v>7.5878208000000003</v>
      </c>
      <c r="AU23" s="87">
        <v>7.6646289092546906</v>
      </c>
      <c r="AV23" s="87">
        <v>8.4309120000000011</v>
      </c>
      <c r="AW23" s="87">
        <v>7.1662752000000003</v>
      </c>
      <c r="AX23" s="87">
        <v>5.0585472000000005</v>
      </c>
      <c r="AY23" s="87">
        <v>8.4309120000000011</v>
      </c>
      <c r="AZ23" s="87">
        <v>8.4309120000000011</v>
      </c>
      <c r="BA23" s="87">
        <v>8.4309120000000011</v>
      </c>
      <c r="BB23" s="87">
        <v>9.5195567076167666</v>
      </c>
      <c r="BC23" s="87">
        <v>10.597304030794412</v>
      </c>
      <c r="BD23" s="73">
        <f t="shared" si="3"/>
        <v>94.404383395348134</v>
      </c>
    </row>
    <row r="24" spans="1:56">
      <c r="A24" s="197"/>
      <c r="B24" s="201"/>
      <c r="C24" s="1" t="s">
        <v>37</v>
      </c>
      <c r="D24" s="33"/>
      <c r="E24" s="87">
        <v>2.4688668688190489</v>
      </c>
      <c r="F24" s="87">
        <v>3.74</v>
      </c>
      <c r="G24" s="87">
        <v>3.6</v>
      </c>
      <c r="H24" s="87">
        <v>3.6364411865547597</v>
      </c>
      <c r="I24" s="87">
        <v>4</v>
      </c>
      <c r="J24" s="87">
        <v>3.4</v>
      </c>
      <c r="K24" s="87">
        <v>2.4</v>
      </c>
      <c r="L24" s="87">
        <v>4</v>
      </c>
      <c r="M24" s="87">
        <v>4</v>
      </c>
      <c r="N24" s="87">
        <v>4</v>
      </c>
      <c r="O24" s="87">
        <v>4.5165015161428634</v>
      </c>
      <c r="P24" s="87">
        <v>5.0278328279523787</v>
      </c>
      <c r="Q24" s="73">
        <f t="shared" si="0"/>
        <v>44.789642399469045</v>
      </c>
      <c r="R24" s="87">
        <v>3.0367062486474303</v>
      </c>
      <c r="S24" s="87">
        <v>4.6002000000000001</v>
      </c>
      <c r="T24" s="87">
        <v>4.4279999999999999</v>
      </c>
      <c r="U24" s="87">
        <v>4.4728226594623539</v>
      </c>
      <c r="V24" s="87">
        <v>4.92</v>
      </c>
      <c r="W24" s="87">
        <v>4.1819999999999995</v>
      </c>
      <c r="X24" s="87">
        <v>2.952</v>
      </c>
      <c r="Y24" s="87">
        <v>4.92</v>
      </c>
      <c r="Z24" s="87">
        <v>4.92</v>
      </c>
      <c r="AA24" s="87">
        <v>4.92</v>
      </c>
      <c r="AB24" s="87">
        <v>5.5552968648557224</v>
      </c>
      <c r="AC24" s="87">
        <v>6.1842343783814258</v>
      </c>
      <c r="AD24" s="73">
        <f t="shared" si="1"/>
        <v>55.091260151346937</v>
      </c>
      <c r="AE24" s="87">
        <v>3.8262498732957622</v>
      </c>
      <c r="AF24" s="87">
        <v>5.796252</v>
      </c>
      <c r="AG24" s="87">
        <v>5.5792799999999998</v>
      </c>
      <c r="AH24" s="87">
        <v>5.635756550922566</v>
      </c>
      <c r="AI24" s="87">
        <v>6.1992000000000003</v>
      </c>
      <c r="AJ24" s="87">
        <v>5.2693199999999996</v>
      </c>
      <c r="AK24" s="87">
        <v>3.7195200000000002</v>
      </c>
      <c r="AL24" s="87">
        <v>6.1992000000000003</v>
      </c>
      <c r="AM24" s="87">
        <v>6.1992000000000003</v>
      </c>
      <c r="AN24" s="87">
        <v>6.1992000000000003</v>
      </c>
      <c r="AO24" s="87">
        <v>6.9996740497182106</v>
      </c>
      <c r="AP24" s="87">
        <v>7.7921353167605965</v>
      </c>
      <c r="AQ24" s="73">
        <f t="shared" si="2"/>
        <v>69.414987790697126</v>
      </c>
      <c r="AR24" s="87">
        <v>5.2036998276822368</v>
      </c>
      <c r="AS24" s="87">
        <v>7.8829027200000006</v>
      </c>
      <c r="AT24" s="87">
        <v>7.5878208000000003</v>
      </c>
      <c r="AU24" s="87">
        <v>7.6646289092546906</v>
      </c>
      <c r="AV24" s="87">
        <v>8.4309120000000011</v>
      </c>
      <c r="AW24" s="87">
        <v>7.1662752000000003</v>
      </c>
      <c r="AX24" s="87">
        <v>5.0585472000000005</v>
      </c>
      <c r="AY24" s="87">
        <v>8.4309120000000011</v>
      </c>
      <c r="AZ24" s="87">
        <v>8.4309120000000011</v>
      </c>
      <c r="BA24" s="87">
        <v>8.4309120000000011</v>
      </c>
      <c r="BB24" s="87">
        <v>9.5195567076167666</v>
      </c>
      <c r="BC24" s="87">
        <v>10.597304030794412</v>
      </c>
      <c r="BD24" s="73">
        <f t="shared" si="3"/>
        <v>94.404383395348134</v>
      </c>
    </row>
    <row r="25" spans="1:56">
      <c r="A25" s="197"/>
      <c r="B25" s="201"/>
      <c r="C25" s="1" t="s">
        <v>38</v>
      </c>
      <c r="D25" s="33" t="s">
        <v>110</v>
      </c>
      <c r="E25" s="87">
        <v>6.1721671720476214</v>
      </c>
      <c r="F25" s="87">
        <v>9.3500000000000014</v>
      </c>
      <c r="G25" s="87">
        <v>9</v>
      </c>
      <c r="H25" s="87">
        <v>9.0911029663869005</v>
      </c>
      <c r="I25" s="87">
        <v>10</v>
      </c>
      <c r="J25" s="87">
        <v>8.5</v>
      </c>
      <c r="K25" s="87">
        <v>6</v>
      </c>
      <c r="L25" s="87">
        <v>10</v>
      </c>
      <c r="M25" s="87">
        <v>10</v>
      </c>
      <c r="N25" s="87">
        <v>10</v>
      </c>
      <c r="O25" s="87">
        <v>11.291253790357159</v>
      </c>
      <c r="P25" s="87">
        <v>12.569582069880948</v>
      </c>
      <c r="Q25" s="73">
        <f t="shared" si="0"/>
        <v>111.97410599867264</v>
      </c>
      <c r="R25" s="87">
        <v>7.591765621618574</v>
      </c>
      <c r="S25" s="87">
        <v>11.500500000000002</v>
      </c>
      <c r="T25" s="87">
        <v>11.07</v>
      </c>
      <c r="U25" s="87">
        <v>11.182056648655887</v>
      </c>
      <c r="V25" s="87">
        <v>12.3</v>
      </c>
      <c r="W25" s="87">
        <v>10.455</v>
      </c>
      <c r="X25" s="87">
        <v>7.38</v>
      </c>
      <c r="Y25" s="87">
        <v>12.3</v>
      </c>
      <c r="Z25" s="87">
        <v>12.3</v>
      </c>
      <c r="AA25" s="87">
        <v>12.3</v>
      </c>
      <c r="AB25" s="87">
        <v>13.888242162139305</v>
      </c>
      <c r="AC25" s="87">
        <v>15.460585945953566</v>
      </c>
      <c r="AD25" s="73">
        <f t="shared" si="1"/>
        <v>137.7281503783673</v>
      </c>
      <c r="AE25" s="87">
        <v>9.5656246832394025</v>
      </c>
      <c r="AF25" s="87">
        <v>14.490630000000003</v>
      </c>
      <c r="AG25" s="87">
        <v>13.9482</v>
      </c>
      <c r="AH25" s="87">
        <v>14.089391377306418</v>
      </c>
      <c r="AI25" s="87">
        <v>15.498000000000001</v>
      </c>
      <c r="AJ25" s="87">
        <v>13.173299999999999</v>
      </c>
      <c r="AK25" s="87">
        <v>9.2988</v>
      </c>
      <c r="AL25" s="87">
        <v>15.498000000000001</v>
      </c>
      <c r="AM25" s="87">
        <v>15.498000000000001</v>
      </c>
      <c r="AN25" s="87">
        <v>15.498000000000001</v>
      </c>
      <c r="AO25" s="87">
        <v>17.499185124295526</v>
      </c>
      <c r="AP25" s="87">
        <v>19.480338291901493</v>
      </c>
      <c r="AQ25" s="73">
        <f t="shared" si="2"/>
        <v>173.53746947674284</v>
      </c>
      <c r="AR25" s="87">
        <v>13.009249569205588</v>
      </c>
      <c r="AS25" s="87">
        <v>19.707256800000007</v>
      </c>
      <c r="AT25" s="87">
        <v>18.969552</v>
      </c>
      <c r="AU25" s="87">
        <v>19.161572273136731</v>
      </c>
      <c r="AV25" s="87">
        <v>21.077280000000002</v>
      </c>
      <c r="AW25" s="87">
        <v>17.915687999999999</v>
      </c>
      <c r="AX25" s="87">
        <v>12.646368000000001</v>
      </c>
      <c r="AY25" s="87">
        <v>21.077280000000002</v>
      </c>
      <c r="AZ25" s="87">
        <v>21.077280000000002</v>
      </c>
      <c r="BA25" s="87">
        <v>21.077280000000002</v>
      </c>
      <c r="BB25" s="87">
        <v>23.798891769041916</v>
      </c>
      <c r="BC25" s="87">
        <v>26.493260076986033</v>
      </c>
      <c r="BD25" s="73">
        <f t="shared" si="3"/>
        <v>236.01095848837025</v>
      </c>
    </row>
    <row r="26" spans="1:56">
      <c r="A26" s="197"/>
      <c r="B26" s="201"/>
      <c r="C26" s="1" t="s">
        <v>39</v>
      </c>
      <c r="D26" s="33"/>
      <c r="E26" s="87">
        <v>7.4066006064571468</v>
      </c>
      <c r="F26" s="87">
        <v>9.3500000000000014</v>
      </c>
      <c r="G26" s="87">
        <v>7.2</v>
      </c>
      <c r="H26" s="87">
        <v>10.909323559664278</v>
      </c>
      <c r="I26" s="87">
        <v>10</v>
      </c>
      <c r="J26" s="87">
        <v>15.299999999999999</v>
      </c>
      <c r="K26" s="87">
        <v>3.5999999999999996</v>
      </c>
      <c r="L26" s="87">
        <v>18</v>
      </c>
      <c r="M26" s="87">
        <v>8</v>
      </c>
      <c r="N26" s="87">
        <v>16</v>
      </c>
      <c r="O26" s="87">
        <v>13.54950454842859</v>
      </c>
      <c r="P26" s="87">
        <v>20.111331311809515</v>
      </c>
      <c r="Q26" s="73">
        <f t="shared" si="0"/>
        <v>139.42676002635952</v>
      </c>
      <c r="R26" s="87">
        <v>9.110118745942291</v>
      </c>
      <c r="S26" s="87">
        <v>11.500500000000002</v>
      </c>
      <c r="T26" s="87">
        <v>8.8559999999999999</v>
      </c>
      <c r="U26" s="87">
        <v>13.418467978387062</v>
      </c>
      <c r="V26" s="87">
        <v>12.3</v>
      </c>
      <c r="W26" s="87">
        <v>18.818999999999999</v>
      </c>
      <c r="X26" s="87">
        <v>4.4279999999999999</v>
      </c>
      <c r="Y26" s="87">
        <v>22.14</v>
      </c>
      <c r="Z26" s="87">
        <v>9.84</v>
      </c>
      <c r="AA26" s="87">
        <v>19.68</v>
      </c>
      <c r="AB26" s="87">
        <v>16.665890594567166</v>
      </c>
      <c r="AC26" s="87">
        <v>24.736937513525703</v>
      </c>
      <c r="AD26" s="73">
        <f t="shared" si="1"/>
        <v>171.49491483242224</v>
      </c>
      <c r="AE26" s="87">
        <v>11.478749619887287</v>
      </c>
      <c r="AF26" s="87">
        <v>14.490630000000003</v>
      </c>
      <c r="AG26" s="87">
        <v>11.15856</v>
      </c>
      <c r="AH26" s="87">
        <v>16.907269652767699</v>
      </c>
      <c r="AI26" s="87">
        <v>15.498000000000001</v>
      </c>
      <c r="AJ26" s="87">
        <v>23.711939999999998</v>
      </c>
      <c r="AK26" s="87">
        <v>5.5792799999999998</v>
      </c>
      <c r="AL26" s="87">
        <v>27.8964</v>
      </c>
      <c r="AM26" s="87">
        <v>12.398400000000001</v>
      </c>
      <c r="AN26" s="87">
        <v>24.796800000000001</v>
      </c>
      <c r="AO26" s="87">
        <v>20.99902214915463</v>
      </c>
      <c r="AP26" s="87">
        <v>31.168541267042386</v>
      </c>
      <c r="AQ26" s="73">
        <f t="shared" si="2"/>
        <v>216.08359268885198</v>
      </c>
      <c r="AR26" s="87">
        <v>15.611099483046711</v>
      </c>
      <c r="AS26" s="87">
        <v>19.707256800000007</v>
      </c>
      <c r="AT26" s="87">
        <v>15.175641600000001</v>
      </c>
      <c r="AU26" s="87">
        <v>22.993886727764071</v>
      </c>
      <c r="AV26" s="87">
        <v>21.077280000000002</v>
      </c>
      <c r="AW26" s="87">
        <v>32.248238399999998</v>
      </c>
      <c r="AX26" s="87">
        <v>7.5878208000000003</v>
      </c>
      <c r="AY26" s="87">
        <v>37.939104</v>
      </c>
      <c r="AZ26" s="87">
        <v>16.861824000000002</v>
      </c>
      <c r="BA26" s="87">
        <v>33.723648000000004</v>
      </c>
      <c r="BB26" s="87">
        <v>28.558670122850298</v>
      </c>
      <c r="BC26" s="87">
        <v>42.389216123177647</v>
      </c>
      <c r="BD26" s="73">
        <f t="shared" si="3"/>
        <v>293.87368605683872</v>
      </c>
    </row>
    <row r="27" spans="1:56">
      <c r="A27" s="197"/>
      <c r="B27" s="201"/>
      <c r="C27" s="1" t="s">
        <v>40</v>
      </c>
      <c r="D27" s="33"/>
      <c r="E27" s="87">
        <v>8.6410340408666713</v>
      </c>
      <c r="F27" s="87">
        <v>16.830000000000002</v>
      </c>
      <c r="G27" s="87">
        <v>12.6</v>
      </c>
      <c r="H27" s="87">
        <v>7.2728823731095193</v>
      </c>
      <c r="I27" s="87">
        <v>16</v>
      </c>
      <c r="J27" s="87">
        <v>13.6</v>
      </c>
      <c r="K27" s="87">
        <v>4.8</v>
      </c>
      <c r="L27" s="87">
        <v>12</v>
      </c>
      <c r="M27" s="87">
        <v>10</v>
      </c>
      <c r="N27" s="87">
        <v>12</v>
      </c>
      <c r="O27" s="87">
        <v>11.291253790357159</v>
      </c>
      <c r="P27" s="87">
        <v>17.597414897833325</v>
      </c>
      <c r="Q27" s="73">
        <f t="shared" si="0"/>
        <v>142.63258510216667</v>
      </c>
      <c r="R27" s="87">
        <v>10.628471870266006</v>
      </c>
      <c r="S27" s="87">
        <v>20.700900000000001</v>
      </c>
      <c r="T27" s="87">
        <v>15.497999999999999</v>
      </c>
      <c r="U27" s="87">
        <v>8.9456453189247078</v>
      </c>
      <c r="V27" s="87">
        <v>19.68</v>
      </c>
      <c r="W27" s="87">
        <v>16.727999999999998</v>
      </c>
      <c r="X27" s="87">
        <v>5.9039999999999999</v>
      </c>
      <c r="Y27" s="87">
        <v>14.76</v>
      </c>
      <c r="Z27" s="87">
        <v>12.3</v>
      </c>
      <c r="AA27" s="87">
        <v>14.76</v>
      </c>
      <c r="AB27" s="87">
        <v>13.888242162139305</v>
      </c>
      <c r="AC27" s="87">
        <v>21.64482032433499</v>
      </c>
      <c r="AD27" s="73">
        <f t="shared" si="1"/>
        <v>175.43807967566502</v>
      </c>
      <c r="AE27" s="87">
        <v>13.391874556535168</v>
      </c>
      <c r="AF27" s="87">
        <v>26.083134000000001</v>
      </c>
      <c r="AG27" s="87">
        <v>19.527480000000001</v>
      </c>
      <c r="AH27" s="87">
        <v>11.271513101845132</v>
      </c>
      <c r="AI27" s="87">
        <v>24.796800000000001</v>
      </c>
      <c r="AJ27" s="87">
        <v>21.077279999999998</v>
      </c>
      <c r="AK27" s="87">
        <v>7.4390400000000003</v>
      </c>
      <c r="AL27" s="87">
        <v>18.5976</v>
      </c>
      <c r="AM27" s="87">
        <v>15.498000000000001</v>
      </c>
      <c r="AN27" s="87">
        <v>18.5976</v>
      </c>
      <c r="AO27" s="87">
        <v>17.499185124295526</v>
      </c>
      <c r="AP27" s="87">
        <v>27.272473608662089</v>
      </c>
      <c r="AQ27" s="73">
        <f t="shared" si="2"/>
        <v>221.05198039133793</v>
      </c>
      <c r="AR27" s="87">
        <v>18.212949396887829</v>
      </c>
      <c r="AS27" s="87">
        <v>35.473062240000004</v>
      </c>
      <c r="AT27" s="87">
        <v>26.557372800000003</v>
      </c>
      <c r="AU27" s="87">
        <v>15.329257818509381</v>
      </c>
      <c r="AV27" s="87">
        <v>33.723648000000004</v>
      </c>
      <c r="AW27" s="87">
        <v>28.665100800000001</v>
      </c>
      <c r="AX27" s="87">
        <v>10.117094400000001</v>
      </c>
      <c r="AY27" s="87">
        <v>25.292736000000001</v>
      </c>
      <c r="AZ27" s="87">
        <v>21.077280000000002</v>
      </c>
      <c r="BA27" s="87">
        <v>25.292736000000001</v>
      </c>
      <c r="BB27" s="87">
        <v>23.798891769041916</v>
      </c>
      <c r="BC27" s="87">
        <v>37.090564107780445</v>
      </c>
      <c r="BD27" s="73">
        <f t="shared" si="3"/>
        <v>300.63069333221961</v>
      </c>
    </row>
    <row r="28" spans="1:56">
      <c r="A28" s="197"/>
      <c r="B28" s="201"/>
      <c r="C28" s="1" t="s">
        <v>41</v>
      </c>
      <c r="D28" s="53" t="s">
        <v>110</v>
      </c>
      <c r="E28" s="87">
        <v>12.344334344095243</v>
      </c>
      <c r="F28" s="87">
        <v>26.180000000000003</v>
      </c>
      <c r="G28" s="87">
        <v>21.6</v>
      </c>
      <c r="H28" s="87">
        <v>23.636867712605941</v>
      </c>
      <c r="I28" s="87">
        <v>20</v>
      </c>
      <c r="J28" s="87">
        <v>30.599999999999998</v>
      </c>
      <c r="K28" s="87">
        <v>13.2</v>
      </c>
      <c r="L28" s="87">
        <v>30</v>
      </c>
      <c r="M28" s="87">
        <v>26</v>
      </c>
      <c r="N28" s="87">
        <v>32</v>
      </c>
      <c r="O28" s="87">
        <v>31.615510613000044</v>
      </c>
      <c r="P28" s="87">
        <v>40.22266262361903</v>
      </c>
      <c r="Q28" s="73">
        <f t="shared" si="0"/>
        <v>307.39937529332025</v>
      </c>
      <c r="R28" s="87">
        <v>15.183531243237148</v>
      </c>
      <c r="S28" s="87">
        <v>32.201400000000007</v>
      </c>
      <c r="T28" s="87">
        <v>26.568000000000001</v>
      </c>
      <c r="U28" s="87">
        <v>29.073347286505307</v>
      </c>
      <c r="V28" s="87">
        <v>24.6</v>
      </c>
      <c r="W28" s="87">
        <v>37.637999999999998</v>
      </c>
      <c r="X28" s="87">
        <v>16.236000000000001</v>
      </c>
      <c r="Y28" s="87">
        <v>36.9</v>
      </c>
      <c r="Z28" s="87">
        <v>31.98</v>
      </c>
      <c r="AA28" s="87">
        <v>39.36</v>
      </c>
      <c r="AB28" s="87">
        <v>38.887078053990052</v>
      </c>
      <c r="AC28" s="87">
        <v>49.473875027051406</v>
      </c>
      <c r="AD28" s="73">
        <f t="shared" si="1"/>
        <v>378.10123161078394</v>
      </c>
      <c r="AE28" s="87">
        <v>19.131249366478805</v>
      </c>
      <c r="AF28" s="87">
        <v>40.573764000000011</v>
      </c>
      <c r="AG28" s="87">
        <v>33.475680000000004</v>
      </c>
      <c r="AH28" s="87">
        <v>36.632417580996687</v>
      </c>
      <c r="AI28" s="87">
        <v>30.996000000000002</v>
      </c>
      <c r="AJ28" s="87">
        <v>47.423879999999997</v>
      </c>
      <c r="AK28" s="87">
        <v>20.457360000000001</v>
      </c>
      <c r="AL28" s="87">
        <v>46.494</v>
      </c>
      <c r="AM28" s="87">
        <v>40.294800000000002</v>
      </c>
      <c r="AN28" s="87">
        <v>49.593600000000002</v>
      </c>
      <c r="AO28" s="87">
        <v>48.997718348027469</v>
      </c>
      <c r="AP28" s="87">
        <v>62.337082534084772</v>
      </c>
      <c r="AQ28" s="73">
        <f t="shared" si="2"/>
        <v>476.40755182958776</v>
      </c>
      <c r="AR28" s="87">
        <v>26.018499138411176</v>
      </c>
      <c r="AS28" s="87">
        <v>55.180319040000022</v>
      </c>
      <c r="AT28" s="87">
        <v>45.52692480000001</v>
      </c>
      <c r="AU28" s="87">
        <v>49.8200879101555</v>
      </c>
      <c r="AV28" s="87">
        <v>42.154560000000004</v>
      </c>
      <c r="AW28" s="87">
        <v>64.496476799999996</v>
      </c>
      <c r="AX28" s="87">
        <v>27.822009600000005</v>
      </c>
      <c r="AY28" s="87">
        <v>63.231840000000005</v>
      </c>
      <c r="AZ28" s="87">
        <v>54.800928000000006</v>
      </c>
      <c r="BA28" s="87">
        <v>67.447296000000009</v>
      </c>
      <c r="BB28" s="87">
        <v>66.636896953317361</v>
      </c>
      <c r="BC28" s="87">
        <v>84.778432246355294</v>
      </c>
      <c r="BD28" s="73">
        <f t="shared" si="3"/>
        <v>647.91427048823948</v>
      </c>
    </row>
    <row r="29" spans="1:56">
      <c r="A29" s="197"/>
      <c r="B29" s="201"/>
      <c r="C29" s="1" t="s">
        <v>42</v>
      </c>
      <c r="D29" s="33" t="s">
        <v>110</v>
      </c>
      <c r="E29" s="87">
        <v>8.6410340408666713</v>
      </c>
      <c r="F29" s="87">
        <v>7.48</v>
      </c>
      <c r="G29" s="87">
        <v>21.6</v>
      </c>
      <c r="H29" s="87">
        <v>16.36398533949642</v>
      </c>
      <c r="I29" s="87">
        <v>14</v>
      </c>
      <c r="J29" s="87">
        <v>25.5</v>
      </c>
      <c r="K29" s="87">
        <v>15.6</v>
      </c>
      <c r="L29" s="87">
        <v>28</v>
      </c>
      <c r="M29" s="87">
        <v>28</v>
      </c>
      <c r="N29" s="87">
        <v>14</v>
      </c>
      <c r="O29" s="87">
        <v>22.582507580714317</v>
      </c>
      <c r="P29" s="87">
        <v>10.055665655904757</v>
      </c>
      <c r="Q29" s="73">
        <f t="shared" si="0"/>
        <v>211.82319261698217</v>
      </c>
      <c r="R29" s="87">
        <v>10.628471870266006</v>
      </c>
      <c r="S29" s="87">
        <v>9.2004000000000001</v>
      </c>
      <c r="T29" s="87">
        <v>26.568000000000001</v>
      </c>
      <c r="U29" s="87">
        <v>20.127701967580595</v>
      </c>
      <c r="V29" s="87">
        <v>17.22</v>
      </c>
      <c r="W29" s="87">
        <v>31.364999999999998</v>
      </c>
      <c r="X29" s="87">
        <v>19.187999999999999</v>
      </c>
      <c r="Y29" s="87">
        <v>34.44</v>
      </c>
      <c r="Z29" s="87">
        <v>34.44</v>
      </c>
      <c r="AA29" s="87">
        <v>17.22</v>
      </c>
      <c r="AB29" s="87">
        <v>27.776484324278609</v>
      </c>
      <c r="AC29" s="87">
        <v>12.368468756762852</v>
      </c>
      <c r="AD29" s="73">
        <f t="shared" si="1"/>
        <v>260.54252691888803</v>
      </c>
      <c r="AE29" s="87">
        <v>13.391874556535168</v>
      </c>
      <c r="AF29" s="87">
        <v>11.592504</v>
      </c>
      <c r="AG29" s="87">
        <v>33.475680000000004</v>
      </c>
      <c r="AH29" s="87">
        <v>25.36090447915155</v>
      </c>
      <c r="AI29" s="87">
        <v>21.697199999999999</v>
      </c>
      <c r="AJ29" s="87">
        <v>39.5199</v>
      </c>
      <c r="AK29" s="87">
        <v>24.176879999999997</v>
      </c>
      <c r="AL29" s="87">
        <v>43.394399999999997</v>
      </c>
      <c r="AM29" s="87">
        <v>43.394399999999997</v>
      </c>
      <c r="AN29" s="87">
        <v>21.697199999999999</v>
      </c>
      <c r="AO29" s="87">
        <v>34.998370248591051</v>
      </c>
      <c r="AP29" s="87">
        <v>15.584270633521193</v>
      </c>
      <c r="AQ29" s="73">
        <f t="shared" si="2"/>
        <v>328.28358391779898</v>
      </c>
      <c r="AR29" s="87">
        <v>18.212949396887829</v>
      </c>
      <c r="AS29" s="87">
        <v>15.765805440000001</v>
      </c>
      <c r="AT29" s="87">
        <v>45.52692480000001</v>
      </c>
      <c r="AU29" s="87">
        <v>34.49083009164611</v>
      </c>
      <c r="AV29" s="87">
        <v>29.508192000000001</v>
      </c>
      <c r="AW29" s="87">
        <v>53.747064000000002</v>
      </c>
      <c r="AX29" s="87">
        <v>32.880556800000001</v>
      </c>
      <c r="AY29" s="87">
        <v>59.016384000000002</v>
      </c>
      <c r="AZ29" s="87">
        <v>59.016384000000002</v>
      </c>
      <c r="BA29" s="87">
        <v>29.508192000000001</v>
      </c>
      <c r="BB29" s="87">
        <v>47.597783538083831</v>
      </c>
      <c r="BC29" s="87">
        <v>21.194608061588823</v>
      </c>
      <c r="BD29" s="73">
        <f t="shared" si="3"/>
        <v>446.46567412820662</v>
      </c>
    </row>
    <row r="30" spans="1:56">
      <c r="A30" s="197"/>
      <c r="B30" s="201" t="s">
        <v>43</v>
      </c>
      <c r="C30" s="1" t="s">
        <v>44</v>
      </c>
      <c r="D30" s="33"/>
      <c r="E30" s="87">
        <v>6.1721671720476214</v>
      </c>
      <c r="F30" s="87">
        <v>7.48</v>
      </c>
      <c r="G30" s="87">
        <v>10.8</v>
      </c>
      <c r="H30" s="87">
        <v>18.182205932773801</v>
      </c>
      <c r="I30" s="87">
        <v>18</v>
      </c>
      <c r="J30" s="87">
        <v>8.5</v>
      </c>
      <c r="K30" s="87">
        <v>7.1999999999999993</v>
      </c>
      <c r="L30" s="87">
        <v>10</v>
      </c>
      <c r="M30" s="87">
        <v>8</v>
      </c>
      <c r="N30" s="87">
        <v>16</v>
      </c>
      <c r="O30" s="87">
        <v>15.807755306500022</v>
      </c>
      <c r="P30" s="87">
        <v>25.139164139761895</v>
      </c>
      <c r="Q30" s="73">
        <f t="shared" si="0"/>
        <v>151.28129255108334</v>
      </c>
      <c r="R30" s="87">
        <v>7.591765621618574</v>
      </c>
      <c r="S30" s="87">
        <v>9.2004000000000001</v>
      </c>
      <c r="T30" s="87">
        <v>13.284000000000001</v>
      </c>
      <c r="U30" s="87">
        <v>22.364113297311775</v>
      </c>
      <c r="V30" s="87">
        <v>22.14</v>
      </c>
      <c r="W30" s="87">
        <v>10.455</v>
      </c>
      <c r="X30" s="87">
        <v>8.8559999999999999</v>
      </c>
      <c r="Y30" s="87">
        <v>12.3</v>
      </c>
      <c r="Z30" s="87">
        <v>9.84</v>
      </c>
      <c r="AA30" s="87">
        <v>19.68</v>
      </c>
      <c r="AB30" s="87">
        <v>19.443539026995026</v>
      </c>
      <c r="AC30" s="87">
        <v>30.921171891907132</v>
      </c>
      <c r="AD30" s="73">
        <f t="shared" si="1"/>
        <v>186.07598983783248</v>
      </c>
      <c r="AE30" s="87">
        <v>9.5656246832394025</v>
      </c>
      <c r="AF30" s="87">
        <v>11.592504</v>
      </c>
      <c r="AG30" s="87">
        <v>16.737840000000002</v>
      </c>
      <c r="AH30" s="87">
        <v>28.178782754612836</v>
      </c>
      <c r="AI30" s="87">
        <v>27.8964</v>
      </c>
      <c r="AJ30" s="87">
        <v>13.173299999999999</v>
      </c>
      <c r="AK30" s="87">
        <v>11.15856</v>
      </c>
      <c r="AL30" s="87">
        <v>15.498000000000001</v>
      </c>
      <c r="AM30" s="87">
        <v>12.398400000000001</v>
      </c>
      <c r="AN30" s="87">
        <v>24.796800000000001</v>
      </c>
      <c r="AO30" s="87">
        <v>24.498859174013734</v>
      </c>
      <c r="AP30" s="87">
        <v>38.960676583802986</v>
      </c>
      <c r="AQ30" s="73">
        <f t="shared" si="2"/>
        <v>234.45574719566895</v>
      </c>
      <c r="AR30" s="87">
        <v>13.009249569205588</v>
      </c>
      <c r="AS30" s="87">
        <v>15.765805440000001</v>
      </c>
      <c r="AT30" s="87">
        <v>22.763462400000005</v>
      </c>
      <c r="AU30" s="87">
        <v>38.323144546273461</v>
      </c>
      <c r="AV30" s="87">
        <v>37.939104</v>
      </c>
      <c r="AW30" s="87">
        <v>17.915687999999999</v>
      </c>
      <c r="AX30" s="87">
        <v>15.175641600000001</v>
      </c>
      <c r="AY30" s="87">
        <v>21.077280000000002</v>
      </c>
      <c r="AZ30" s="87">
        <v>16.861824000000002</v>
      </c>
      <c r="BA30" s="87">
        <v>33.723648000000004</v>
      </c>
      <c r="BB30" s="87">
        <v>33.318448476658681</v>
      </c>
      <c r="BC30" s="87">
        <v>52.986520153972066</v>
      </c>
      <c r="BD30" s="73">
        <f t="shared" si="3"/>
        <v>318.85981618610981</v>
      </c>
    </row>
    <row r="31" spans="1:56">
      <c r="A31" s="197"/>
      <c r="B31" s="201"/>
      <c r="C31" s="1" t="s">
        <v>118</v>
      </c>
      <c r="D31" s="33"/>
      <c r="E31" s="87">
        <v>8.6410340408666713</v>
      </c>
      <c r="F31" s="87">
        <v>7.48</v>
      </c>
      <c r="G31" s="87">
        <v>9</v>
      </c>
      <c r="H31" s="87">
        <v>9.0911029663869005</v>
      </c>
      <c r="I31" s="87">
        <v>12</v>
      </c>
      <c r="J31" s="87">
        <v>15.299999999999999</v>
      </c>
      <c r="K31" s="87">
        <v>10.799999999999999</v>
      </c>
      <c r="L31" s="87">
        <v>14</v>
      </c>
      <c r="M31" s="87">
        <v>10</v>
      </c>
      <c r="N31" s="87">
        <v>12</v>
      </c>
      <c r="O31" s="87">
        <v>18.066006064571454</v>
      </c>
      <c r="P31" s="87">
        <v>22.625247725785705</v>
      </c>
      <c r="Q31" s="73">
        <f t="shared" si="0"/>
        <v>149.00339079761073</v>
      </c>
      <c r="R31" s="87">
        <v>10.628471870266006</v>
      </c>
      <c r="S31" s="87">
        <v>9.2004000000000001</v>
      </c>
      <c r="T31" s="87">
        <v>11.07</v>
      </c>
      <c r="U31" s="87">
        <v>11.182056648655887</v>
      </c>
      <c r="V31" s="87">
        <v>14.76</v>
      </c>
      <c r="W31" s="87">
        <v>18.818999999999999</v>
      </c>
      <c r="X31" s="87">
        <v>13.283999999999999</v>
      </c>
      <c r="Y31" s="87">
        <v>17.22</v>
      </c>
      <c r="Z31" s="87">
        <v>12.3</v>
      </c>
      <c r="AA31" s="87">
        <v>14.76</v>
      </c>
      <c r="AB31" s="87">
        <v>22.22118745942289</v>
      </c>
      <c r="AC31" s="87">
        <v>27.829054702716416</v>
      </c>
      <c r="AD31" s="73">
        <f t="shared" si="1"/>
        <v>183.27417068106118</v>
      </c>
      <c r="AE31" s="87">
        <v>13.391874556535168</v>
      </c>
      <c r="AF31" s="87">
        <v>11.592504</v>
      </c>
      <c r="AG31" s="87">
        <v>13.9482</v>
      </c>
      <c r="AH31" s="87">
        <v>14.089391377306418</v>
      </c>
      <c r="AI31" s="87">
        <v>18.5976</v>
      </c>
      <c r="AJ31" s="87">
        <v>23.711939999999998</v>
      </c>
      <c r="AK31" s="87">
        <v>16.737839999999998</v>
      </c>
      <c r="AL31" s="87">
        <v>21.697199999999999</v>
      </c>
      <c r="AM31" s="87">
        <v>15.498000000000001</v>
      </c>
      <c r="AN31" s="87">
        <v>18.5976</v>
      </c>
      <c r="AO31" s="87">
        <v>27.998696198872842</v>
      </c>
      <c r="AP31" s="87">
        <v>35.064608925422682</v>
      </c>
      <c r="AQ31" s="73">
        <f t="shared" si="2"/>
        <v>230.92545505813709</v>
      </c>
      <c r="AR31" s="87">
        <v>18.212949396887829</v>
      </c>
      <c r="AS31" s="87">
        <v>15.765805440000001</v>
      </c>
      <c r="AT31" s="87">
        <v>18.969552</v>
      </c>
      <c r="AU31" s="87">
        <v>19.161572273136731</v>
      </c>
      <c r="AV31" s="87">
        <v>25.292736000000001</v>
      </c>
      <c r="AW31" s="87">
        <v>32.248238399999998</v>
      </c>
      <c r="AX31" s="87">
        <v>22.763462399999998</v>
      </c>
      <c r="AY31" s="87">
        <v>29.508192000000001</v>
      </c>
      <c r="AZ31" s="87">
        <v>21.077280000000002</v>
      </c>
      <c r="BA31" s="87">
        <v>25.292736000000001</v>
      </c>
      <c r="BB31" s="87">
        <v>38.078226830467067</v>
      </c>
      <c r="BC31" s="87">
        <v>47.687868138574849</v>
      </c>
      <c r="BD31" s="73">
        <f t="shared" si="3"/>
        <v>314.0586188790665</v>
      </c>
    </row>
    <row r="32" spans="1:56">
      <c r="A32" s="197"/>
      <c r="B32" s="201"/>
      <c r="C32" s="1" t="s">
        <v>123</v>
      </c>
      <c r="D32" s="33"/>
      <c r="E32" s="87">
        <v>6.1721671720476214</v>
      </c>
      <c r="F32" s="87">
        <v>7.48</v>
      </c>
      <c r="G32" s="87">
        <v>18</v>
      </c>
      <c r="H32" s="87">
        <v>9.0911029663869005</v>
      </c>
      <c r="I32" s="87">
        <v>14</v>
      </c>
      <c r="J32" s="87">
        <v>8.5</v>
      </c>
      <c r="K32" s="87">
        <v>7.1999999999999993</v>
      </c>
      <c r="L32" s="87">
        <v>16</v>
      </c>
      <c r="M32" s="87">
        <v>14</v>
      </c>
      <c r="N32" s="87">
        <v>12</v>
      </c>
      <c r="O32" s="87">
        <v>15.807755306500022</v>
      </c>
      <c r="P32" s="87">
        <v>25.139164139761895</v>
      </c>
      <c r="Q32" s="73">
        <f t="shared" si="0"/>
        <v>153.39018958469646</v>
      </c>
      <c r="R32" s="87">
        <v>7.591765621618574</v>
      </c>
      <c r="S32" s="87">
        <v>9.2004000000000001</v>
      </c>
      <c r="T32" s="87">
        <v>22.14</v>
      </c>
      <c r="U32" s="87">
        <v>11.182056648655887</v>
      </c>
      <c r="V32" s="87">
        <v>17.22</v>
      </c>
      <c r="W32" s="87">
        <v>10.455</v>
      </c>
      <c r="X32" s="87">
        <v>8.8559999999999999</v>
      </c>
      <c r="Y32" s="87">
        <v>19.68</v>
      </c>
      <c r="Z32" s="87">
        <v>17.22</v>
      </c>
      <c r="AA32" s="87">
        <v>14.76</v>
      </c>
      <c r="AB32" s="87">
        <v>19.443539026995026</v>
      </c>
      <c r="AC32" s="87">
        <v>30.921171891907132</v>
      </c>
      <c r="AD32" s="73">
        <f t="shared" si="1"/>
        <v>188.66993318917662</v>
      </c>
      <c r="AE32" s="87">
        <v>9.5656246832394025</v>
      </c>
      <c r="AF32" s="87">
        <v>11.592504</v>
      </c>
      <c r="AG32" s="87">
        <v>27.8964</v>
      </c>
      <c r="AH32" s="87">
        <v>14.089391377306418</v>
      </c>
      <c r="AI32" s="87">
        <v>21.697199999999999</v>
      </c>
      <c r="AJ32" s="87">
        <v>13.173299999999999</v>
      </c>
      <c r="AK32" s="87">
        <v>11.15856</v>
      </c>
      <c r="AL32" s="87">
        <v>24.796800000000001</v>
      </c>
      <c r="AM32" s="87">
        <v>21.697199999999999</v>
      </c>
      <c r="AN32" s="87">
        <v>18.5976</v>
      </c>
      <c r="AO32" s="87">
        <v>24.498859174013734</v>
      </c>
      <c r="AP32" s="87">
        <v>38.960676583802986</v>
      </c>
      <c r="AQ32" s="73">
        <f t="shared" si="2"/>
        <v>237.72411581836255</v>
      </c>
      <c r="AR32" s="87">
        <v>13.009249569205588</v>
      </c>
      <c r="AS32" s="87">
        <v>15.765805440000001</v>
      </c>
      <c r="AT32" s="87">
        <v>37.939104</v>
      </c>
      <c r="AU32" s="87">
        <v>19.161572273136731</v>
      </c>
      <c r="AV32" s="87">
        <v>29.508192000000001</v>
      </c>
      <c r="AW32" s="87">
        <v>17.915687999999999</v>
      </c>
      <c r="AX32" s="87">
        <v>15.175641600000001</v>
      </c>
      <c r="AY32" s="87">
        <v>33.723648000000004</v>
      </c>
      <c r="AZ32" s="87">
        <v>29.508192000000001</v>
      </c>
      <c r="BA32" s="87">
        <v>25.292736000000001</v>
      </c>
      <c r="BB32" s="87">
        <v>33.318448476658681</v>
      </c>
      <c r="BC32" s="87">
        <v>52.986520153972066</v>
      </c>
      <c r="BD32" s="73">
        <f t="shared" si="3"/>
        <v>323.3047975129731</v>
      </c>
    </row>
    <row r="33" spans="1:56">
      <c r="A33" s="197"/>
      <c r="B33" s="201"/>
      <c r="C33" s="1" t="s">
        <v>124</v>
      </c>
      <c r="D33" s="33" t="s">
        <v>110</v>
      </c>
      <c r="E33" s="87">
        <v>6.1721671720476214</v>
      </c>
      <c r="F33" s="87">
        <v>22.44</v>
      </c>
      <c r="G33" s="87">
        <v>21.6</v>
      </c>
      <c r="H33" s="87">
        <v>21.818647119328556</v>
      </c>
      <c r="I33" s="87">
        <v>24</v>
      </c>
      <c r="J33" s="87">
        <v>20.399999999999999</v>
      </c>
      <c r="K33" s="87">
        <v>14.399999999999999</v>
      </c>
      <c r="L33" s="87">
        <v>24</v>
      </c>
      <c r="M33" s="87">
        <v>24</v>
      </c>
      <c r="N33" s="87">
        <v>24</v>
      </c>
      <c r="O33" s="87">
        <v>27.099009096857181</v>
      </c>
      <c r="P33" s="87">
        <v>30.166996967714272</v>
      </c>
      <c r="Q33" s="73">
        <f t="shared" si="0"/>
        <v>260.09682035594761</v>
      </c>
      <c r="R33" s="87">
        <v>7.591765621618574</v>
      </c>
      <c r="S33" s="87">
        <v>27.601200000000002</v>
      </c>
      <c r="T33" s="87">
        <v>26.568000000000001</v>
      </c>
      <c r="U33" s="87">
        <v>26.836935956774123</v>
      </c>
      <c r="V33" s="87">
        <v>29.52</v>
      </c>
      <c r="W33" s="87">
        <v>25.091999999999999</v>
      </c>
      <c r="X33" s="87">
        <v>17.712</v>
      </c>
      <c r="Y33" s="87">
        <v>29.52</v>
      </c>
      <c r="Z33" s="87">
        <v>29.52</v>
      </c>
      <c r="AA33" s="87">
        <v>29.52</v>
      </c>
      <c r="AB33" s="87">
        <v>33.331781189134333</v>
      </c>
      <c r="AC33" s="87">
        <v>37.105406270288555</v>
      </c>
      <c r="AD33" s="73">
        <f t="shared" si="1"/>
        <v>319.91908903781558</v>
      </c>
      <c r="AE33" s="87">
        <v>9.5656246832394025</v>
      </c>
      <c r="AF33" s="87">
        <v>34.777512000000002</v>
      </c>
      <c r="AG33" s="87">
        <v>33.475680000000004</v>
      </c>
      <c r="AH33" s="87">
        <v>33.814539305535398</v>
      </c>
      <c r="AI33" s="87">
        <v>37.1952</v>
      </c>
      <c r="AJ33" s="87">
        <v>31.615919999999999</v>
      </c>
      <c r="AK33" s="87">
        <v>22.317119999999999</v>
      </c>
      <c r="AL33" s="87">
        <v>37.1952</v>
      </c>
      <c r="AM33" s="87">
        <v>37.1952</v>
      </c>
      <c r="AN33" s="87">
        <v>37.1952</v>
      </c>
      <c r="AO33" s="87">
        <v>41.99804429830926</v>
      </c>
      <c r="AP33" s="87">
        <v>46.752811900563579</v>
      </c>
      <c r="AQ33" s="73">
        <f t="shared" si="2"/>
        <v>403.09805218764762</v>
      </c>
      <c r="AR33" s="87">
        <v>13.009249569205588</v>
      </c>
      <c r="AS33" s="87">
        <v>47.297416320000004</v>
      </c>
      <c r="AT33" s="87">
        <v>45.52692480000001</v>
      </c>
      <c r="AU33" s="87">
        <v>45.987773455528142</v>
      </c>
      <c r="AV33" s="87">
        <v>50.585472000000003</v>
      </c>
      <c r="AW33" s="87">
        <v>42.9976512</v>
      </c>
      <c r="AX33" s="87">
        <v>30.351283200000001</v>
      </c>
      <c r="AY33" s="87">
        <v>50.585472000000003</v>
      </c>
      <c r="AZ33" s="87">
        <v>50.585472000000003</v>
      </c>
      <c r="BA33" s="87">
        <v>50.585472000000003</v>
      </c>
      <c r="BB33" s="87">
        <v>57.117340245700596</v>
      </c>
      <c r="BC33" s="87">
        <v>63.58382418476647</v>
      </c>
      <c r="BD33" s="73">
        <f t="shared" si="3"/>
        <v>548.2133509752008</v>
      </c>
    </row>
    <row r="34" spans="1:56">
      <c r="A34" s="197"/>
      <c r="B34" s="201"/>
      <c r="C34" s="1" t="s">
        <v>125</v>
      </c>
      <c r="D34" s="33"/>
      <c r="E34" s="87">
        <v>16.047634647323818</v>
      </c>
      <c r="F34" s="87">
        <v>20.57</v>
      </c>
      <c r="G34" s="87">
        <v>16.2</v>
      </c>
      <c r="H34" s="87">
        <v>23.636867712605941</v>
      </c>
      <c r="I34" s="87">
        <v>24</v>
      </c>
      <c r="J34" s="87">
        <v>11.9</v>
      </c>
      <c r="K34" s="87">
        <v>10.799999999999999</v>
      </c>
      <c r="L34" s="87">
        <v>26</v>
      </c>
      <c r="M34" s="87">
        <v>22</v>
      </c>
      <c r="N34" s="87">
        <v>16</v>
      </c>
      <c r="O34" s="87">
        <v>27.099009096857181</v>
      </c>
      <c r="P34" s="87">
        <v>27.653080553738082</v>
      </c>
      <c r="Q34" s="73">
        <f t="shared" si="0"/>
        <v>241.90659201052503</v>
      </c>
      <c r="R34" s="87">
        <v>19.738590616208295</v>
      </c>
      <c r="S34" s="87">
        <v>25.301100000000002</v>
      </c>
      <c r="T34" s="87">
        <v>19.925999999999998</v>
      </c>
      <c r="U34" s="87">
        <v>29.073347286505307</v>
      </c>
      <c r="V34" s="87">
        <v>29.52</v>
      </c>
      <c r="W34" s="87">
        <v>14.637</v>
      </c>
      <c r="X34" s="87">
        <v>13.283999999999999</v>
      </c>
      <c r="Y34" s="87">
        <v>31.98</v>
      </c>
      <c r="Z34" s="87">
        <v>27.06</v>
      </c>
      <c r="AA34" s="87">
        <v>19.68</v>
      </c>
      <c r="AB34" s="87">
        <v>33.331781189134333</v>
      </c>
      <c r="AC34" s="87">
        <v>34.013289081097838</v>
      </c>
      <c r="AD34" s="73">
        <f t="shared" si="1"/>
        <v>297.54510817294579</v>
      </c>
      <c r="AE34" s="87">
        <v>24.870624176422453</v>
      </c>
      <c r="AF34" s="87">
        <v>31.879386000000004</v>
      </c>
      <c r="AG34" s="87">
        <v>25.106759999999998</v>
      </c>
      <c r="AH34" s="87">
        <v>36.632417580996687</v>
      </c>
      <c r="AI34" s="87">
        <v>37.1952</v>
      </c>
      <c r="AJ34" s="87">
        <v>18.442620000000002</v>
      </c>
      <c r="AK34" s="87">
        <v>16.737839999999998</v>
      </c>
      <c r="AL34" s="87">
        <v>40.294800000000002</v>
      </c>
      <c r="AM34" s="87">
        <v>34.095599999999997</v>
      </c>
      <c r="AN34" s="87">
        <v>24.796800000000001</v>
      </c>
      <c r="AO34" s="87">
        <v>41.99804429830926</v>
      </c>
      <c r="AP34" s="87">
        <v>42.856744242183275</v>
      </c>
      <c r="AQ34" s="73">
        <f t="shared" si="2"/>
        <v>374.9068362979117</v>
      </c>
      <c r="AR34" s="87">
        <v>33.824048879934537</v>
      </c>
      <c r="AS34" s="87">
        <v>43.355964960000009</v>
      </c>
      <c r="AT34" s="87">
        <v>34.145193599999999</v>
      </c>
      <c r="AU34" s="87">
        <v>49.8200879101555</v>
      </c>
      <c r="AV34" s="87">
        <v>50.585472000000003</v>
      </c>
      <c r="AW34" s="87">
        <v>25.081963200000004</v>
      </c>
      <c r="AX34" s="87">
        <v>22.763462399999998</v>
      </c>
      <c r="AY34" s="87">
        <v>54.800928000000006</v>
      </c>
      <c r="AZ34" s="87">
        <v>46.370016</v>
      </c>
      <c r="BA34" s="87">
        <v>33.723648000000004</v>
      </c>
      <c r="BB34" s="87">
        <v>57.117340245700596</v>
      </c>
      <c r="BC34" s="87">
        <v>58.285172169369261</v>
      </c>
      <c r="BD34" s="73">
        <f t="shared" si="3"/>
        <v>509.87329736515994</v>
      </c>
    </row>
    <row r="35" spans="1:56">
      <c r="A35" s="197"/>
      <c r="B35" s="201"/>
      <c r="C35" s="1" t="s">
        <v>45</v>
      </c>
      <c r="D35" s="33"/>
      <c r="E35" s="87">
        <v>4.9377337376380979</v>
      </c>
      <c r="F35" s="87">
        <v>5.61</v>
      </c>
      <c r="G35" s="87">
        <v>1.8</v>
      </c>
      <c r="H35" s="87">
        <v>3.6364411865547597</v>
      </c>
      <c r="I35" s="87">
        <v>6</v>
      </c>
      <c r="J35" s="87">
        <v>5.0999999999999996</v>
      </c>
      <c r="K35" s="87">
        <v>3.5999999999999996</v>
      </c>
      <c r="L35" s="87">
        <v>4</v>
      </c>
      <c r="M35" s="87">
        <v>8</v>
      </c>
      <c r="N35" s="87">
        <v>6</v>
      </c>
      <c r="O35" s="87">
        <v>6.7747522742142952</v>
      </c>
      <c r="P35" s="87">
        <v>0</v>
      </c>
      <c r="Q35" s="73">
        <f t="shared" si="0"/>
        <v>55.458927198407153</v>
      </c>
      <c r="R35" s="87">
        <v>6.0734124972948607</v>
      </c>
      <c r="S35" s="87">
        <v>6.9003000000000005</v>
      </c>
      <c r="T35" s="87">
        <v>2.214</v>
      </c>
      <c r="U35" s="87">
        <v>4.4728226594623539</v>
      </c>
      <c r="V35" s="87">
        <v>7.38</v>
      </c>
      <c r="W35" s="87">
        <v>6.2729999999999997</v>
      </c>
      <c r="X35" s="87">
        <v>4.4279999999999999</v>
      </c>
      <c r="Y35" s="87">
        <v>4.92</v>
      </c>
      <c r="Z35" s="87">
        <v>9.84</v>
      </c>
      <c r="AA35" s="87">
        <v>7.38</v>
      </c>
      <c r="AB35" s="87">
        <v>8.3329452972835831</v>
      </c>
      <c r="AC35" s="87">
        <v>0</v>
      </c>
      <c r="AD35" s="73">
        <f t="shared" si="1"/>
        <v>68.214480454040796</v>
      </c>
      <c r="AE35" s="87">
        <v>7.6524997465915243</v>
      </c>
      <c r="AF35" s="87">
        <v>8.6943780000000004</v>
      </c>
      <c r="AG35" s="87">
        <v>2.7896399999999999</v>
      </c>
      <c r="AH35" s="87">
        <v>5.635756550922566</v>
      </c>
      <c r="AI35" s="87">
        <v>9.2988</v>
      </c>
      <c r="AJ35" s="87">
        <v>7.9039799999999998</v>
      </c>
      <c r="AK35" s="87">
        <v>5.5792799999999998</v>
      </c>
      <c r="AL35" s="87">
        <v>6.1992000000000003</v>
      </c>
      <c r="AM35" s="87">
        <v>12.398400000000001</v>
      </c>
      <c r="AN35" s="87">
        <v>9.2988</v>
      </c>
      <c r="AO35" s="87">
        <v>10.499511074577315</v>
      </c>
      <c r="AP35" s="87">
        <v>0</v>
      </c>
      <c r="AQ35" s="73">
        <f t="shared" si="2"/>
        <v>85.950245372091388</v>
      </c>
      <c r="AR35" s="87">
        <v>10.407399655364474</v>
      </c>
      <c r="AS35" s="87">
        <v>11.824354080000001</v>
      </c>
      <c r="AT35" s="87">
        <v>3.7939104000000001</v>
      </c>
      <c r="AU35" s="87">
        <v>7.6646289092546906</v>
      </c>
      <c r="AV35" s="87">
        <v>12.646368000000001</v>
      </c>
      <c r="AW35" s="87">
        <v>10.7494128</v>
      </c>
      <c r="AX35" s="87">
        <v>7.5878208000000003</v>
      </c>
      <c r="AY35" s="87">
        <v>8.4309120000000011</v>
      </c>
      <c r="AZ35" s="87">
        <v>16.861824000000002</v>
      </c>
      <c r="BA35" s="87">
        <v>12.646368000000001</v>
      </c>
      <c r="BB35" s="87">
        <v>14.279335061425149</v>
      </c>
      <c r="BC35" s="87">
        <v>0</v>
      </c>
      <c r="BD35" s="73">
        <f t="shared" si="3"/>
        <v>116.89233370604431</v>
      </c>
    </row>
    <row r="36" spans="1:56">
      <c r="A36" s="197"/>
      <c r="B36" s="201"/>
      <c r="C36" s="1" t="s">
        <v>116</v>
      </c>
      <c r="D36" s="33"/>
      <c r="E36" s="87">
        <v>14.813201212914294</v>
      </c>
      <c r="F36" s="87">
        <v>13.090000000000002</v>
      </c>
      <c r="G36" s="87">
        <v>18</v>
      </c>
      <c r="H36" s="87">
        <v>23.636867712605941</v>
      </c>
      <c r="I36" s="87">
        <v>14</v>
      </c>
      <c r="J36" s="87">
        <v>18.7</v>
      </c>
      <c r="K36" s="87">
        <v>8.4</v>
      </c>
      <c r="L36" s="87">
        <v>26</v>
      </c>
      <c r="M36" s="87">
        <v>16</v>
      </c>
      <c r="N36" s="87">
        <v>20</v>
      </c>
      <c r="O36" s="87">
        <v>29.357259854928614</v>
      </c>
      <c r="P36" s="87">
        <v>30.166996967714272</v>
      </c>
      <c r="Q36" s="73">
        <f t="shared" si="0"/>
        <v>232.16432574816315</v>
      </c>
      <c r="R36" s="87">
        <v>18.220237491884582</v>
      </c>
      <c r="S36" s="87">
        <v>16.100700000000003</v>
      </c>
      <c r="T36" s="87">
        <v>22.14</v>
      </c>
      <c r="U36" s="87">
        <v>29.073347286505307</v>
      </c>
      <c r="V36" s="87">
        <v>17.22</v>
      </c>
      <c r="W36" s="87">
        <v>23.000999999999998</v>
      </c>
      <c r="X36" s="87">
        <v>10.332000000000001</v>
      </c>
      <c r="Y36" s="87">
        <v>31.98</v>
      </c>
      <c r="Z36" s="87">
        <v>19.68</v>
      </c>
      <c r="AA36" s="87">
        <v>24.6</v>
      </c>
      <c r="AB36" s="87">
        <v>36.109429621562192</v>
      </c>
      <c r="AC36" s="87">
        <v>37.105406270288555</v>
      </c>
      <c r="AD36" s="73">
        <f t="shared" si="1"/>
        <v>285.56212067024063</v>
      </c>
      <c r="AE36" s="87">
        <v>22.957499239774574</v>
      </c>
      <c r="AF36" s="87">
        <v>20.286882000000006</v>
      </c>
      <c r="AG36" s="87">
        <v>27.8964</v>
      </c>
      <c r="AH36" s="87">
        <v>36.632417580996687</v>
      </c>
      <c r="AI36" s="87">
        <v>21.697199999999999</v>
      </c>
      <c r="AJ36" s="87">
        <v>28.981259999999999</v>
      </c>
      <c r="AK36" s="87">
        <v>13.018320000000001</v>
      </c>
      <c r="AL36" s="87">
        <v>40.294800000000002</v>
      </c>
      <c r="AM36" s="87">
        <v>24.796800000000001</v>
      </c>
      <c r="AN36" s="87">
        <v>30.996000000000002</v>
      </c>
      <c r="AO36" s="87">
        <v>45.497881323168365</v>
      </c>
      <c r="AP36" s="87">
        <v>46.752811900563579</v>
      </c>
      <c r="AQ36" s="73">
        <f t="shared" si="2"/>
        <v>359.80827204450321</v>
      </c>
      <c r="AR36" s="87">
        <v>31.222198966093423</v>
      </c>
      <c r="AS36" s="87">
        <v>27.590159520000011</v>
      </c>
      <c r="AT36" s="87">
        <v>37.939104</v>
      </c>
      <c r="AU36" s="87">
        <v>49.8200879101555</v>
      </c>
      <c r="AV36" s="87">
        <v>29.508192000000001</v>
      </c>
      <c r="AW36" s="87">
        <v>39.414513599999999</v>
      </c>
      <c r="AX36" s="87">
        <v>17.704915200000002</v>
      </c>
      <c r="AY36" s="87">
        <v>54.800928000000006</v>
      </c>
      <c r="AZ36" s="87">
        <v>33.723648000000004</v>
      </c>
      <c r="BA36" s="87">
        <v>42.154560000000004</v>
      </c>
      <c r="BB36" s="87">
        <v>61.877118599508982</v>
      </c>
      <c r="BC36" s="87">
        <v>63.58382418476647</v>
      </c>
      <c r="BD36" s="73">
        <f t="shared" si="3"/>
        <v>489.33924998052441</v>
      </c>
    </row>
    <row r="37" spans="1:56">
      <c r="A37" s="197"/>
      <c r="B37" s="201"/>
      <c r="C37" s="1" t="s">
        <v>126</v>
      </c>
      <c r="D37" s="33" t="s">
        <v>110</v>
      </c>
      <c r="E37" s="87">
        <v>13.578767778504769</v>
      </c>
      <c r="F37" s="87">
        <v>14.96</v>
      </c>
      <c r="G37" s="87">
        <v>21.6</v>
      </c>
      <c r="H37" s="87">
        <v>23.636867712605941</v>
      </c>
      <c r="I37" s="87">
        <v>18</v>
      </c>
      <c r="J37" s="87">
        <v>13.6</v>
      </c>
      <c r="K37" s="87">
        <v>9.6</v>
      </c>
      <c r="L37" s="87">
        <v>16</v>
      </c>
      <c r="M37" s="87">
        <v>20</v>
      </c>
      <c r="N37" s="87">
        <v>18</v>
      </c>
      <c r="O37" s="87">
        <v>29.357259854928614</v>
      </c>
      <c r="P37" s="87">
        <v>22.625247725785705</v>
      </c>
      <c r="Q37" s="73">
        <f t="shared" si="0"/>
        <v>220.95814307182502</v>
      </c>
      <c r="R37" s="87">
        <v>16.701884367560865</v>
      </c>
      <c r="S37" s="87">
        <v>18.4008</v>
      </c>
      <c r="T37" s="87">
        <v>26.568000000000001</v>
      </c>
      <c r="U37" s="87">
        <v>29.073347286505307</v>
      </c>
      <c r="V37" s="87">
        <v>22.14</v>
      </c>
      <c r="W37" s="87">
        <v>16.727999999999998</v>
      </c>
      <c r="X37" s="87">
        <v>11.808</v>
      </c>
      <c r="Y37" s="87">
        <v>19.68</v>
      </c>
      <c r="Z37" s="87">
        <v>24.6</v>
      </c>
      <c r="AA37" s="87">
        <v>22.14</v>
      </c>
      <c r="AB37" s="87">
        <v>36.109429621562192</v>
      </c>
      <c r="AC37" s="87">
        <v>27.829054702716416</v>
      </c>
      <c r="AD37" s="73">
        <f t="shared" si="1"/>
        <v>271.77851597834479</v>
      </c>
      <c r="AE37" s="87">
        <v>21.044374303126691</v>
      </c>
      <c r="AF37" s="87">
        <v>23.185008</v>
      </c>
      <c r="AG37" s="87">
        <v>33.475680000000004</v>
      </c>
      <c r="AH37" s="87">
        <v>36.632417580996687</v>
      </c>
      <c r="AI37" s="87">
        <v>27.8964</v>
      </c>
      <c r="AJ37" s="87">
        <v>21.077279999999998</v>
      </c>
      <c r="AK37" s="87">
        <v>14.878080000000001</v>
      </c>
      <c r="AL37" s="87">
        <v>24.796800000000001</v>
      </c>
      <c r="AM37" s="87">
        <v>30.996000000000002</v>
      </c>
      <c r="AN37" s="87">
        <v>27.8964</v>
      </c>
      <c r="AO37" s="87">
        <v>45.497881323168365</v>
      </c>
      <c r="AP37" s="87">
        <v>35.064608925422682</v>
      </c>
      <c r="AQ37" s="73">
        <f t="shared" si="2"/>
        <v>342.44093013271447</v>
      </c>
      <c r="AR37" s="87">
        <v>28.620349052252301</v>
      </c>
      <c r="AS37" s="87">
        <v>31.531610880000002</v>
      </c>
      <c r="AT37" s="87">
        <v>45.52692480000001</v>
      </c>
      <c r="AU37" s="87">
        <v>49.8200879101555</v>
      </c>
      <c r="AV37" s="87">
        <v>37.939104</v>
      </c>
      <c r="AW37" s="87">
        <v>28.665100800000001</v>
      </c>
      <c r="AX37" s="87">
        <v>20.234188800000002</v>
      </c>
      <c r="AY37" s="87">
        <v>33.723648000000004</v>
      </c>
      <c r="AZ37" s="87">
        <v>42.154560000000004</v>
      </c>
      <c r="BA37" s="87">
        <v>37.939104</v>
      </c>
      <c r="BB37" s="87">
        <v>61.877118599508982</v>
      </c>
      <c r="BC37" s="87">
        <v>47.687868138574849</v>
      </c>
      <c r="BD37" s="73">
        <f t="shared" si="3"/>
        <v>465.71966498049164</v>
      </c>
    </row>
    <row r="38" spans="1:56">
      <c r="A38" s="197"/>
      <c r="B38" s="201"/>
      <c r="C38" s="1" t="s">
        <v>117</v>
      </c>
      <c r="D38" s="33"/>
      <c r="E38" s="87">
        <v>2.4688668688190489</v>
      </c>
      <c r="F38" s="87">
        <v>1.87</v>
      </c>
      <c r="G38" s="87">
        <v>10.8</v>
      </c>
      <c r="H38" s="87">
        <v>5.4546617798321391</v>
      </c>
      <c r="I38" s="87">
        <v>12</v>
      </c>
      <c r="J38" s="87">
        <v>8.5</v>
      </c>
      <c r="K38" s="87">
        <v>1.2</v>
      </c>
      <c r="L38" s="87">
        <v>12</v>
      </c>
      <c r="M38" s="87">
        <v>6</v>
      </c>
      <c r="N38" s="87">
        <v>4</v>
      </c>
      <c r="O38" s="87">
        <v>13.54950454842859</v>
      </c>
      <c r="P38" s="87">
        <v>15.083498483857136</v>
      </c>
      <c r="Q38" s="73">
        <f t="shared" si="0"/>
        <v>92.926531680936918</v>
      </c>
      <c r="R38" s="87">
        <v>3.0367062486474303</v>
      </c>
      <c r="S38" s="87">
        <v>2.3001</v>
      </c>
      <c r="T38" s="87">
        <v>13.284000000000001</v>
      </c>
      <c r="U38" s="87">
        <v>6.7092339891935309</v>
      </c>
      <c r="V38" s="87">
        <v>14.76</v>
      </c>
      <c r="W38" s="87">
        <v>10.455</v>
      </c>
      <c r="X38" s="87">
        <v>1.476</v>
      </c>
      <c r="Y38" s="87">
        <v>14.76</v>
      </c>
      <c r="Z38" s="87">
        <v>7.38</v>
      </c>
      <c r="AA38" s="87">
        <v>4.92</v>
      </c>
      <c r="AB38" s="87">
        <v>16.665890594567166</v>
      </c>
      <c r="AC38" s="87">
        <v>18.552703135144277</v>
      </c>
      <c r="AD38" s="73">
        <f t="shared" si="1"/>
        <v>114.29963396755241</v>
      </c>
      <c r="AE38" s="87">
        <v>3.8262498732957622</v>
      </c>
      <c r="AF38" s="87">
        <v>2.898126</v>
      </c>
      <c r="AG38" s="87">
        <v>16.737840000000002</v>
      </c>
      <c r="AH38" s="87">
        <v>8.4536348263838494</v>
      </c>
      <c r="AI38" s="87">
        <v>18.5976</v>
      </c>
      <c r="AJ38" s="87">
        <v>13.173299999999999</v>
      </c>
      <c r="AK38" s="87">
        <v>1.8597600000000001</v>
      </c>
      <c r="AL38" s="87">
        <v>18.5976</v>
      </c>
      <c r="AM38" s="87">
        <v>9.2988</v>
      </c>
      <c r="AN38" s="87">
        <v>6.1992000000000003</v>
      </c>
      <c r="AO38" s="87">
        <v>20.99902214915463</v>
      </c>
      <c r="AP38" s="87">
        <v>23.376405950281789</v>
      </c>
      <c r="AQ38" s="73">
        <f t="shared" si="2"/>
        <v>144.01753879911604</v>
      </c>
      <c r="AR38" s="87">
        <v>5.2036998276822368</v>
      </c>
      <c r="AS38" s="87">
        <v>3.9414513600000003</v>
      </c>
      <c r="AT38" s="87">
        <v>22.763462400000005</v>
      </c>
      <c r="AU38" s="87">
        <v>11.496943363882036</v>
      </c>
      <c r="AV38" s="87">
        <v>25.292736000000001</v>
      </c>
      <c r="AW38" s="87">
        <v>17.915687999999999</v>
      </c>
      <c r="AX38" s="87">
        <v>2.5292736000000002</v>
      </c>
      <c r="AY38" s="87">
        <v>25.292736000000001</v>
      </c>
      <c r="AZ38" s="87">
        <v>12.646368000000001</v>
      </c>
      <c r="BA38" s="87">
        <v>8.4309120000000011</v>
      </c>
      <c r="BB38" s="87">
        <v>28.558670122850298</v>
      </c>
      <c r="BC38" s="87">
        <v>31.791912092383235</v>
      </c>
      <c r="BD38" s="73">
        <f t="shared" si="3"/>
        <v>195.86385276679781</v>
      </c>
    </row>
    <row r="39" spans="1:56">
      <c r="A39" s="197"/>
      <c r="B39" s="201"/>
      <c r="C39" s="1" t="s">
        <v>119</v>
      </c>
      <c r="D39" s="33"/>
      <c r="E39" s="87">
        <v>1.2344334344095245</v>
      </c>
      <c r="F39" s="87">
        <v>7.48</v>
      </c>
      <c r="G39" s="87">
        <v>10.8</v>
      </c>
      <c r="H39" s="87">
        <v>3.6364411865547597</v>
      </c>
      <c r="I39" s="87">
        <v>2</v>
      </c>
      <c r="J39" s="87">
        <v>10.199999999999999</v>
      </c>
      <c r="K39" s="87">
        <v>1.2</v>
      </c>
      <c r="L39" s="87">
        <v>4</v>
      </c>
      <c r="M39" s="87">
        <v>10</v>
      </c>
      <c r="N39" s="87">
        <v>6</v>
      </c>
      <c r="O39" s="87">
        <v>9.0330030322857269</v>
      </c>
      <c r="P39" s="87">
        <v>10.055665655904757</v>
      </c>
      <c r="Q39" s="73">
        <f t="shared" si="0"/>
        <v>75.639543309154774</v>
      </c>
      <c r="R39" s="87">
        <v>1.5183531243237152</v>
      </c>
      <c r="S39" s="87">
        <v>9.2004000000000001</v>
      </c>
      <c r="T39" s="87">
        <v>13.284000000000001</v>
      </c>
      <c r="U39" s="87">
        <v>4.4728226594623539</v>
      </c>
      <c r="V39" s="87">
        <v>2.46</v>
      </c>
      <c r="W39" s="87">
        <v>12.545999999999999</v>
      </c>
      <c r="X39" s="87">
        <v>1.476</v>
      </c>
      <c r="Y39" s="87">
        <v>4.92</v>
      </c>
      <c r="Z39" s="87">
        <v>12.3</v>
      </c>
      <c r="AA39" s="87">
        <v>7.38</v>
      </c>
      <c r="AB39" s="87">
        <v>11.110593729711445</v>
      </c>
      <c r="AC39" s="87">
        <v>12.368468756762852</v>
      </c>
      <c r="AD39" s="73">
        <f t="shared" si="1"/>
        <v>93.036638270260354</v>
      </c>
      <c r="AE39" s="87">
        <v>1.9131249366478811</v>
      </c>
      <c r="AF39" s="87">
        <v>11.592504</v>
      </c>
      <c r="AG39" s="87">
        <v>16.737840000000002</v>
      </c>
      <c r="AH39" s="87">
        <v>5.635756550922566</v>
      </c>
      <c r="AI39" s="87">
        <v>3.0996000000000001</v>
      </c>
      <c r="AJ39" s="87">
        <v>15.80796</v>
      </c>
      <c r="AK39" s="87">
        <v>1.8597600000000001</v>
      </c>
      <c r="AL39" s="87">
        <v>6.1992000000000003</v>
      </c>
      <c r="AM39" s="87">
        <v>15.498000000000001</v>
      </c>
      <c r="AN39" s="87">
        <v>9.2988</v>
      </c>
      <c r="AO39" s="87">
        <v>13.999348099436421</v>
      </c>
      <c r="AP39" s="87">
        <v>15.584270633521193</v>
      </c>
      <c r="AQ39" s="73">
        <f t="shared" si="2"/>
        <v>117.22616422052806</v>
      </c>
      <c r="AR39" s="87">
        <v>2.6018499138411184</v>
      </c>
      <c r="AS39" s="87">
        <v>15.765805440000001</v>
      </c>
      <c r="AT39" s="87">
        <v>22.763462400000005</v>
      </c>
      <c r="AU39" s="87">
        <v>7.6646289092546906</v>
      </c>
      <c r="AV39" s="87">
        <v>4.2154560000000005</v>
      </c>
      <c r="AW39" s="87">
        <v>21.4988256</v>
      </c>
      <c r="AX39" s="87">
        <v>2.5292736000000002</v>
      </c>
      <c r="AY39" s="87">
        <v>8.4309120000000011</v>
      </c>
      <c r="AZ39" s="87">
        <v>21.077280000000002</v>
      </c>
      <c r="BA39" s="87">
        <v>12.646368000000001</v>
      </c>
      <c r="BB39" s="87">
        <v>19.039113415233533</v>
      </c>
      <c r="BC39" s="87">
        <v>21.194608061588823</v>
      </c>
      <c r="BD39" s="73">
        <f t="shared" si="3"/>
        <v>159.42758333991816</v>
      </c>
    </row>
    <row r="40" spans="1:56">
      <c r="A40" s="197"/>
      <c r="B40" s="201"/>
      <c r="C40" s="1" t="s">
        <v>121</v>
      </c>
      <c r="D40" s="33"/>
      <c r="E40" s="87">
        <v>8.6410340408666713</v>
      </c>
      <c r="F40" s="87">
        <v>13.090000000000002</v>
      </c>
      <c r="G40" s="87">
        <v>9</v>
      </c>
      <c r="H40" s="87">
        <v>7.2728823731095193</v>
      </c>
      <c r="I40" s="87">
        <v>14</v>
      </c>
      <c r="J40" s="87">
        <v>5.0999999999999996</v>
      </c>
      <c r="K40" s="87">
        <v>4.8</v>
      </c>
      <c r="L40" s="87">
        <v>8</v>
      </c>
      <c r="M40" s="87">
        <v>14</v>
      </c>
      <c r="N40" s="87">
        <v>8</v>
      </c>
      <c r="O40" s="87">
        <v>11.291253790357159</v>
      </c>
      <c r="P40" s="87">
        <v>7.5417492419285681</v>
      </c>
      <c r="Q40" s="73">
        <f t="shared" si="0"/>
        <v>110.73691944626192</v>
      </c>
      <c r="R40" s="87">
        <v>10.628471870266006</v>
      </c>
      <c r="S40" s="87">
        <v>16.100700000000003</v>
      </c>
      <c r="T40" s="87">
        <v>11.07</v>
      </c>
      <c r="U40" s="87">
        <v>8.9456453189247078</v>
      </c>
      <c r="V40" s="87">
        <v>17.22</v>
      </c>
      <c r="W40" s="87">
        <v>6.2729999999999997</v>
      </c>
      <c r="X40" s="87">
        <v>5.9039999999999999</v>
      </c>
      <c r="Y40" s="87">
        <v>9.84</v>
      </c>
      <c r="Z40" s="87">
        <v>17.22</v>
      </c>
      <c r="AA40" s="87">
        <v>9.84</v>
      </c>
      <c r="AB40" s="87">
        <v>13.888242162139305</v>
      </c>
      <c r="AC40" s="87">
        <v>9.2763515675721386</v>
      </c>
      <c r="AD40" s="73">
        <f t="shared" si="1"/>
        <v>136.20641091890215</v>
      </c>
      <c r="AE40" s="87">
        <v>13.391874556535168</v>
      </c>
      <c r="AF40" s="87">
        <v>20.286882000000006</v>
      </c>
      <c r="AG40" s="87">
        <v>13.9482</v>
      </c>
      <c r="AH40" s="87">
        <v>11.271513101845132</v>
      </c>
      <c r="AI40" s="87">
        <v>21.697199999999999</v>
      </c>
      <c r="AJ40" s="87">
        <v>7.9039799999999998</v>
      </c>
      <c r="AK40" s="87">
        <v>7.4390400000000003</v>
      </c>
      <c r="AL40" s="87">
        <v>12.398400000000001</v>
      </c>
      <c r="AM40" s="87">
        <v>21.697199999999999</v>
      </c>
      <c r="AN40" s="87">
        <v>12.398400000000001</v>
      </c>
      <c r="AO40" s="87">
        <v>17.499185124295526</v>
      </c>
      <c r="AP40" s="87">
        <v>11.688202975140895</v>
      </c>
      <c r="AQ40" s="73">
        <f t="shared" si="2"/>
        <v>171.62007775781674</v>
      </c>
      <c r="AR40" s="87">
        <v>18.212949396887829</v>
      </c>
      <c r="AS40" s="87">
        <v>27.590159520000011</v>
      </c>
      <c r="AT40" s="87">
        <v>18.969552</v>
      </c>
      <c r="AU40" s="87">
        <v>15.329257818509381</v>
      </c>
      <c r="AV40" s="87">
        <v>29.508192000000001</v>
      </c>
      <c r="AW40" s="87">
        <v>10.7494128</v>
      </c>
      <c r="AX40" s="87">
        <v>10.117094400000001</v>
      </c>
      <c r="AY40" s="87">
        <v>16.861824000000002</v>
      </c>
      <c r="AZ40" s="87">
        <v>29.508192000000001</v>
      </c>
      <c r="BA40" s="87">
        <v>16.861824000000002</v>
      </c>
      <c r="BB40" s="87">
        <v>23.798891769041916</v>
      </c>
      <c r="BC40" s="87">
        <v>15.895956046191618</v>
      </c>
      <c r="BD40" s="73">
        <f t="shared" si="3"/>
        <v>233.40330575063081</v>
      </c>
    </row>
    <row r="41" spans="1:56">
      <c r="A41" s="197"/>
      <c r="B41" s="201"/>
      <c r="C41" s="1" t="s">
        <v>122</v>
      </c>
      <c r="D41" s="33" t="s">
        <v>110</v>
      </c>
      <c r="E41" s="87">
        <v>12.344334344095243</v>
      </c>
      <c r="F41" s="87">
        <v>18.700000000000003</v>
      </c>
      <c r="G41" s="87">
        <v>18</v>
      </c>
      <c r="H41" s="87">
        <v>18.182205932773801</v>
      </c>
      <c r="I41" s="87">
        <v>20</v>
      </c>
      <c r="J41" s="87">
        <v>17</v>
      </c>
      <c r="K41" s="87">
        <v>12</v>
      </c>
      <c r="L41" s="87">
        <v>20</v>
      </c>
      <c r="M41" s="87">
        <v>20</v>
      </c>
      <c r="N41" s="87">
        <v>20</v>
      </c>
      <c r="O41" s="87">
        <v>22.582507580714317</v>
      </c>
      <c r="P41" s="87">
        <v>25.139164139761895</v>
      </c>
      <c r="Q41" s="73">
        <f t="shared" si="0"/>
        <v>223.94821199734528</v>
      </c>
      <c r="R41" s="87">
        <v>15.183531243237148</v>
      </c>
      <c r="S41" s="87">
        <v>23.001000000000005</v>
      </c>
      <c r="T41" s="87">
        <v>22.14</v>
      </c>
      <c r="U41" s="87">
        <v>22.364113297311775</v>
      </c>
      <c r="V41" s="87">
        <v>24.6</v>
      </c>
      <c r="W41" s="87">
        <v>20.91</v>
      </c>
      <c r="X41" s="87">
        <v>14.76</v>
      </c>
      <c r="Y41" s="87">
        <v>24.6</v>
      </c>
      <c r="Z41" s="87">
        <v>24.6</v>
      </c>
      <c r="AA41" s="87">
        <v>24.6</v>
      </c>
      <c r="AB41" s="87">
        <v>27.776484324278609</v>
      </c>
      <c r="AC41" s="87">
        <v>30.921171891907132</v>
      </c>
      <c r="AD41" s="73">
        <f t="shared" si="1"/>
        <v>275.45630075673461</v>
      </c>
      <c r="AE41" s="87">
        <v>19.131249366478805</v>
      </c>
      <c r="AF41" s="87">
        <v>28.981260000000006</v>
      </c>
      <c r="AG41" s="87">
        <v>27.8964</v>
      </c>
      <c r="AH41" s="87">
        <v>28.178782754612836</v>
      </c>
      <c r="AI41" s="87">
        <v>30.996000000000002</v>
      </c>
      <c r="AJ41" s="87">
        <v>26.346599999999999</v>
      </c>
      <c r="AK41" s="87">
        <v>18.5976</v>
      </c>
      <c r="AL41" s="87">
        <v>30.996000000000002</v>
      </c>
      <c r="AM41" s="87">
        <v>30.996000000000002</v>
      </c>
      <c r="AN41" s="87">
        <v>30.996000000000002</v>
      </c>
      <c r="AO41" s="87">
        <v>34.998370248591051</v>
      </c>
      <c r="AP41" s="87">
        <v>38.960676583802986</v>
      </c>
      <c r="AQ41" s="73">
        <f t="shared" si="2"/>
        <v>347.07493895348568</v>
      </c>
      <c r="AR41" s="87">
        <v>26.018499138411176</v>
      </c>
      <c r="AS41" s="87">
        <v>39.414513600000014</v>
      </c>
      <c r="AT41" s="87">
        <v>37.939104</v>
      </c>
      <c r="AU41" s="87">
        <v>38.323144546273461</v>
      </c>
      <c r="AV41" s="87">
        <v>42.154560000000004</v>
      </c>
      <c r="AW41" s="87">
        <v>35.831375999999999</v>
      </c>
      <c r="AX41" s="87">
        <v>25.292736000000001</v>
      </c>
      <c r="AY41" s="87">
        <v>42.154560000000004</v>
      </c>
      <c r="AZ41" s="87">
        <v>42.154560000000004</v>
      </c>
      <c r="BA41" s="87">
        <v>42.154560000000004</v>
      </c>
      <c r="BB41" s="87">
        <v>47.597783538083831</v>
      </c>
      <c r="BC41" s="87">
        <v>52.986520153972066</v>
      </c>
      <c r="BD41" s="73">
        <f t="shared" si="3"/>
        <v>472.0219169767405</v>
      </c>
    </row>
    <row r="42" spans="1:56">
      <c r="A42" s="197"/>
      <c r="B42" s="201"/>
      <c r="C42" s="1" t="s">
        <v>46</v>
      </c>
      <c r="D42" s="33"/>
      <c r="E42" s="87">
        <v>8.6410340408666713</v>
      </c>
      <c r="F42" s="87">
        <v>11.22</v>
      </c>
      <c r="G42" s="87">
        <v>7.2</v>
      </c>
      <c r="H42" s="87">
        <v>5.4546617798321391</v>
      </c>
      <c r="I42" s="87">
        <v>10</v>
      </c>
      <c r="J42" s="87">
        <v>6.8</v>
      </c>
      <c r="K42" s="87">
        <v>7.1999999999999993</v>
      </c>
      <c r="L42" s="87">
        <v>10</v>
      </c>
      <c r="M42" s="87">
        <v>16</v>
      </c>
      <c r="N42" s="87">
        <v>16</v>
      </c>
      <c r="O42" s="87">
        <v>11.291253790357159</v>
      </c>
      <c r="P42" s="87">
        <v>7.5417492419285681</v>
      </c>
      <c r="Q42" s="73">
        <f t="shared" si="0"/>
        <v>117.34869885298454</v>
      </c>
      <c r="R42" s="87">
        <v>10.628471870266006</v>
      </c>
      <c r="S42" s="87">
        <v>13.800600000000001</v>
      </c>
      <c r="T42" s="87">
        <v>8.8559999999999999</v>
      </c>
      <c r="U42" s="87">
        <v>6.7092339891935309</v>
      </c>
      <c r="V42" s="87">
        <v>12.3</v>
      </c>
      <c r="W42" s="87">
        <v>8.363999999999999</v>
      </c>
      <c r="X42" s="87">
        <v>8.8559999999999999</v>
      </c>
      <c r="Y42" s="87">
        <v>12.3</v>
      </c>
      <c r="Z42" s="87">
        <v>19.68</v>
      </c>
      <c r="AA42" s="87">
        <v>19.68</v>
      </c>
      <c r="AB42" s="87">
        <v>13.888242162139305</v>
      </c>
      <c r="AC42" s="87">
        <v>9.2763515675721386</v>
      </c>
      <c r="AD42" s="73">
        <f t="shared" si="1"/>
        <v>144.33889958917098</v>
      </c>
      <c r="AE42" s="87">
        <v>13.391874556535168</v>
      </c>
      <c r="AF42" s="87">
        <v>17.388756000000001</v>
      </c>
      <c r="AG42" s="87">
        <v>11.15856</v>
      </c>
      <c r="AH42" s="87">
        <v>8.4536348263838494</v>
      </c>
      <c r="AI42" s="87">
        <v>15.498000000000001</v>
      </c>
      <c r="AJ42" s="87">
        <v>10.538639999999999</v>
      </c>
      <c r="AK42" s="87">
        <v>11.15856</v>
      </c>
      <c r="AL42" s="87">
        <v>15.498000000000001</v>
      </c>
      <c r="AM42" s="87">
        <v>24.796800000000001</v>
      </c>
      <c r="AN42" s="87">
        <v>24.796800000000001</v>
      </c>
      <c r="AO42" s="87">
        <v>17.499185124295526</v>
      </c>
      <c r="AP42" s="87">
        <v>11.688202975140895</v>
      </c>
      <c r="AQ42" s="73">
        <f t="shared" si="2"/>
        <v>181.86701348235545</v>
      </c>
      <c r="AR42" s="87">
        <v>18.212949396887829</v>
      </c>
      <c r="AS42" s="87">
        <v>23.648708160000002</v>
      </c>
      <c r="AT42" s="87">
        <v>15.175641600000001</v>
      </c>
      <c r="AU42" s="87">
        <v>11.496943363882036</v>
      </c>
      <c r="AV42" s="87">
        <v>21.077280000000002</v>
      </c>
      <c r="AW42" s="87">
        <v>14.332550400000001</v>
      </c>
      <c r="AX42" s="87">
        <v>15.175641600000001</v>
      </c>
      <c r="AY42" s="87">
        <v>21.077280000000002</v>
      </c>
      <c r="AZ42" s="87">
        <v>33.723648000000004</v>
      </c>
      <c r="BA42" s="87">
        <v>33.723648000000004</v>
      </c>
      <c r="BB42" s="87">
        <v>23.798891769041916</v>
      </c>
      <c r="BC42" s="87">
        <v>15.895956046191618</v>
      </c>
      <c r="BD42" s="73">
        <f t="shared" si="3"/>
        <v>247.3391383360034</v>
      </c>
    </row>
    <row r="43" spans="1:56">
      <c r="A43" s="197"/>
      <c r="B43" s="201"/>
      <c r="C43" s="1" t="s">
        <v>47</v>
      </c>
      <c r="D43" s="33"/>
      <c r="E43" s="87">
        <v>7.4066006064571468</v>
      </c>
      <c r="F43" s="87">
        <v>11.22</v>
      </c>
      <c r="G43" s="87">
        <v>12.6</v>
      </c>
      <c r="H43" s="87">
        <v>9.0911029663869005</v>
      </c>
      <c r="I43" s="87">
        <v>14</v>
      </c>
      <c r="J43" s="87">
        <v>10.199999999999999</v>
      </c>
      <c r="K43" s="87">
        <v>3.5999999999999996</v>
      </c>
      <c r="L43" s="87">
        <v>16</v>
      </c>
      <c r="M43" s="87">
        <v>6</v>
      </c>
      <c r="N43" s="87">
        <v>16</v>
      </c>
      <c r="O43" s="87">
        <v>13.54950454842859</v>
      </c>
      <c r="P43" s="87">
        <v>15.083498483857136</v>
      </c>
      <c r="Q43" s="73">
        <f t="shared" si="0"/>
        <v>134.75070660512975</v>
      </c>
      <c r="R43" s="87">
        <v>9.110118745942291</v>
      </c>
      <c r="S43" s="87">
        <v>13.800600000000001</v>
      </c>
      <c r="T43" s="87">
        <v>15.497999999999999</v>
      </c>
      <c r="U43" s="87">
        <v>11.182056648655887</v>
      </c>
      <c r="V43" s="87">
        <v>17.22</v>
      </c>
      <c r="W43" s="87">
        <v>12.545999999999999</v>
      </c>
      <c r="X43" s="87">
        <v>4.4279999999999999</v>
      </c>
      <c r="Y43" s="87">
        <v>19.68</v>
      </c>
      <c r="Z43" s="87">
        <v>7.38</v>
      </c>
      <c r="AA43" s="87">
        <v>19.68</v>
      </c>
      <c r="AB43" s="87">
        <v>16.665890594567166</v>
      </c>
      <c r="AC43" s="87">
        <v>18.552703135144277</v>
      </c>
      <c r="AD43" s="73">
        <f t="shared" si="1"/>
        <v>165.74336912430962</v>
      </c>
      <c r="AE43" s="87">
        <v>11.478749619887287</v>
      </c>
      <c r="AF43" s="87">
        <v>17.388756000000001</v>
      </c>
      <c r="AG43" s="87">
        <v>19.527480000000001</v>
      </c>
      <c r="AH43" s="87">
        <v>14.089391377306418</v>
      </c>
      <c r="AI43" s="87">
        <v>21.697199999999999</v>
      </c>
      <c r="AJ43" s="87">
        <v>15.80796</v>
      </c>
      <c r="AK43" s="87">
        <v>5.5792799999999998</v>
      </c>
      <c r="AL43" s="87">
        <v>24.796800000000001</v>
      </c>
      <c r="AM43" s="87">
        <v>9.2988</v>
      </c>
      <c r="AN43" s="87">
        <v>24.796800000000001</v>
      </c>
      <c r="AO43" s="87">
        <v>20.99902214915463</v>
      </c>
      <c r="AP43" s="87">
        <v>23.376405950281789</v>
      </c>
      <c r="AQ43" s="73">
        <f t="shared" si="2"/>
        <v>208.83664509663012</v>
      </c>
      <c r="AR43" s="87">
        <v>15.611099483046711</v>
      </c>
      <c r="AS43" s="87">
        <v>23.648708160000002</v>
      </c>
      <c r="AT43" s="87">
        <v>26.557372800000003</v>
      </c>
      <c r="AU43" s="87">
        <v>19.161572273136731</v>
      </c>
      <c r="AV43" s="87">
        <v>29.508192000000001</v>
      </c>
      <c r="AW43" s="87">
        <v>21.4988256</v>
      </c>
      <c r="AX43" s="87">
        <v>7.5878208000000003</v>
      </c>
      <c r="AY43" s="87">
        <v>33.723648000000004</v>
      </c>
      <c r="AZ43" s="87">
        <v>12.646368000000001</v>
      </c>
      <c r="BA43" s="87">
        <v>33.723648000000004</v>
      </c>
      <c r="BB43" s="87">
        <v>28.558670122850298</v>
      </c>
      <c r="BC43" s="87">
        <v>31.791912092383235</v>
      </c>
      <c r="BD43" s="73">
        <f t="shared" si="3"/>
        <v>284.01783733141696</v>
      </c>
    </row>
    <row r="44" spans="1:56">
      <c r="A44" s="197"/>
      <c r="B44" s="201"/>
      <c r="C44" s="1" t="s">
        <v>48</v>
      </c>
      <c r="D44" s="33" t="s">
        <v>110</v>
      </c>
      <c r="E44" s="87">
        <v>19.750934950552391</v>
      </c>
      <c r="F44" s="87">
        <v>29.92</v>
      </c>
      <c r="G44" s="87">
        <v>27</v>
      </c>
      <c r="H44" s="87">
        <v>25.455088305883319</v>
      </c>
      <c r="I44" s="87">
        <v>30</v>
      </c>
      <c r="J44" s="87">
        <v>20.399999999999999</v>
      </c>
      <c r="K44" s="87">
        <v>15.6</v>
      </c>
      <c r="L44" s="87">
        <v>26</v>
      </c>
      <c r="M44" s="87">
        <v>24</v>
      </c>
      <c r="N44" s="87">
        <v>24</v>
      </c>
      <c r="O44" s="87">
        <v>36.132012129142907</v>
      </c>
      <c r="P44" s="87">
        <v>35.194829795666649</v>
      </c>
      <c r="Q44" s="73">
        <f t="shared" si="0"/>
        <v>313.45286518124527</v>
      </c>
      <c r="R44" s="87">
        <v>24.293649989179443</v>
      </c>
      <c r="S44" s="87">
        <v>36.801600000000001</v>
      </c>
      <c r="T44" s="87">
        <v>33.21</v>
      </c>
      <c r="U44" s="87">
        <v>31.309758616236483</v>
      </c>
      <c r="V44" s="87">
        <v>36.9</v>
      </c>
      <c r="W44" s="87">
        <v>25.091999999999999</v>
      </c>
      <c r="X44" s="87">
        <v>19.187999999999999</v>
      </c>
      <c r="Y44" s="87">
        <v>31.98</v>
      </c>
      <c r="Z44" s="87">
        <v>29.52</v>
      </c>
      <c r="AA44" s="87">
        <v>29.52</v>
      </c>
      <c r="AB44" s="87">
        <v>44.442374918845779</v>
      </c>
      <c r="AC44" s="87">
        <v>43.28964064866998</v>
      </c>
      <c r="AD44" s="73">
        <f t="shared" si="1"/>
        <v>385.54702417293163</v>
      </c>
      <c r="AE44" s="87">
        <v>30.609998986366097</v>
      </c>
      <c r="AF44" s="87">
        <v>46.370016</v>
      </c>
      <c r="AG44" s="87">
        <v>41.8446</v>
      </c>
      <c r="AH44" s="87">
        <v>39.45029585645797</v>
      </c>
      <c r="AI44" s="87">
        <v>46.494</v>
      </c>
      <c r="AJ44" s="87">
        <v>31.615919999999999</v>
      </c>
      <c r="AK44" s="87">
        <v>24.176879999999997</v>
      </c>
      <c r="AL44" s="87">
        <v>40.294800000000002</v>
      </c>
      <c r="AM44" s="87">
        <v>37.1952</v>
      </c>
      <c r="AN44" s="87">
        <v>37.1952</v>
      </c>
      <c r="AO44" s="87">
        <v>55.997392397745685</v>
      </c>
      <c r="AP44" s="87">
        <v>54.544947217324179</v>
      </c>
      <c r="AQ44" s="73">
        <f t="shared" si="2"/>
        <v>485.7892504578939</v>
      </c>
      <c r="AR44" s="87">
        <v>41.629598621457895</v>
      </c>
      <c r="AS44" s="87">
        <v>63.063221760000005</v>
      </c>
      <c r="AT44" s="87">
        <v>56.908656000000001</v>
      </c>
      <c r="AU44" s="87">
        <v>53.652402364782844</v>
      </c>
      <c r="AV44" s="87">
        <v>63.231840000000005</v>
      </c>
      <c r="AW44" s="87">
        <v>42.9976512</v>
      </c>
      <c r="AX44" s="87">
        <v>32.880556800000001</v>
      </c>
      <c r="AY44" s="87">
        <v>54.800928000000006</v>
      </c>
      <c r="AZ44" s="87">
        <v>50.585472000000003</v>
      </c>
      <c r="BA44" s="87">
        <v>50.585472000000003</v>
      </c>
      <c r="BB44" s="87">
        <v>76.156453660934133</v>
      </c>
      <c r="BC44" s="87">
        <v>74.181128215560889</v>
      </c>
      <c r="BD44" s="73">
        <f t="shared" si="3"/>
        <v>660.67338062273575</v>
      </c>
    </row>
    <row r="45" spans="1:56">
      <c r="A45" s="197"/>
      <c r="B45" s="201"/>
      <c r="C45" s="1" t="s">
        <v>49</v>
      </c>
      <c r="D45" s="33" t="s">
        <v>110</v>
      </c>
      <c r="E45" s="87">
        <v>19.750934950552391</v>
      </c>
      <c r="F45" s="87">
        <v>31.790000000000003</v>
      </c>
      <c r="G45" s="87">
        <v>30.6</v>
      </c>
      <c r="H45" s="87">
        <v>30.909750085715459</v>
      </c>
      <c r="I45" s="87">
        <v>28</v>
      </c>
      <c r="J45" s="87">
        <v>22.099999999999998</v>
      </c>
      <c r="K45" s="87">
        <v>14.399999999999999</v>
      </c>
      <c r="L45" s="87">
        <v>36</v>
      </c>
      <c r="M45" s="87">
        <v>32</v>
      </c>
      <c r="N45" s="87">
        <v>34</v>
      </c>
      <c r="O45" s="87">
        <v>29.357259854928614</v>
      </c>
      <c r="P45" s="87">
        <v>40.22266262361903</v>
      </c>
      <c r="Q45" s="73">
        <f t="shared" si="0"/>
        <v>349.13060751481549</v>
      </c>
      <c r="R45" s="87">
        <v>24.293649989179443</v>
      </c>
      <c r="S45" s="87">
        <v>39.101700000000001</v>
      </c>
      <c r="T45" s="87">
        <v>37.637999999999998</v>
      </c>
      <c r="U45" s="87">
        <v>38.018992605430014</v>
      </c>
      <c r="V45" s="87">
        <v>34.44</v>
      </c>
      <c r="W45" s="87">
        <v>27.182999999999996</v>
      </c>
      <c r="X45" s="87">
        <v>17.712</v>
      </c>
      <c r="Y45" s="87">
        <v>44.28</v>
      </c>
      <c r="Z45" s="87">
        <v>39.36</v>
      </c>
      <c r="AA45" s="87">
        <v>41.82</v>
      </c>
      <c r="AB45" s="87">
        <v>36.109429621562192</v>
      </c>
      <c r="AC45" s="87">
        <v>49.473875027051406</v>
      </c>
      <c r="AD45" s="73">
        <f t="shared" si="1"/>
        <v>429.43064724322301</v>
      </c>
      <c r="AE45" s="87">
        <v>30.609998986366097</v>
      </c>
      <c r="AF45" s="87">
        <v>49.268142000000005</v>
      </c>
      <c r="AG45" s="87">
        <v>47.423879999999997</v>
      </c>
      <c r="AH45" s="87">
        <v>47.903930682841818</v>
      </c>
      <c r="AI45" s="87">
        <v>43.394399999999997</v>
      </c>
      <c r="AJ45" s="87">
        <v>34.250579999999992</v>
      </c>
      <c r="AK45" s="87">
        <v>22.317119999999999</v>
      </c>
      <c r="AL45" s="87">
        <v>55.7928</v>
      </c>
      <c r="AM45" s="87">
        <v>49.593600000000002</v>
      </c>
      <c r="AN45" s="87">
        <v>52.693199999999997</v>
      </c>
      <c r="AO45" s="87">
        <v>45.497881323168365</v>
      </c>
      <c r="AP45" s="87">
        <v>62.337082534084772</v>
      </c>
      <c r="AQ45" s="73">
        <f t="shared" si="2"/>
        <v>541.08261552646104</v>
      </c>
      <c r="AR45" s="87">
        <v>41.629598621457895</v>
      </c>
      <c r="AS45" s="87">
        <v>67.004673120000007</v>
      </c>
      <c r="AT45" s="87">
        <v>64.496476799999996</v>
      </c>
      <c r="AU45" s="87">
        <v>65.149345728664883</v>
      </c>
      <c r="AV45" s="87">
        <v>59.016384000000002</v>
      </c>
      <c r="AW45" s="87">
        <v>46.580788799999993</v>
      </c>
      <c r="AX45" s="87">
        <v>30.351283200000001</v>
      </c>
      <c r="AY45" s="87">
        <v>75.878208000000001</v>
      </c>
      <c r="AZ45" s="87">
        <v>67.447296000000009</v>
      </c>
      <c r="BA45" s="87">
        <v>71.662751999999998</v>
      </c>
      <c r="BB45" s="87">
        <v>61.877118599508982</v>
      </c>
      <c r="BC45" s="87">
        <v>84.778432246355294</v>
      </c>
      <c r="BD45" s="73">
        <f t="shared" si="3"/>
        <v>735.87235711598714</v>
      </c>
    </row>
    <row r="46" spans="1:56">
      <c r="A46" s="197"/>
      <c r="B46" s="201"/>
      <c r="C46" s="1" t="s">
        <v>115</v>
      </c>
      <c r="D46" s="33"/>
      <c r="E46" s="87">
        <v>8.6410340408666713</v>
      </c>
      <c r="F46" s="87">
        <v>13.090000000000002</v>
      </c>
      <c r="G46" s="87">
        <v>12.6</v>
      </c>
      <c r="H46" s="87">
        <v>25.455088305883319</v>
      </c>
      <c r="I46" s="87">
        <v>20</v>
      </c>
      <c r="J46" s="87">
        <v>25.5</v>
      </c>
      <c r="K46" s="87">
        <v>13.2</v>
      </c>
      <c r="L46" s="87">
        <v>24</v>
      </c>
      <c r="M46" s="87">
        <v>28</v>
      </c>
      <c r="N46" s="87">
        <v>18</v>
      </c>
      <c r="O46" s="87">
        <v>22.582507580714317</v>
      </c>
      <c r="P46" s="87">
        <v>27.653080553738082</v>
      </c>
      <c r="Q46" s="73">
        <f t="shared" si="0"/>
        <v>238.72171048120239</v>
      </c>
      <c r="R46" s="87">
        <v>10.628471870266006</v>
      </c>
      <c r="S46" s="87">
        <v>16.100700000000003</v>
      </c>
      <c r="T46" s="87">
        <v>15.497999999999999</v>
      </c>
      <c r="U46" s="87">
        <v>31.309758616236483</v>
      </c>
      <c r="V46" s="87">
        <v>24.6</v>
      </c>
      <c r="W46" s="87">
        <v>31.364999999999998</v>
      </c>
      <c r="X46" s="87">
        <v>16.236000000000001</v>
      </c>
      <c r="Y46" s="87">
        <v>29.52</v>
      </c>
      <c r="Z46" s="87">
        <v>34.44</v>
      </c>
      <c r="AA46" s="87">
        <v>22.14</v>
      </c>
      <c r="AB46" s="87">
        <v>27.776484324278609</v>
      </c>
      <c r="AC46" s="87">
        <v>34.013289081097838</v>
      </c>
      <c r="AD46" s="73">
        <f t="shared" si="1"/>
        <v>293.62770389187892</v>
      </c>
      <c r="AE46" s="87">
        <v>13.391874556535168</v>
      </c>
      <c r="AF46" s="87">
        <v>20.286882000000006</v>
      </c>
      <c r="AG46" s="87">
        <v>19.527480000000001</v>
      </c>
      <c r="AH46" s="87">
        <v>39.45029585645797</v>
      </c>
      <c r="AI46" s="87">
        <v>30.996000000000002</v>
      </c>
      <c r="AJ46" s="87">
        <v>39.5199</v>
      </c>
      <c r="AK46" s="87">
        <v>20.457360000000001</v>
      </c>
      <c r="AL46" s="87">
        <v>37.1952</v>
      </c>
      <c r="AM46" s="87">
        <v>43.394399999999997</v>
      </c>
      <c r="AN46" s="87">
        <v>27.8964</v>
      </c>
      <c r="AO46" s="87">
        <v>34.998370248591051</v>
      </c>
      <c r="AP46" s="87">
        <v>42.856744242183275</v>
      </c>
      <c r="AQ46" s="73">
        <f t="shared" si="2"/>
        <v>369.97090690376751</v>
      </c>
      <c r="AR46" s="87">
        <v>18.212949396887829</v>
      </c>
      <c r="AS46" s="87">
        <v>27.590159520000011</v>
      </c>
      <c r="AT46" s="87">
        <v>26.557372800000003</v>
      </c>
      <c r="AU46" s="87">
        <v>53.652402364782844</v>
      </c>
      <c r="AV46" s="87">
        <v>42.154560000000004</v>
      </c>
      <c r="AW46" s="87">
        <v>53.747064000000002</v>
      </c>
      <c r="AX46" s="87">
        <v>27.822009600000005</v>
      </c>
      <c r="AY46" s="87">
        <v>50.585472000000003</v>
      </c>
      <c r="AZ46" s="87">
        <v>59.016384000000002</v>
      </c>
      <c r="BA46" s="87">
        <v>37.939104</v>
      </c>
      <c r="BB46" s="87">
        <v>47.597783538083831</v>
      </c>
      <c r="BC46" s="87">
        <v>58.285172169369261</v>
      </c>
      <c r="BD46" s="73">
        <f t="shared" si="3"/>
        <v>503.1604333891238</v>
      </c>
    </row>
    <row r="47" spans="1:56">
      <c r="A47" s="197"/>
      <c r="B47" s="201"/>
      <c r="C47" s="1" t="s">
        <v>50</v>
      </c>
      <c r="D47" s="33"/>
      <c r="E47" s="87">
        <v>18.516501516142863</v>
      </c>
      <c r="F47" s="87">
        <v>26.180000000000003</v>
      </c>
      <c r="G47" s="87">
        <v>18</v>
      </c>
      <c r="H47" s="87">
        <v>21.818647119328556</v>
      </c>
      <c r="I47" s="87">
        <v>24</v>
      </c>
      <c r="J47" s="87">
        <v>11.9</v>
      </c>
      <c r="K47" s="87">
        <v>16.8</v>
      </c>
      <c r="L47" s="87">
        <v>18</v>
      </c>
      <c r="M47" s="87">
        <v>26</v>
      </c>
      <c r="N47" s="87">
        <v>28</v>
      </c>
      <c r="O47" s="87">
        <v>20.324256822642887</v>
      </c>
      <c r="P47" s="87">
        <v>25.139164139761895</v>
      </c>
      <c r="Q47" s="73">
        <f t="shared" si="0"/>
        <v>254.67856959787622</v>
      </c>
      <c r="R47" s="87">
        <v>22.775296864855722</v>
      </c>
      <c r="S47" s="87">
        <v>32.201400000000007</v>
      </c>
      <c r="T47" s="87">
        <v>22.14</v>
      </c>
      <c r="U47" s="87">
        <v>26.836935956774123</v>
      </c>
      <c r="V47" s="87">
        <v>29.52</v>
      </c>
      <c r="W47" s="87">
        <v>14.637</v>
      </c>
      <c r="X47" s="87">
        <v>20.664000000000001</v>
      </c>
      <c r="Y47" s="87">
        <v>22.14</v>
      </c>
      <c r="Z47" s="87">
        <v>31.98</v>
      </c>
      <c r="AA47" s="87">
        <v>34.44</v>
      </c>
      <c r="AB47" s="87">
        <v>24.998835891850749</v>
      </c>
      <c r="AC47" s="87">
        <v>30.921171891907132</v>
      </c>
      <c r="AD47" s="73">
        <f t="shared" si="1"/>
        <v>313.25464060538775</v>
      </c>
      <c r="AE47" s="87">
        <v>28.696874049718211</v>
      </c>
      <c r="AF47" s="87">
        <v>40.573764000000011</v>
      </c>
      <c r="AG47" s="87">
        <v>27.8964</v>
      </c>
      <c r="AH47" s="87">
        <v>33.814539305535398</v>
      </c>
      <c r="AI47" s="87">
        <v>37.1952</v>
      </c>
      <c r="AJ47" s="87">
        <v>18.442620000000002</v>
      </c>
      <c r="AK47" s="87">
        <v>26.036640000000002</v>
      </c>
      <c r="AL47" s="87">
        <v>27.8964</v>
      </c>
      <c r="AM47" s="87">
        <v>40.294800000000002</v>
      </c>
      <c r="AN47" s="87">
        <v>43.394399999999997</v>
      </c>
      <c r="AO47" s="87">
        <v>31.498533223731943</v>
      </c>
      <c r="AP47" s="87">
        <v>38.960676583802986</v>
      </c>
      <c r="AQ47" s="73">
        <f t="shared" si="2"/>
        <v>394.70084716278859</v>
      </c>
      <c r="AR47" s="87">
        <v>39.027748707616773</v>
      </c>
      <c r="AS47" s="87">
        <v>55.180319040000022</v>
      </c>
      <c r="AT47" s="87">
        <v>37.939104</v>
      </c>
      <c r="AU47" s="87">
        <v>45.987773455528142</v>
      </c>
      <c r="AV47" s="87">
        <v>50.585472000000003</v>
      </c>
      <c r="AW47" s="87">
        <v>25.081963200000004</v>
      </c>
      <c r="AX47" s="87">
        <v>35.409830400000004</v>
      </c>
      <c r="AY47" s="87">
        <v>37.939104</v>
      </c>
      <c r="AZ47" s="87">
        <v>54.800928000000006</v>
      </c>
      <c r="BA47" s="87">
        <v>59.016384000000002</v>
      </c>
      <c r="BB47" s="87">
        <v>42.838005184275445</v>
      </c>
      <c r="BC47" s="87">
        <v>52.986520153972066</v>
      </c>
      <c r="BD47" s="73">
        <f t="shared" si="3"/>
        <v>536.7931521413924</v>
      </c>
    </row>
    <row r="48" spans="1:56">
      <c r="A48" s="197"/>
      <c r="B48" s="201"/>
      <c r="C48" s="1" t="s">
        <v>51</v>
      </c>
      <c r="D48" s="33"/>
      <c r="E48" s="87">
        <v>9.8754674752761957</v>
      </c>
      <c r="F48" s="87">
        <v>24.31</v>
      </c>
      <c r="G48" s="87">
        <v>23.400000000000002</v>
      </c>
      <c r="H48" s="87">
        <v>25.455088305883319</v>
      </c>
      <c r="I48" s="87">
        <v>26</v>
      </c>
      <c r="J48" s="87">
        <v>25.5</v>
      </c>
      <c r="K48" s="87">
        <v>18</v>
      </c>
      <c r="L48" s="87">
        <v>30</v>
      </c>
      <c r="M48" s="87">
        <v>30</v>
      </c>
      <c r="N48" s="87">
        <v>18</v>
      </c>
      <c r="O48" s="87">
        <v>20.324256822642887</v>
      </c>
      <c r="P48" s="87">
        <v>30.166996967714272</v>
      </c>
      <c r="Q48" s="73">
        <f t="shared" si="0"/>
        <v>281.0318095715167</v>
      </c>
      <c r="R48" s="87">
        <v>12.146824994589721</v>
      </c>
      <c r="S48" s="87">
        <v>29.901299999999999</v>
      </c>
      <c r="T48" s="87">
        <v>28.782000000000004</v>
      </c>
      <c r="U48" s="87">
        <v>31.309758616236483</v>
      </c>
      <c r="V48" s="87">
        <v>31.98</v>
      </c>
      <c r="W48" s="87">
        <v>31.364999999999998</v>
      </c>
      <c r="X48" s="87">
        <v>22.14</v>
      </c>
      <c r="Y48" s="87">
        <v>36.9</v>
      </c>
      <c r="Z48" s="87">
        <v>36.9</v>
      </c>
      <c r="AA48" s="87">
        <v>22.14</v>
      </c>
      <c r="AB48" s="87">
        <v>24.998835891850749</v>
      </c>
      <c r="AC48" s="87">
        <v>37.105406270288555</v>
      </c>
      <c r="AD48" s="73">
        <f t="shared" si="1"/>
        <v>345.66912577296551</v>
      </c>
      <c r="AE48" s="87">
        <v>15.304999493183049</v>
      </c>
      <c r="AF48" s="87">
        <v>37.675637999999999</v>
      </c>
      <c r="AG48" s="87">
        <v>36.265320000000003</v>
      </c>
      <c r="AH48" s="87">
        <v>39.45029585645797</v>
      </c>
      <c r="AI48" s="87">
        <v>40.294800000000002</v>
      </c>
      <c r="AJ48" s="87">
        <v>39.5199</v>
      </c>
      <c r="AK48" s="87">
        <v>27.8964</v>
      </c>
      <c r="AL48" s="87">
        <v>46.494</v>
      </c>
      <c r="AM48" s="87">
        <v>46.494</v>
      </c>
      <c r="AN48" s="87">
        <v>27.8964</v>
      </c>
      <c r="AO48" s="87">
        <v>31.498533223731943</v>
      </c>
      <c r="AP48" s="87">
        <v>46.752811900563579</v>
      </c>
      <c r="AQ48" s="73">
        <f t="shared" si="2"/>
        <v>435.54309847393654</v>
      </c>
      <c r="AR48" s="87">
        <v>20.814799310728947</v>
      </c>
      <c r="AS48" s="87">
        <v>51.238867680000006</v>
      </c>
      <c r="AT48" s="87">
        <v>49.320835200000005</v>
      </c>
      <c r="AU48" s="87">
        <v>53.652402364782844</v>
      </c>
      <c r="AV48" s="87">
        <v>54.800928000000006</v>
      </c>
      <c r="AW48" s="87">
        <v>53.747064000000002</v>
      </c>
      <c r="AX48" s="87">
        <v>37.939104</v>
      </c>
      <c r="AY48" s="87">
        <v>63.231840000000005</v>
      </c>
      <c r="AZ48" s="87">
        <v>63.231840000000005</v>
      </c>
      <c r="BA48" s="87">
        <v>37.939104</v>
      </c>
      <c r="BB48" s="87">
        <v>42.838005184275445</v>
      </c>
      <c r="BC48" s="87">
        <v>63.58382418476647</v>
      </c>
      <c r="BD48" s="73">
        <f t="shared" si="3"/>
        <v>592.33861392455378</v>
      </c>
    </row>
    <row r="49" spans="1:56">
      <c r="A49" s="197"/>
      <c r="B49" s="201" t="s">
        <v>52</v>
      </c>
      <c r="C49" s="1" t="s">
        <v>53</v>
      </c>
      <c r="D49" s="33"/>
      <c r="E49" s="87">
        <v>1.2344334344095245</v>
      </c>
      <c r="F49" s="87">
        <v>5.61</v>
      </c>
      <c r="G49" s="87">
        <v>3.6</v>
      </c>
      <c r="H49" s="87">
        <v>3.6364411865547597</v>
      </c>
      <c r="I49" s="87">
        <v>4</v>
      </c>
      <c r="J49" s="87">
        <v>3.4</v>
      </c>
      <c r="K49" s="87">
        <v>3.5999999999999996</v>
      </c>
      <c r="L49" s="87">
        <v>2</v>
      </c>
      <c r="M49" s="87">
        <v>6</v>
      </c>
      <c r="N49" s="87">
        <v>2</v>
      </c>
      <c r="O49" s="87">
        <v>2.2582507580714317</v>
      </c>
      <c r="P49" s="87">
        <v>7.5417492419285681</v>
      </c>
      <c r="Q49" s="73">
        <f t="shared" si="0"/>
        <v>44.880874620964285</v>
      </c>
      <c r="R49" s="87">
        <v>1.5183531243237152</v>
      </c>
      <c r="S49" s="87">
        <v>6.9003000000000005</v>
      </c>
      <c r="T49" s="87">
        <v>4.4279999999999999</v>
      </c>
      <c r="U49" s="87">
        <v>4.4728226594623539</v>
      </c>
      <c r="V49" s="87">
        <v>4.92</v>
      </c>
      <c r="W49" s="87">
        <v>4.1819999999999995</v>
      </c>
      <c r="X49" s="87">
        <v>4.4279999999999999</v>
      </c>
      <c r="Y49" s="87">
        <v>2.46</v>
      </c>
      <c r="Z49" s="87">
        <v>7.38</v>
      </c>
      <c r="AA49" s="87">
        <v>2.46</v>
      </c>
      <c r="AB49" s="87">
        <v>2.7776484324278612</v>
      </c>
      <c r="AC49" s="87">
        <v>9.2763515675721386</v>
      </c>
      <c r="AD49" s="73">
        <f t="shared" si="1"/>
        <v>55.203475783786075</v>
      </c>
      <c r="AE49" s="87">
        <v>1.9131249366478811</v>
      </c>
      <c r="AF49" s="87">
        <v>8.6943780000000004</v>
      </c>
      <c r="AG49" s="87">
        <v>5.5792799999999998</v>
      </c>
      <c r="AH49" s="87">
        <v>5.635756550922566</v>
      </c>
      <c r="AI49" s="87">
        <v>6.1992000000000003</v>
      </c>
      <c r="AJ49" s="87">
        <v>5.2693199999999996</v>
      </c>
      <c r="AK49" s="87">
        <v>5.5792799999999998</v>
      </c>
      <c r="AL49" s="87">
        <v>3.0996000000000001</v>
      </c>
      <c r="AM49" s="87">
        <v>9.2988</v>
      </c>
      <c r="AN49" s="87">
        <v>3.0996000000000001</v>
      </c>
      <c r="AO49" s="87">
        <v>3.4998370248591053</v>
      </c>
      <c r="AP49" s="87">
        <v>11.688202975140895</v>
      </c>
      <c r="AQ49" s="73">
        <f t="shared" si="2"/>
        <v>69.556379487570439</v>
      </c>
      <c r="AR49" s="87">
        <v>2.6018499138411184</v>
      </c>
      <c r="AS49" s="87">
        <v>11.824354080000001</v>
      </c>
      <c r="AT49" s="87">
        <v>7.5878208000000003</v>
      </c>
      <c r="AU49" s="87">
        <v>7.6646289092546906</v>
      </c>
      <c r="AV49" s="87">
        <v>8.4309120000000011</v>
      </c>
      <c r="AW49" s="87">
        <v>7.1662752000000003</v>
      </c>
      <c r="AX49" s="87">
        <v>7.5878208000000003</v>
      </c>
      <c r="AY49" s="87">
        <v>4.2154560000000005</v>
      </c>
      <c r="AZ49" s="87">
        <v>12.646368000000001</v>
      </c>
      <c r="BA49" s="87">
        <v>4.2154560000000005</v>
      </c>
      <c r="BB49" s="87">
        <v>4.7597783538083833</v>
      </c>
      <c r="BC49" s="87">
        <v>15.895956046191618</v>
      </c>
      <c r="BD49" s="73">
        <f t="shared" si="3"/>
        <v>94.596676103095817</v>
      </c>
    </row>
    <row r="50" spans="1:56">
      <c r="A50" s="197"/>
      <c r="B50" s="201"/>
      <c r="C50" s="1" t="s">
        <v>54</v>
      </c>
      <c r="D50" s="33" t="s">
        <v>110</v>
      </c>
      <c r="E50" s="87">
        <v>2.4688668688190489</v>
      </c>
      <c r="F50" s="87">
        <v>7.48</v>
      </c>
      <c r="G50" s="87">
        <v>7.2</v>
      </c>
      <c r="H50" s="87">
        <v>3.6364411865547597</v>
      </c>
      <c r="I50" s="87">
        <v>6</v>
      </c>
      <c r="J50" s="87">
        <v>3.4</v>
      </c>
      <c r="K50" s="87">
        <v>6</v>
      </c>
      <c r="L50" s="87">
        <v>4</v>
      </c>
      <c r="M50" s="87">
        <v>4</v>
      </c>
      <c r="N50" s="87">
        <v>4</v>
      </c>
      <c r="O50" s="87">
        <v>11.291253790357159</v>
      </c>
      <c r="P50" s="87">
        <v>12.569582069880948</v>
      </c>
      <c r="Q50" s="73">
        <f t="shared" si="0"/>
        <v>72.046143915611921</v>
      </c>
      <c r="R50" s="87">
        <v>3.0367062486474303</v>
      </c>
      <c r="S50" s="87">
        <v>9.2004000000000001</v>
      </c>
      <c r="T50" s="87">
        <v>8.8559999999999999</v>
      </c>
      <c r="U50" s="87">
        <v>4.4728226594623539</v>
      </c>
      <c r="V50" s="87">
        <v>7.38</v>
      </c>
      <c r="W50" s="87">
        <v>4.1819999999999995</v>
      </c>
      <c r="X50" s="87">
        <v>7.38</v>
      </c>
      <c r="Y50" s="87">
        <v>4.92</v>
      </c>
      <c r="Z50" s="87">
        <v>4.92</v>
      </c>
      <c r="AA50" s="87">
        <v>4.92</v>
      </c>
      <c r="AB50" s="87">
        <v>13.888242162139305</v>
      </c>
      <c r="AC50" s="87">
        <v>15.460585945953566</v>
      </c>
      <c r="AD50" s="73">
        <f t="shared" si="1"/>
        <v>88.616757016202669</v>
      </c>
      <c r="AE50" s="87">
        <v>3.8262498732957622</v>
      </c>
      <c r="AF50" s="87">
        <v>11.592504</v>
      </c>
      <c r="AG50" s="87">
        <v>11.15856</v>
      </c>
      <c r="AH50" s="87">
        <v>5.635756550922566</v>
      </c>
      <c r="AI50" s="87">
        <v>9.2988</v>
      </c>
      <c r="AJ50" s="87">
        <v>5.2693199999999996</v>
      </c>
      <c r="AK50" s="87">
        <v>9.2988</v>
      </c>
      <c r="AL50" s="87">
        <v>6.1992000000000003</v>
      </c>
      <c r="AM50" s="87">
        <v>6.1992000000000003</v>
      </c>
      <c r="AN50" s="87">
        <v>6.1992000000000003</v>
      </c>
      <c r="AO50" s="87">
        <v>17.499185124295526</v>
      </c>
      <c r="AP50" s="87">
        <v>19.480338291901493</v>
      </c>
      <c r="AQ50" s="73">
        <f t="shared" si="2"/>
        <v>111.65711384041535</v>
      </c>
      <c r="AR50" s="87">
        <v>5.2036998276822368</v>
      </c>
      <c r="AS50" s="87">
        <v>15.765805440000001</v>
      </c>
      <c r="AT50" s="87">
        <v>15.175641600000001</v>
      </c>
      <c r="AU50" s="87">
        <v>7.6646289092546906</v>
      </c>
      <c r="AV50" s="87">
        <v>12.646368000000001</v>
      </c>
      <c r="AW50" s="87">
        <v>7.1662752000000003</v>
      </c>
      <c r="AX50" s="87">
        <v>12.646368000000001</v>
      </c>
      <c r="AY50" s="87">
        <v>8.4309120000000011</v>
      </c>
      <c r="AZ50" s="87">
        <v>8.4309120000000011</v>
      </c>
      <c r="BA50" s="87">
        <v>8.4309120000000011</v>
      </c>
      <c r="BB50" s="87">
        <v>23.798891769041916</v>
      </c>
      <c r="BC50" s="87">
        <v>26.493260076986033</v>
      </c>
      <c r="BD50" s="73">
        <f t="shared" si="3"/>
        <v>151.85367482296488</v>
      </c>
    </row>
    <row r="51" spans="1:56">
      <c r="A51" s="197"/>
      <c r="B51" s="201"/>
      <c r="C51" s="1" t="s">
        <v>55</v>
      </c>
      <c r="D51" s="33"/>
      <c r="E51" s="87">
        <v>3.7033003032285734</v>
      </c>
      <c r="F51" s="87">
        <v>7.48</v>
      </c>
      <c r="G51" s="87">
        <v>5.4</v>
      </c>
      <c r="H51" s="87">
        <v>7.2728823731095193</v>
      </c>
      <c r="I51" s="87">
        <v>8</v>
      </c>
      <c r="J51" s="87">
        <v>3.4</v>
      </c>
      <c r="K51" s="87">
        <v>3.5999999999999996</v>
      </c>
      <c r="L51" s="87">
        <v>4</v>
      </c>
      <c r="M51" s="87">
        <v>8</v>
      </c>
      <c r="N51" s="87">
        <v>4</v>
      </c>
      <c r="O51" s="87">
        <v>11.291253790357159</v>
      </c>
      <c r="P51" s="87">
        <v>10.055665655904757</v>
      </c>
      <c r="Q51" s="73">
        <f t="shared" si="0"/>
        <v>76.203102122600015</v>
      </c>
      <c r="R51" s="87">
        <v>4.5550593729711455</v>
      </c>
      <c r="S51" s="87">
        <v>9.2004000000000001</v>
      </c>
      <c r="T51" s="87">
        <v>6.6420000000000003</v>
      </c>
      <c r="U51" s="87">
        <v>8.9456453189247078</v>
      </c>
      <c r="V51" s="87">
        <v>9.84</v>
      </c>
      <c r="W51" s="87">
        <v>4.1819999999999995</v>
      </c>
      <c r="X51" s="87">
        <v>4.4279999999999999</v>
      </c>
      <c r="Y51" s="87">
        <v>4.92</v>
      </c>
      <c r="Z51" s="87">
        <v>9.84</v>
      </c>
      <c r="AA51" s="87">
        <v>4.92</v>
      </c>
      <c r="AB51" s="87">
        <v>13.888242162139305</v>
      </c>
      <c r="AC51" s="87">
        <v>12.368468756762852</v>
      </c>
      <c r="AD51" s="73">
        <f t="shared" si="1"/>
        <v>93.729815610798013</v>
      </c>
      <c r="AE51" s="87">
        <v>5.7393748099436435</v>
      </c>
      <c r="AF51" s="87">
        <v>11.592504</v>
      </c>
      <c r="AG51" s="87">
        <v>8.368920000000001</v>
      </c>
      <c r="AH51" s="87">
        <v>11.271513101845132</v>
      </c>
      <c r="AI51" s="87">
        <v>12.398400000000001</v>
      </c>
      <c r="AJ51" s="87">
        <v>5.2693199999999996</v>
      </c>
      <c r="AK51" s="87">
        <v>5.5792799999999998</v>
      </c>
      <c r="AL51" s="87">
        <v>6.1992000000000003</v>
      </c>
      <c r="AM51" s="87">
        <v>12.398400000000001</v>
      </c>
      <c r="AN51" s="87">
        <v>6.1992000000000003</v>
      </c>
      <c r="AO51" s="87">
        <v>17.499185124295526</v>
      </c>
      <c r="AP51" s="87">
        <v>15.584270633521193</v>
      </c>
      <c r="AQ51" s="73">
        <f t="shared" si="2"/>
        <v>118.09956766960548</v>
      </c>
      <c r="AR51" s="87">
        <v>7.8055497415233557</v>
      </c>
      <c r="AS51" s="87">
        <v>15.765805440000001</v>
      </c>
      <c r="AT51" s="87">
        <v>11.381731200000003</v>
      </c>
      <c r="AU51" s="87">
        <v>15.329257818509381</v>
      </c>
      <c r="AV51" s="87">
        <v>16.861824000000002</v>
      </c>
      <c r="AW51" s="87">
        <v>7.1662752000000003</v>
      </c>
      <c r="AX51" s="87">
        <v>7.5878208000000003</v>
      </c>
      <c r="AY51" s="87">
        <v>8.4309120000000011</v>
      </c>
      <c r="AZ51" s="87">
        <v>16.861824000000002</v>
      </c>
      <c r="BA51" s="87">
        <v>8.4309120000000011</v>
      </c>
      <c r="BB51" s="87">
        <v>23.798891769041916</v>
      </c>
      <c r="BC51" s="87">
        <v>21.194608061588823</v>
      </c>
      <c r="BD51" s="73">
        <f t="shared" si="3"/>
        <v>160.61541203066349</v>
      </c>
    </row>
    <row r="52" spans="1:56">
      <c r="A52" s="197"/>
      <c r="B52" s="201" t="s">
        <v>56</v>
      </c>
      <c r="C52" s="1" t="s">
        <v>57</v>
      </c>
      <c r="D52" s="33" t="s">
        <v>110</v>
      </c>
      <c r="E52" s="87">
        <v>0</v>
      </c>
      <c r="F52" s="87">
        <v>7.48</v>
      </c>
      <c r="G52" s="87">
        <v>7.2</v>
      </c>
      <c r="H52" s="87">
        <v>5.4546617798321391</v>
      </c>
      <c r="I52" s="87">
        <v>4</v>
      </c>
      <c r="J52" s="87">
        <v>0</v>
      </c>
      <c r="K52" s="87">
        <v>2.4</v>
      </c>
      <c r="L52" s="87">
        <v>2</v>
      </c>
      <c r="M52" s="87">
        <v>6</v>
      </c>
      <c r="N52" s="87">
        <v>8</v>
      </c>
      <c r="O52" s="87">
        <v>0</v>
      </c>
      <c r="P52" s="87">
        <v>7.5417492419285681</v>
      </c>
      <c r="Q52" s="73">
        <f t="shared" si="0"/>
        <v>50.076411021760705</v>
      </c>
      <c r="R52" s="87">
        <v>0</v>
      </c>
      <c r="S52" s="87">
        <v>9.2004000000000001</v>
      </c>
      <c r="T52" s="87">
        <v>8.8559999999999999</v>
      </c>
      <c r="U52" s="87">
        <v>6.7092339891935309</v>
      </c>
      <c r="V52" s="87">
        <v>4.92</v>
      </c>
      <c r="W52" s="87">
        <v>0</v>
      </c>
      <c r="X52" s="87">
        <v>2.952</v>
      </c>
      <c r="Y52" s="87">
        <v>2.46</v>
      </c>
      <c r="Z52" s="87">
        <v>7.38</v>
      </c>
      <c r="AA52" s="87">
        <v>9.84</v>
      </c>
      <c r="AB52" s="87">
        <v>0</v>
      </c>
      <c r="AC52" s="87">
        <v>9.2763515675721386</v>
      </c>
      <c r="AD52" s="73">
        <f t="shared" si="1"/>
        <v>61.593985556765674</v>
      </c>
      <c r="AE52" s="87">
        <v>0</v>
      </c>
      <c r="AF52" s="87">
        <v>11.592504</v>
      </c>
      <c r="AG52" s="87">
        <v>11.15856</v>
      </c>
      <c r="AH52" s="87">
        <v>8.4536348263838494</v>
      </c>
      <c r="AI52" s="87">
        <v>6.1992000000000003</v>
      </c>
      <c r="AJ52" s="87">
        <v>0</v>
      </c>
      <c r="AK52" s="87">
        <v>3.7195200000000002</v>
      </c>
      <c r="AL52" s="87">
        <v>3.0996000000000001</v>
      </c>
      <c r="AM52" s="87">
        <v>9.2988</v>
      </c>
      <c r="AN52" s="87">
        <v>12.398400000000001</v>
      </c>
      <c r="AO52" s="87">
        <v>0</v>
      </c>
      <c r="AP52" s="87">
        <v>11.688202975140895</v>
      </c>
      <c r="AQ52" s="73">
        <f t="shared" si="2"/>
        <v>77.608421801524742</v>
      </c>
      <c r="AR52" s="87">
        <v>0</v>
      </c>
      <c r="AS52" s="87">
        <v>15.765805440000001</v>
      </c>
      <c r="AT52" s="87">
        <v>15.175641600000001</v>
      </c>
      <c r="AU52" s="87">
        <v>11.496943363882036</v>
      </c>
      <c r="AV52" s="87">
        <v>8.4309120000000011</v>
      </c>
      <c r="AW52" s="87">
        <v>0</v>
      </c>
      <c r="AX52" s="87">
        <v>5.0585472000000005</v>
      </c>
      <c r="AY52" s="87">
        <v>4.2154560000000005</v>
      </c>
      <c r="AZ52" s="87">
        <v>12.646368000000001</v>
      </c>
      <c r="BA52" s="87">
        <v>16.861824000000002</v>
      </c>
      <c r="BB52" s="87">
        <v>0</v>
      </c>
      <c r="BC52" s="87">
        <v>15.895956046191618</v>
      </c>
      <c r="BD52" s="73">
        <f t="shared" si="3"/>
        <v>105.54745365007365</v>
      </c>
    </row>
    <row r="53" spans="1:56">
      <c r="A53" s="197"/>
      <c r="B53" s="201"/>
      <c r="C53" s="1" t="s">
        <v>58</v>
      </c>
      <c r="D53" s="33" t="s">
        <v>110</v>
      </c>
      <c r="E53" s="87">
        <v>3.7033003032285734</v>
      </c>
      <c r="F53" s="87">
        <v>0</v>
      </c>
      <c r="G53" s="87">
        <v>1.8</v>
      </c>
      <c r="H53" s="87">
        <v>7.2728823731095193</v>
      </c>
      <c r="I53" s="87">
        <v>6</v>
      </c>
      <c r="J53" s="87">
        <v>3.4</v>
      </c>
      <c r="K53" s="87">
        <v>1.2</v>
      </c>
      <c r="L53" s="87">
        <v>2</v>
      </c>
      <c r="M53" s="87">
        <v>0</v>
      </c>
      <c r="N53" s="87">
        <v>4</v>
      </c>
      <c r="O53" s="87">
        <v>6.7747522742142952</v>
      </c>
      <c r="P53" s="87">
        <v>5.0278328279523787</v>
      </c>
      <c r="Q53" s="73">
        <f t="shared" si="0"/>
        <v>41.178767778504763</v>
      </c>
      <c r="R53" s="87">
        <v>4.5550593729711455</v>
      </c>
      <c r="S53" s="87">
        <v>0</v>
      </c>
      <c r="T53" s="87">
        <v>2.214</v>
      </c>
      <c r="U53" s="87">
        <v>8.9456453189247078</v>
      </c>
      <c r="V53" s="87">
        <v>7.38</v>
      </c>
      <c r="W53" s="87">
        <v>4.1819999999999995</v>
      </c>
      <c r="X53" s="87">
        <v>1.476</v>
      </c>
      <c r="Y53" s="87">
        <v>2.46</v>
      </c>
      <c r="Z53" s="87">
        <v>0</v>
      </c>
      <c r="AA53" s="87">
        <v>4.92</v>
      </c>
      <c r="AB53" s="87">
        <v>8.3329452972835831</v>
      </c>
      <c r="AC53" s="87">
        <v>6.1842343783814258</v>
      </c>
      <c r="AD53" s="73">
        <f t="shared" si="1"/>
        <v>50.649884367560865</v>
      </c>
      <c r="AE53" s="87">
        <v>5.7393748099436435</v>
      </c>
      <c r="AF53" s="87">
        <v>0</v>
      </c>
      <c r="AG53" s="87">
        <v>2.7896399999999999</v>
      </c>
      <c r="AH53" s="87">
        <v>11.271513101845132</v>
      </c>
      <c r="AI53" s="87">
        <v>9.2988</v>
      </c>
      <c r="AJ53" s="87">
        <v>5.2693199999999996</v>
      </c>
      <c r="AK53" s="87">
        <v>1.8597600000000001</v>
      </c>
      <c r="AL53" s="87">
        <v>3.0996000000000001</v>
      </c>
      <c r="AM53" s="87">
        <v>0</v>
      </c>
      <c r="AN53" s="87">
        <v>6.1992000000000003</v>
      </c>
      <c r="AO53" s="87">
        <v>10.499511074577315</v>
      </c>
      <c r="AP53" s="87">
        <v>7.7921353167605965</v>
      </c>
      <c r="AQ53" s="73">
        <f t="shared" si="2"/>
        <v>63.818854303126685</v>
      </c>
      <c r="AR53" s="87">
        <v>7.8055497415233557</v>
      </c>
      <c r="AS53" s="87">
        <v>0</v>
      </c>
      <c r="AT53" s="87">
        <v>3.7939104000000001</v>
      </c>
      <c r="AU53" s="87">
        <v>15.329257818509381</v>
      </c>
      <c r="AV53" s="87">
        <v>12.646368000000001</v>
      </c>
      <c r="AW53" s="87">
        <v>7.1662752000000003</v>
      </c>
      <c r="AX53" s="87">
        <v>2.5292736000000002</v>
      </c>
      <c r="AY53" s="87">
        <v>4.2154560000000005</v>
      </c>
      <c r="AZ53" s="87">
        <v>0</v>
      </c>
      <c r="BA53" s="87">
        <v>8.4309120000000011</v>
      </c>
      <c r="BB53" s="87">
        <v>14.279335061425149</v>
      </c>
      <c r="BC53" s="87">
        <v>10.597304030794412</v>
      </c>
      <c r="BD53" s="73">
        <f t="shared" si="3"/>
        <v>86.793641852252307</v>
      </c>
    </row>
    <row r="54" spans="1:56">
      <c r="A54" s="197"/>
      <c r="B54" s="201"/>
      <c r="C54" s="1" t="s">
        <v>59</v>
      </c>
      <c r="D54" s="33"/>
      <c r="E54" s="87">
        <v>4.9377337376380979</v>
      </c>
      <c r="F54" s="87">
        <v>0</v>
      </c>
      <c r="G54" s="87">
        <v>3.6</v>
      </c>
      <c r="H54" s="87">
        <v>1.8182205932773798</v>
      </c>
      <c r="I54" s="87">
        <v>4</v>
      </c>
      <c r="J54" s="87">
        <v>1.7</v>
      </c>
      <c r="K54" s="87">
        <v>1.2</v>
      </c>
      <c r="L54" s="87">
        <v>4</v>
      </c>
      <c r="M54" s="87">
        <v>8</v>
      </c>
      <c r="N54" s="87">
        <v>4</v>
      </c>
      <c r="O54" s="87">
        <v>2.2582507580714317</v>
      </c>
      <c r="P54" s="87">
        <v>10.055665655904757</v>
      </c>
      <c r="Q54" s="73">
        <f t="shared" si="0"/>
        <v>45.569870744891659</v>
      </c>
      <c r="R54" s="87">
        <v>6.0734124972948607</v>
      </c>
      <c r="S54" s="87">
        <v>0</v>
      </c>
      <c r="T54" s="87">
        <v>4.4279999999999999</v>
      </c>
      <c r="U54" s="87">
        <v>2.236411329731177</v>
      </c>
      <c r="V54" s="87">
        <v>4.92</v>
      </c>
      <c r="W54" s="87">
        <v>2.0909999999999997</v>
      </c>
      <c r="X54" s="87">
        <v>1.476</v>
      </c>
      <c r="Y54" s="87">
        <v>4.92</v>
      </c>
      <c r="Z54" s="87">
        <v>9.84</v>
      </c>
      <c r="AA54" s="87">
        <v>4.92</v>
      </c>
      <c r="AB54" s="87">
        <v>2.7776484324278612</v>
      </c>
      <c r="AC54" s="87">
        <v>12.368468756762852</v>
      </c>
      <c r="AD54" s="73">
        <f t="shared" si="1"/>
        <v>56.050941016216747</v>
      </c>
      <c r="AE54" s="87">
        <v>7.6524997465915243</v>
      </c>
      <c r="AF54" s="87">
        <v>0</v>
      </c>
      <c r="AG54" s="87">
        <v>5.5792799999999998</v>
      </c>
      <c r="AH54" s="87">
        <v>2.817878275461283</v>
      </c>
      <c r="AI54" s="87">
        <v>6.1992000000000003</v>
      </c>
      <c r="AJ54" s="87">
        <v>2.6346599999999998</v>
      </c>
      <c r="AK54" s="87">
        <v>1.8597600000000001</v>
      </c>
      <c r="AL54" s="87">
        <v>6.1992000000000003</v>
      </c>
      <c r="AM54" s="87">
        <v>12.398400000000001</v>
      </c>
      <c r="AN54" s="87">
        <v>6.1992000000000003</v>
      </c>
      <c r="AO54" s="87">
        <v>3.4998370248591053</v>
      </c>
      <c r="AP54" s="87">
        <v>15.584270633521193</v>
      </c>
      <c r="AQ54" s="73">
        <f t="shared" si="2"/>
        <v>70.624185680433101</v>
      </c>
      <c r="AR54" s="87">
        <v>10.407399655364474</v>
      </c>
      <c r="AS54" s="87">
        <v>0</v>
      </c>
      <c r="AT54" s="87">
        <v>7.5878208000000003</v>
      </c>
      <c r="AU54" s="87">
        <v>3.8323144546273453</v>
      </c>
      <c r="AV54" s="87">
        <v>8.4309120000000011</v>
      </c>
      <c r="AW54" s="87">
        <v>3.5831376000000001</v>
      </c>
      <c r="AX54" s="87">
        <v>2.5292736000000002</v>
      </c>
      <c r="AY54" s="87">
        <v>8.4309120000000011</v>
      </c>
      <c r="AZ54" s="87">
        <v>16.861824000000002</v>
      </c>
      <c r="BA54" s="87">
        <v>8.4309120000000011</v>
      </c>
      <c r="BB54" s="87">
        <v>4.7597783538083833</v>
      </c>
      <c r="BC54" s="87">
        <v>21.194608061588823</v>
      </c>
      <c r="BD54" s="73">
        <f t="shared" si="3"/>
        <v>96.048892525389036</v>
      </c>
    </row>
    <row r="55" spans="1:56">
      <c r="A55" s="198" t="s">
        <v>104</v>
      </c>
      <c r="B55" s="201" t="s">
        <v>61</v>
      </c>
      <c r="C55" s="1" t="s">
        <v>62</v>
      </c>
      <c r="D55" s="33"/>
      <c r="E55" s="87">
        <v>0</v>
      </c>
      <c r="F55" s="87">
        <v>1.87</v>
      </c>
      <c r="G55" s="87">
        <v>1.8</v>
      </c>
      <c r="H55" s="87">
        <v>0</v>
      </c>
      <c r="I55" s="87">
        <v>0</v>
      </c>
      <c r="J55" s="87">
        <v>0</v>
      </c>
      <c r="K55" s="87">
        <v>1.2</v>
      </c>
      <c r="L55" s="87">
        <v>4</v>
      </c>
      <c r="M55" s="87">
        <v>0</v>
      </c>
      <c r="N55" s="87">
        <v>4</v>
      </c>
      <c r="O55" s="87">
        <v>0</v>
      </c>
      <c r="P55" s="87">
        <v>2.5139164139761894</v>
      </c>
      <c r="Q55" s="73">
        <f t="shared" si="0"/>
        <v>15.383916413976191</v>
      </c>
      <c r="R55" s="87">
        <v>0</v>
      </c>
      <c r="S55" s="87">
        <v>2.3001</v>
      </c>
      <c r="T55" s="87">
        <v>2.214</v>
      </c>
      <c r="U55" s="87">
        <v>0</v>
      </c>
      <c r="V55" s="87">
        <v>0</v>
      </c>
      <c r="W55" s="87">
        <v>0</v>
      </c>
      <c r="X55" s="87">
        <v>1.476</v>
      </c>
      <c r="Y55" s="87">
        <v>4.92</v>
      </c>
      <c r="Z55" s="87">
        <v>0</v>
      </c>
      <c r="AA55" s="87">
        <v>4.92</v>
      </c>
      <c r="AB55" s="87">
        <v>0</v>
      </c>
      <c r="AC55" s="87">
        <v>3.0921171891907129</v>
      </c>
      <c r="AD55" s="73">
        <f t="shared" si="1"/>
        <v>18.922217189190711</v>
      </c>
      <c r="AE55" s="87">
        <v>0</v>
      </c>
      <c r="AF55" s="87">
        <v>2.898126</v>
      </c>
      <c r="AG55" s="87">
        <v>2.7896399999999999</v>
      </c>
      <c r="AH55" s="87">
        <v>0</v>
      </c>
      <c r="AI55" s="87">
        <v>0</v>
      </c>
      <c r="AJ55" s="87">
        <v>0</v>
      </c>
      <c r="AK55" s="87">
        <v>1.8597600000000001</v>
      </c>
      <c r="AL55" s="87">
        <v>6.1992000000000003</v>
      </c>
      <c r="AM55" s="87">
        <v>0</v>
      </c>
      <c r="AN55" s="87">
        <v>6.1992000000000003</v>
      </c>
      <c r="AO55" s="87">
        <v>0</v>
      </c>
      <c r="AP55" s="87">
        <v>3.8960676583802982</v>
      </c>
      <c r="AQ55" s="73">
        <f t="shared" si="2"/>
        <v>23.841993658380296</v>
      </c>
      <c r="AR55" s="87">
        <v>0</v>
      </c>
      <c r="AS55" s="87">
        <v>3.9414513600000003</v>
      </c>
      <c r="AT55" s="87">
        <v>3.7939104000000001</v>
      </c>
      <c r="AU55" s="87">
        <v>0</v>
      </c>
      <c r="AV55" s="87">
        <v>0</v>
      </c>
      <c r="AW55" s="87">
        <v>0</v>
      </c>
      <c r="AX55" s="87">
        <v>2.5292736000000002</v>
      </c>
      <c r="AY55" s="87">
        <v>8.4309120000000011</v>
      </c>
      <c r="AZ55" s="87">
        <v>0</v>
      </c>
      <c r="BA55" s="87">
        <v>8.4309120000000011</v>
      </c>
      <c r="BB55" s="87">
        <v>0</v>
      </c>
      <c r="BC55" s="87">
        <v>5.2986520153972059</v>
      </c>
      <c r="BD55" s="73">
        <f t="shared" si="3"/>
        <v>32.425111375397208</v>
      </c>
    </row>
    <row r="56" spans="1:56">
      <c r="A56" s="198"/>
      <c r="B56" s="201"/>
      <c r="C56" s="1" t="s">
        <v>63</v>
      </c>
      <c r="D56" s="33"/>
      <c r="E56" s="87">
        <v>0</v>
      </c>
      <c r="F56" s="87">
        <v>1.87</v>
      </c>
      <c r="G56" s="87">
        <v>0</v>
      </c>
      <c r="H56" s="87">
        <v>3.6364411865547597</v>
      </c>
      <c r="I56" s="87">
        <v>4</v>
      </c>
      <c r="J56" s="87">
        <v>0</v>
      </c>
      <c r="K56" s="87">
        <v>0</v>
      </c>
      <c r="L56" s="87">
        <v>2</v>
      </c>
      <c r="M56" s="87">
        <v>4</v>
      </c>
      <c r="N56" s="87">
        <v>4</v>
      </c>
      <c r="O56" s="87">
        <v>2.2582507580714317</v>
      </c>
      <c r="P56" s="87">
        <v>0</v>
      </c>
      <c r="Q56" s="73">
        <f t="shared" si="0"/>
        <v>21.764691944626193</v>
      </c>
      <c r="R56" s="87">
        <v>0</v>
      </c>
      <c r="S56" s="87">
        <v>2.3001</v>
      </c>
      <c r="T56" s="87">
        <v>0</v>
      </c>
      <c r="U56" s="87">
        <v>4.4728226594623539</v>
      </c>
      <c r="V56" s="87">
        <v>4.92</v>
      </c>
      <c r="W56" s="87">
        <v>0</v>
      </c>
      <c r="X56" s="87">
        <v>0</v>
      </c>
      <c r="Y56" s="87">
        <v>2.46</v>
      </c>
      <c r="Z56" s="87">
        <v>4.92</v>
      </c>
      <c r="AA56" s="87">
        <v>4.92</v>
      </c>
      <c r="AB56" s="87">
        <v>2.7776484324278612</v>
      </c>
      <c r="AC56" s="87">
        <v>0</v>
      </c>
      <c r="AD56" s="73">
        <f t="shared" si="1"/>
        <v>26.770571091890218</v>
      </c>
      <c r="AE56" s="87">
        <v>0</v>
      </c>
      <c r="AF56" s="87">
        <v>2.898126</v>
      </c>
      <c r="AG56" s="87">
        <v>0</v>
      </c>
      <c r="AH56" s="87">
        <v>5.635756550922566</v>
      </c>
      <c r="AI56" s="87">
        <v>6.1992000000000003</v>
      </c>
      <c r="AJ56" s="87">
        <v>0</v>
      </c>
      <c r="AK56" s="87">
        <v>0</v>
      </c>
      <c r="AL56" s="87">
        <v>3.0996000000000001</v>
      </c>
      <c r="AM56" s="87">
        <v>6.1992000000000003</v>
      </c>
      <c r="AN56" s="87">
        <v>6.1992000000000003</v>
      </c>
      <c r="AO56" s="87">
        <v>3.4998370248591053</v>
      </c>
      <c r="AP56" s="87">
        <v>0</v>
      </c>
      <c r="AQ56" s="73">
        <f t="shared" si="2"/>
        <v>33.730919575781677</v>
      </c>
      <c r="AR56" s="87">
        <v>0</v>
      </c>
      <c r="AS56" s="87">
        <v>3.9414513600000003</v>
      </c>
      <c r="AT56" s="87">
        <v>0</v>
      </c>
      <c r="AU56" s="87">
        <v>7.6646289092546906</v>
      </c>
      <c r="AV56" s="87">
        <v>8.4309120000000011</v>
      </c>
      <c r="AW56" s="87">
        <v>0</v>
      </c>
      <c r="AX56" s="87">
        <v>0</v>
      </c>
      <c r="AY56" s="87">
        <v>4.2154560000000005</v>
      </c>
      <c r="AZ56" s="87">
        <v>8.4309120000000011</v>
      </c>
      <c r="BA56" s="87">
        <v>8.4309120000000011</v>
      </c>
      <c r="BB56" s="87">
        <v>4.7597783538083833</v>
      </c>
      <c r="BC56" s="87">
        <v>0</v>
      </c>
      <c r="BD56" s="73">
        <f t="shared" si="3"/>
        <v>45.874050623063077</v>
      </c>
    </row>
    <row r="57" spans="1:56">
      <c r="A57" s="198"/>
      <c r="B57" s="201"/>
      <c r="C57" s="1" t="s">
        <v>64</v>
      </c>
      <c r="D57" s="33"/>
      <c r="E57" s="87">
        <v>1.2344334344095245</v>
      </c>
      <c r="F57" s="87">
        <v>0</v>
      </c>
      <c r="G57" s="87">
        <v>3.6</v>
      </c>
      <c r="H57" s="87">
        <v>1.8182205932773798</v>
      </c>
      <c r="I57" s="87">
        <v>2</v>
      </c>
      <c r="J57" s="87">
        <v>0</v>
      </c>
      <c r="K57" s="87">
        <v>1.2</v>
      </c>
      <c r="L57" s="87">
        <v>4</v>
      </c>
      <c r="M57" s="87">
        <v>2</v>
      </c>
      <c r="N57" s="87">
        <v>4</v>
      </c>
      <c r="O57" s="87">
        <v>2.2582507580714317</v>
      </c>
      <c r="P57" s="87">
        <v>5.0278328279523787</v>
      </c>
      <c r="Q57" s="73">
        <f t="shared" si="0"/>
        <v>27.138737613710717</v>
      </c>
      <c r="R57" s="87">
        <v>1.5183531243237152</v>
      </c>
      <c r="S57" s="87">
        <v>0</v>
      </c>
      <c r="T57" s="87">
        <v>4.4279999999999999</v>
      </c>
      <c r="U57" s="87">
        <v>2.236411329731177</v>
      </c>
      <c r="V57" s="87">
        <v>2.46</v>
      </c>
      <c r="W57" s="87">
        <v>0</v>
      </c>
      <c r="X57" s="87">
        <v>1.476</v>
      </c>
      <c r="Y57" s="87">
        <v>4.92</v>
      </c>
      <c r="Z57" s="87">
        <v>2.46</v>
      </c>
      <c r="AA57" s="87">
        <v>4.92</v>
      </c>
      <c r="AB57" s="87">
        <v>2.7776484324278612</v>
      </c>
      <c r="AC57" s="87">
        <v>6.1842343783814258</v>
      </c>
      <c r="AD57" s="73">
        <f t="shared" si="1"/>
        <v>33.38064726486418</v>
      </c>
      <c r="AE57" s="87">
        <v>1.9131249366478811</v>
      </c>
      <c r="AF57" s="87">
        <v>0</v>
      </c>
      <c r="AG57" s="87">
        <v>5.5792799999999998</v>
      </c>
      <c r="AH57" s="87">
        <v>2.817878275461283</v>
      </c>
      <c r="AI57" s="87">
        <v>3.0996000000000001</v>
      </c>
      <c r="AJ57" s="87">
        <v>0</v>
      </c>
      <c r="AK57" s="87">
        <v>1.8597600000000001</v>
      </c>
      <c r="AL57" s="87">
        <v>6.1992000000000003</v>
      </c>
      <c r="AM57" s="87">
        <v>3.0996000000000001</v>
      </c>
      <c r="AN57" s="87">
        <v>6.1992000000000003</v>
      </c>
      <c r="AO57" s="87">
        <v>3.4998370248591053</v>
      </c>
      <c r="AP57" s="87">
        <v>7.7921353167605965</v>
      </c>
      <c r="AQ57" s="73">
        <f t="shared" si="2"/>
        <v>42.059615553728861</v>
      </c>
      <c r="AR57" s="87">
        <v>2.6018499138411184</v>
      </c>
      <c r="AS57" s="87">
        <v>0</v>
      </c>
      <c r="AT57" s="87">
        <v>7.5878208000000003</v>
      </c>
      <c r="AU57" s="87">
        <v>3.8323144546273453</v>
      </c>
      <c r="AV57" s="87">
        <v>4.2154560000000005</v>
      </c>
      <c r="AW57" s="87">
        <v>0</v>
      </c>
      <c r="AX57" s="87">
        <v>2.5292736000000002</v>
      </c>
      <c r="AY57" s="87">
        <v>8.4309120000000011</v>
      </c>
      <c r="AZ57" s="87">
        <v>4.2154560000000005</v>
      </c>
      <c r="BA57" s="87">
        <v>8.4309120000000011</v>
      </c>
      <c r="BB57" s="87">
        <v>4.7597783538083833</v>
      </c>
      <c r="BC57" s="87">
        <v>10.597304030794412</v>
      </c>
      <c r="BD57" s="73">
        <f t="shared" si="3"/>
        <v>57.201077153071267</v>
      </c>
    </row>
    <row r="58" spans="1:56">
      <c r="A58" s="198"/>
      <c r="B58" s="201"/>
      <c r="C58" s="1" t="s">
        <v>65</v>
      </c>
      <c r="D58" s="33"/>
      <c r="E58" s="87">
        <v>0</v>
      </c>
      <c r="F58" s="87">
        <v>1.87</v>
      </c>
      <c r="G58" s="87">
        <v>1.8</v>
      </c>
      <c r="H58" s="87">
        <v>1.8182205932773798</v>
      </c>
      <c r="I58" s="87">
        <v>4</v>
      </c>
      <c r="J58" s="87">
        <v>1.7</v>
      </c>
      <c r="K58" s="87">
        <v>1.2</v>
      </c>
      <c r="L58" s="87">
        <v>2</v>
      </c>
      <c r="M58" s="87">
        <v>2</v>
      </c>
      <c r="N58" s="87">
        <v>4</v>
      </c>
      <c r="O58" s="87">
        <v>2.2582507580714317</v>
      </c>
      <c r="P58" s="87">
        <v>2.5139164139761894</v>
      </c>
      <c r="Q58" s="73">
        <f t="shared" si="0"/>
        <v>25.160387765324998</v>
      </c>
      <c r="R58" s="87">
        <v>0</v>
      </c>
      <c r="S58" s="87">
        <v>2.3001</v>
      </c>
      <c r="T58" s="87">
        <v>2.214</v>
      </c>
      <c r="U58" s="87">
        <v>2.236411329731177</v>
      </c>
      <c r="V58" s="87">
        <v>4.92</v>
      </c>
      <c r="W58" s="87">
        <v>2.0909999999999997</v>
      </c>
      <c r="X58" s="87">
        <v>1.476</v>
      </c>
      <c r="Y58" s="87">
        <v>2.46</v>
      </c>
      <c r="Z58" s="87">
        <v>2.46</v>
      </c>
      <c r="AA58" s="87">
        <v>4.92</v>
      </c>
      <c r="AB58" s="87">
        <v>2.7776484324278612</v>
      </c>
      <c r="AC58" s="87">
        <v>3.0921171891907129</v>
      </c>
      <c r="AD58" s="73">
        <f t="shared" si="1"/>
        <v>30.947276951349753</v>
      </c>
      <c r="AE58" s="87">
        <v>0</v>
      </c>
      <c r="AF58" s="87">
        <v>2.898126</v>
      </c>
      <c r="AG58" s="87">
        <v>2.7896399999999999</v>
      </c>
      <c r="AH58" s="87">
        <v>2.817878275461283</v>
      </c>
      <c r="AI58" s="87">
        <v>6.1992000000000003</v>
      </c>
      <c r="AJ58" s="87">
        <v>2.6346599999999998</v>
      </c>
      <c r="AK58" s="87">
        <v>1.8597600000000001</v>
      </c>
      <c r="AL58" s="87">
        <v>3.0996000000000001</v>
      </c>
      <c r="AM58" s="87">
        <v>3.0996000000000001</v>
      </c>
      <c r="AN58" s="87">
        <v>6.1992000000000003</v>
      </c>
      <c r="AO58" s="87">
        <v>3.4998370248591053</v>
      </c>
      <c r="AP58" s="87">
        <v>3.8960676583802982</v>
      </c>
      <c r="AQ58" s="73">
        <f t="shared" si="2"/>
        <v>38.993568958700685</v>
      </c>
      <c r="AR58" s="87">
        <v>0</v>
      </c>
      <c r="AS58" s="87">
        <v>3.9414513600000003</v>
      </c>
      <c r="AT58" s="87">
        <v>3.7939104000000001</v>
      </c>
      <c r="AU58" s="87">
        <v>3.8323144546273453</v>
      </c>
      <c r="AV58" s="87">
        <v>8.4309120000000011</v>
      </c>
      <c r="AW58" s="87">
        <v>3.5831376000000001</v>
      </c>
      <c r="AX58" s="87">
        <v>2.5292736000000002</v>
      </c>
      <c r="AY58" s="87">
        <v>4.2154560000000005</v>
      </c>
      <c r="AZ58" s="87">
        <v>4.2154560000000005</v>
      </c>
      <c r="BA58" s="87">
        <v>8.4309120000000011</v>
      </c>
      <c r="BB58" s="87">
        <v>4.7597783538083833</v>
      </c>
      <c r="BC58" s="87">
        <v>5.2986520153972059</v>
      </c>
      <c r="BD58" s="73">
        <f t="shared" si="3"/>
        <v>53.031253783832938</v>
      </c>
    </row>
    <row r="59" spans="1:56">
      <c r="A59" s="198"/>
      <c r="B59" s="201" t="s">
        <v>66</v>
      </c>
      <c r="C59" s="1" t="s">
        <v>67</v>
      </c>
      <c r="D59" s="33"/>
      <c r="E59" s="87">
        <v>1.2344334344095245</v>
      </c>
      <c r="F59" s="87">
        <v>3.74</v>
      </c>
      <c r="G59" s="87">
        <v>1.8</v>
      </c>
      <c r="H59" s="87">
        <v>1.8182205932773798</v>
      </c>
      <c r="I59" s="87">
        <v>2</v>
      </c>
      <c r="J59" s="87">
        <v>1.7</v>
      </c>
      <c r="K59" s="87">
        <v>1.2</v>
      </c>
      <c r="L59" s="87">
        <v>2</v>
      </c>
      <c r="M59" s="87">
        <v>2</v>
      </c>
      <c r="N59" s="87">
        <v>2</v>
      </c>
      <c r="O59" s="87">
        <v>2.2582507580714317</v>
      </c>
      <c r="P59" s="87">
        <v>5.0278328279523787</v>
      </c>
      <c r="Q59" s="73">
        <f t="shared" si="0"/>
        <v>26.778737613710717</v>
      </c>
      <c r="R59" s="87">
        <v>1.5183531243237152</v>
      </c>
      <c r="S59" s="87">
        <v>4.6002000000000001</v>
      </c>
      <c r="T59" s="87">
        <v>2.214</v>
      </c>
      <c r="U59" s="87">
        <v>2.236411329731177</v>
      </c>
      <c r="V59" s="87">
        <v>2.46</v>
      </c>
      <c r="W59" s="87">
        <v>2.0909999999999997</v>
      </c>
      <c r="X59" s="87">
        <v>1.476</v>
      </c>
      <c r="Y59" s="87">
        <v>2.46</v>
      </c>
      <c r="Z59" s="87">
        <v>2.46</v>
      </c>
      <c r="AA59" s="87">
        <v>2.46</v>
      </c>
      <c r="AB59" s="87">
        <v>2.7776484324278612</v>
      </c>
      <c r="AC59" s="87">
        <v>6.1842343783814258</v>
      </c>
      <c r="AD59" s="73">
        <f t="shared" si="1"/>
        <v>32.937847264864182</v>
      </c>
      <c r="AE59" s="87">
        <v>1.9131249366478811</v>
      </c>
      <c r="AF59" s="87">
        <v>5.796252</v>
      </c>
      <c r="AG59" s="87">
        <v>2.7896399999999999</v>
      </c>
      <c r="AH59" s="87">
        <v>2.817878275461283</v>
      </c>
      <c r="AI59" s="87">
        <v>3.0996000000000001</v>
      </c>
      <c r="AJ59" s="87">
        <v>2.6346599999999998</v>
      </c>
      <c r="AK59" s="87">
        <v>1.8597600000000001</v>
      </c>
      <c r="AL59" s="87">
        <v>3.0996000000000001</v>
      </c>
      <c r="AM59" s="87">
        <v>3.0996000000000001</v>
      </c>
      <c r="AN59" s="87">
        <v>3.0996000000000001</v>
      </c>
      <c r="AO59" s="87">
        <v>3.4998370248591053</v>
      </c>
      <c r="AP59" s="87">
        <v>7.7921353167605965</v>
      </c>
      <c r="AQ59" s="73">
        <f t="shared" si="2"/>
        <v>41.501687553728857</v>
      </c>
      <c r="AR59" s="87">
        <v>2.6018499138411184</v>
      </c>
      <c r="AS59" s="87">
        <v>7.8829027200000006</v>
      </c>
      <c r="AT59" s="87">
        <v>3.7939104000000001</v>
      </c>
      <c r="AU59" s="87">
        <v>3.8323144546273453</v>
      </c>
      <c r="AV59" s="87">
        <v>4.2154560000000005</v>
      </c>
      <c r="AW59" s="87">
        <v>3.5831376000000001</v>
      </c>
      <c r="AX59" s="87">
        <v>2.5292736000000002</v>
      </c>
      <c r="AY59" s="87">
        <v>4.2154560000000005</v>
      </c>
      <c r="AZ59" s="87">
        <v>4.2154560000000005</v>
      </c>
      <c r="BA59" s="87">
        <v>4.2154560000000005</v>
      </c>
      <c r="BB59" s="87">
        <v>4.7597783538083833</v>
      </c>
      <c r="BC59" s="87">
        <v>10.597304030794412</v>
      </c>
      <c r="BD59" s="73">
        <f t="shared" si="3"/>
        <v>56.442295073071271</v>
      </c>
    </row>
    <row r="60" spans="1:56">
      <c r="A60" s="198"/>
      <c r="B60" s="201"/>
      <c r="C60" s="1" t="s">
        <v>68</v>
      </c>
      <c r="D60" s="33"/>
      <c r="E60" s="87">
        <v>2.4688668688190489</v>
      </c>
      <c r="F60" s="87">
        <v>3.74</v>
      </c>
      <c r="G60" s="87">
        <v>3.6</v>
      </c>
      <c r="H60" s="87">
        <v>3.6364411865547597</v>
      </c>
      <c r="I60" s="87">
        <v>4</v>
      </c>
      <c r="J60" s="87">
        <v>3.4</v>
      </c>
      <c r="K60" s="87">
        <v>2.4</v>
      </c>
      <c r="L60" s="87">
        <v>4</v>
      </c>
      <c r="M60" s="87">
        <v>8</v>
      </c>
      <c r="N60" s="87">
        <v>8</v>
      </c>
      <c r="O60" s="87">
        <v>4.5165015161428634</v>
      </c>
      <c r="P60" s="87">
        <v>5.0278328279523787</v>
      </c>
      <c r="Q60" s="73">
        <f t="shared" si="0"/>
        <v>52.789642399469045</v>
      </c>
      <c r="R60" s="87">
        <v>3.0367062486474303</v>
      </c>
      <c r="S60" s="87">
        <v>4.6002000000000001</v>
      </c>
      <c r="T60" s="87">
        <v>4.4279999999999999</v>
      </c>
      <c r="U60" s="87">
        <v>4.4728226594623539</v>
      </c>
      <c r="V60" s="87">
        <v>4.92</v>
      </c>
      <c r="W60" s="87">
        <v>4.1819999999999995</v>
      </c>
      <c r="X60" s="87">
        <v>2.952</v>
      </c>
      <c r="Y60" s="87">
        <v>4.92</v>
      </c>
      <c r="Z60" s="87">
        <v>9.84</v>
      </c>
      <c r="AA60" s="87">
        <v>9.84</v>
      </c>
      <c r="AB60" s="87">
        <v>5.5552968648557224</v>
      </c>
      <c r="AC60" s="87">
        <v>6.1842343783814258</v>
      </c>
      <c r="AD60" s="73">
        <f t="shared" si="1"/>
        <v>64.931260151346947</v>
      </c>
      <c r="AE60" s="87">
        <v>3.8262498732957622</v>
      </c>
      <c r="AF60" s="87">
        <v>5.796252</v>
      </c>
      <c r="AG60" s="87">
        <v>5.5792799999999998</v>
      </c>
      <c r="AH60" s="87">
        <v>5.635756550922566</v>
      </c>
      <c r="AI60" s="87">
        <v>6.1992000000000003</v>
      </c>
      <c r="AJ60" s="87">
        <v>5.2693199999999996</v>
      </c>
      <c r="AK60" s="87">
        <v>3.7195200000000002</v>
      </c>
      <c r="AL60" s="87">
        <v>6.1992000000000003</v>
      </c>
      <c r="AM60" s="87">
        <v>12.398400000000001</v>
      </c>
      <c r="AN60" s="87">
        <v>12.398400000000001</v>
      </c>
      <c r="AO60" s="87">
        <v>6.9996740497182106</v>
      </c>
      <c r="AP60" s="87">
        <v>7.7921353167605965</v>
      </c>
      <c r="AQ60" s="73">
        <f t="shared" si="2"/>
        <v>81.813387790697135</v>
      </c>
      <c r="AR60" s="87">
        <v>5.2036998276822368</v>
      </c>
      <c r="AS60" s="87">
        <v>7.8829027200000006</v>
      </c>
      <c r="AT60" s="87">
        <v>7.5878208000000003</v>
      </c>
      <c r="AU60" s="87">
        <v>7.6646289092546906</v>
      </c>
      <c r="AV60" s="87">
        <v>8.4309120000000011</v>
      </c>
      <c r="AW60" s="87">
        <v>7.1662752000000003</v>
      </c>
      <c r="AX60" s="87">
        <v>5.0585472000000005</v>
      </c>
      <c r="AY60" s="87">
        <v>8.4309120000000011</v>
      </c>
      <c r="AZ60" s="87">
        <v>16.861824000000002</v>
      </c>
      <c r="BA60" s="87">
        <v>16.861824000000002</v>
      </c>
      <c r="BB60" s="87">
        <v>9.5195567076167666</v>
      </c>
      <c r="BC60" s="87">
        <v>10.597304030794412</v>
      </c>
      <c r="BD60" s="73">
        <f t="shared" si="3"/>
        <v>111.26620739534812</v>
      </c>
    </row>
    <row r="61" spans="1:56">
      <c r="A61" s="198"/>
      <c r="B61" s="201"/>
      <c r="C61" s="1" t="s">
        <v>69</v>
      </c>
      <c r="D61" s="33"/>
      <c r="E61" s="87">
        <v>3.7033003032285734</v>
      </c>
      <c r="F61" s="87">
        <v>5.61</v>
      </c>
      <c r="G61" s="87">
        <v>5.4</v>
      </c>
      <c r="H61" s="87">
        <v>5.4546617798321391</v>
      </c>
      <c r="I61" s="87">
        <v>6</v>
      </c>
      <c r="J61" s="87">
        <v>5.0999999999999996</v>
      </c>
      <c r="K61" s="87">
        <v>3.5999999999999996</v>
      </c>
      <c r="L61" s="87">
        <v>6</v>
      </c>
      <c r="M61" s="87">
        <v>6</v>
      </c>
      <c r="N61" s="87">
        <v>6</v>
      </c>
      <c r="O61" s="87">
        <v>6.7747522742142952</v>
      </c>
      <c r="P61" s="87">
        <v>12.569582069880948</v>
      </c>
      <c r="Q61" s="73">
        <f t="shared" si="0"/>
        <v>72.212296427155948</v>
      </c>
      <c r="R61" s="87">
        <v>4.5550593729711455</v>
      </c>
      <c r="S61" s="87">
        <v>6.9003000000000005</v>
      </c>
      <c r="T61" s="87">
        <v>6.6420000000000003</v>
      </c>
      <c r="U61" s="87">
        <v>6.7092339891935309</v>
      </c>
      <c r="V61" s="87">
        <v>7.38</v>
      </c>
      <c r="W61" s="87">
        <v>6.2729999999999997</v>
      </c>
      <c r="X61" s="87">
        <v>4.4279999999999999</v>
      </c>
      <c r="Y61" s="87">
        <v>7.38</v>
      </c>
      <c r="Z61" s="87">
        <v>7.38</v>
      </c>
      <c r="AA61" s="87">
        <v>7.38</v>
      </c>
      <c r="AB61" s="87">
        <v>8.3329452972835831</v>
      </c>
      <c r="AC61" s="87">
        <v>15.460585945953566</v>
      </c>
      <c r="AD61" s="73">
        <f t="shared" si="1"/>
        <v>88.821124605401835</v>
      </c>
      <c r="AE61" s="87">
        <v>5.7393748099436435</v>
      </c>
      <c r="AF61" s="87">
        <v>8.6943780000000004</v>
      </c>
      <c r="AG61" s="87">
        <v>8.368920000000001</v>
      </c>
      <c r="AH61" s="87">
        <v>8.4536348263838494</v>
      </c>
      <c r="AI61" s="87">
        <v>9.2988</v>
      </c>
      <c r="AJ61" s="87">
        <v>7.9039799999999998</v>
      </c>
      <c r="AK61" s="87">
        <v>5.5792799999999998</v>
      </c>
      <c r="AL61" s="87">
        <v>9.2988</v>
      </c>
      <c r="AM61" s="87">
        <v>9.2988</v>
      </c>
      <c r="AN61" s="87">
        <v>9.2988</v>
      </c>
      <c r="AO61" s="87">
        <v>10.499511074577315</v>
      </c>
      <c r="AP61" s="87">
        <v>19.480338291901493</v>
      </c>
      <c r="AQ61" s="73">
        <f t="shared" si="2"/>
        <v>111.91461700280628</v>
      </c>
      <c r="AR61" s="87">
        <v>7.8055497415233557</v>
      </c>
      <c r="AS61" s="87">
        <v>11.824354080000001</v>
      </c>
      <c r="AT61" s="87">
        <v>11.381731200000003</v>
      </c>
      <c r="AU61" s="87">
        <v>11.496943363882036</v>
      </c>
      <c r="AV61" s="87">
        <v>12.646368000000001</v>
      </c>
      <c r="AW61" s="87">
        <v>10.7494128</v>
      </c>
      <c r="AX61" s="87">
        <v>7.5878208000000003</v>
      </c>
      <c r="AY61" s="87">
        <v>12.646368000000001</v>
      </c>
      <c r="AZ61" s="87">
        <v>12.646368000000001</v>
      </c>
      <c r="BA61" s="87">
        <v>12.646368000000001</v>
      </c>
      <c r="BB61" s="87">
        <v>14.279335061425149</v>
      </c>
      <c r="BC61" s="87">
        <v>26.493260076986033</v>
      </c>
      <c r="BD61" s="73">
        <f t="shared" si="3"/>
        <v>152.20387912381656</v>
      </c>
    </row>
    <row r="62" spans="1:56">
      <c r="A62" s="199" t="s">
        <v>105</v>
      </c>
      <c r="B62" s="201" t="s">
        <v>71</v>
      </c>
      <c r="C62" s="1" t="s">
        <v>72</v>
      </c>
      <c r="D62" s="54"/>
      <c r="E62" s="87">
        <v>9.2582507580714335</v>
      </c>
      <c r="F62" s="87">
        <v>14.025</v>
      </c>
      <c r="G62" s="87">
        <v>13.5</v>
      </c>
      <c r="H62" s="87">
        <v>13.636654449580348</v>
      </c>
      <c r="I62" s="87">
        <v>15</v>
      </c>
      <c r="J62" s="87">
        <v>12.75</v>
      </c>
      <c r="K62" s="87">
        <v>9</v>
      </c>
      <c r="L62" s="87">
        <v>15</v>
      </c>
      <c r="M62" s="87">
        <v>15</v>
      </c>
      <c r="N62" s="87">
        <v>15</v>
      </c>
      <c r="O62" s="87">
        <v>16.936880685535737</v>
      </c>
      <c r="P62" s="87">
        <v>18.85437310482142</v>
      </c>
      <c r="Q62" s="73">
        <f t="shared" si="0"/>
        <v>167.9611589980089</v>
      </c>
      <c r="R62" s="87">
        <v>11.387648432427863</v>
      </c>
      <c r="S62" s="87">
        <v>17.25075</v>
      </c>
      <c r="T62" s="87">
        <v>16.605</v>
      </c>
      <c r="U62" s="87">
        <v>16.773084972983828</v>
      </c>
      <c r="V62" s="87">
        <v>18.45</v>
      </c>
      <c r="W62" s="87">
        <v>15.682499999999999</v>
      </c>
      <c r="X62" s="87">
        <v>11.07</v>
      </c>
      <c r="Y62" s="87">
        <v>18.45</v>
      </c>
      <c r="Z62" s="87">
        <v>18.45</v>
      </c>
      <c r="AA62" s="87">
        <v>18.45</v>
      </c>
      <c r="AB62" s="87">
        <v>20.83236324320896</v>
      </c>
      <c r="AC62" s="87">
        <v>23.190878918930345</v>
      </c>
      <c r="AD62" s="73">
        <f t="shared" si="1"/>
        <v>206.592225567551</v>
      </c>
      <c r="AE62" s="87">
        <v>14.348437024859109</v>
      </c>
      <c r="AF62" s="87">
        <v>21.735945000000001</v>
      </c>
      <c r="AG62" s="87">
        <v>20.922300000000003</v>
      </c>
      <c r="AH62" s="87">
        <v>21.134087065959623</v>
      </c>
      <c r="AI62" s="87">
        <v>23.247</v>
      </c>
      <c r="AJ62" s="87">
        <v>19.75995</v>
      </c>
      <c r="AK62" s="87">
        <v>13.9482</v>
      </c>
      <c r="AL62" s="87">
        <v>23.247</v>
      </c>
      <c r="AM62" s="87">
        <v>23.247</v>
      </c>
      <c r="AN62" s="87">
        <v>23.247</v>
      </c>
      <c r="AO62" s="87">
        <v>26.248777686443287</v>
      </c>
      <c r="AP62" s="87">
        <v>29.220507437852238</v>
      </c>
      <c r="AQ62" s="73">
        <f t="shared" si="2"/>
        <v>260.30620421511429</v>
      </c>
      <c r="AR62" s="87">
        <v>19.51387435380839</v>
      </c>
      <c r="AS62" s="87">
        <v>29.560885200000001</v>
      </c>
      <c r="AT62" s="87">
        <v>28.454328000000007</v>
      </c>
      <c r="AU62" s="87">
        <v>28.742358409705091</v>
      </c>
      <c r="AV62" s="87">
        <v>31.615920000000003</v>
      </c>
      <c r="AW62" s="87">
        <v>26.873532000000001</v>
      </c>
      <c r="AX62" s="87">
        <v>18.969552</v>
      </c>
      <c r="AY62" s="87">
        <v>31.615920000000003</v>
      </c>
      <c r="AZ62" s="87">
        <v>31.615920000000003</v>
      </c>
      <c r="BA62" s="87">
        <v>31.615920000000003</v>
      </c>
      <c r="BB62" s="87">
        <v>35.698337653562874</v>
      </c>
      <c r="BC62" s="87">
        <v>39.739890115479042</v>
      </c>
      <c r="BD62" s="73">
        <f t="shared" si="3"/>
        <v>354.01643773255546</v>
      </c>
    </row>
    <row r="63" spans="1:56">
      <c r="A63" s="199"/>
      <c r="B63" s="201"/>
      <c r="C63" s="1" t="s">
        <v>73</v>
      </c>
      <c r="D63" s="54"/>
      <c r="E63" s="87">
        <v>10.801292551083339</v>
      </c>
      <c r="F63" s="87">
        <v>16.362500000000001</v>
      </c>
      <c r="G63" s="87">
        <v>15.75</v>
      </c>
      <c r="H63" s="87">
        <v>15.909430191177075</v>
      </c>
      <c r="I63" s="87">
        <v>17.5</v>
      </c>
      <c r="J63" s="87">
        <v>14.875</v>
      </c>
      <c r="K63" s="87">
        <v>10.5</v>
      </c>
      <c r="L63" s="87">
        <v>17.5</v>
      </c>
      <c r="M63" s="87">
        <v>17.5</v>
      </c>
      <c r="N63" s="87">
        <v>17.5</v>
      </c>
      <c r="O63" s="87">
        <v>19.759694133125027</v>
      </c>
      <c r="P63" s="87">
        <v>21.996768622291654</v>
      </c>
      <c r="Q63" s="73">
        <f t="shared" si="0"/>
        <v>195.9546854976771</v>
      </c>
      <c r="R63" s="87">
        <v>13.285589837832507</v>
      </c>
      <c r="S63" s="87">
        <v>20.125875000000004</v>
      </c>
      <c r="T63" s="87">
        <v>19.372499999999999</v>
      </c>
      <c r="U63" s="87">
        <v>19.568599135147803</v>
      </c>
      <c r="V63" s="87">
        <v>21.524999999999999</v>
      </c>
      <c r="W63" s="87">
        <v>18.296250000000001</v>
      </c>
      <c r="X63" s="87">
        <v>12.915000000000001</v>
      </c>
      <c r="Y63" s="87">
        <v>21.524999999999999</v>
      </c>
      <c r="Z63" s="87">
        <v>21.524999999999999</v>
      </c>
      <c r="AA63" s="87">
        <v>21.524999999999999</v>
      </c>
      <c r="AB63" s="87">
        <v>24.304423783743783</v>
      </c>
      <c r="AC63" s="87">
        <v>27.056025405418737</v>
      </c>
      <c r="AD63" s="73">
        <f t="shared" si="1"/>
        <v>241.02426316214286</v>
      </c>
      <c r="AE63" s="87">
        <v>16.739843195668961</v>
      </c>
      <c r="AF63" s="87">
        <v>25.358602500000007</v>
      </c>
      <c r="AG63" s="87">
        <v>24.40935</v>
      </c>
      <c r="AH63" s="87">
        <v>24.656434910286229</v>
      </c>
      <c r="AI63" s="87">
        <v>27.121499999999997</v>
      </c>
      <c r="AJ63" s="87">
        <v>23.053275000000003</v>
      </c>
      <c r="AK63" s="87">
        <v>16.2729</v>
      </c>
      <c r="AL63" s="87">
        <v>27.121499999999997</v>
      </c>
      <c r="AM63" s="87">
        <v>27.121499999999997</v>
      </c>
      <c r="AN63" s="87">
        <v>27.121499999999997</v>
      </c>
      <c r="AO63" s="87">
        <v>30.623573967517167</v>
      </c>
      <c r="AP63" s="87">
        <v>34.090592010827613</v>
      </c>
      <c r="AQ63" s="73">
        <f t="shared" si="2"/>
        <v>303.69057158429996</v>
      </c>
      <c r="AR63" s="87">
        <v>22.766186746109788</v>
      </c>
      <c r="AS63" s="87">
        <v>34.487699400000011</v>
      </c>
      <c r="AT63" s="87">
        <v>33.196716000000002</v>
      </c>
      <c r="AU63" s="87">
        <v>33.532751477989279</v>
      </c>
      <c r="AV63" s="87">
        <v>36.885240000000003</v>
      </c>
      <c r="AW63" s="87">
        <v>31.352454000000005</v>
      </c>
      <c r="AX63" s="87">
        <v>22.131144000000003</v>
      </c>
      <c r="AY63" s="87">
        <v>36.885240000000003</v>
      </c>
      <c r="AZ63" s="87">
        <v>36.885240000000003</v>
      </c>
      <c r="BA63" s="87">
        <v>36.885240000000003</v>
      </c>
      <c r="BB63" s="87">
        <v>41.648060595823353</v>
      </c>
      <c r="BC63" s="87">
        <v>46.363205134725554</v>
      </c>
      <c r="BD63" s="73">
        <f t="shared" si="3"/>
        <v>413.01917735464798</v>
      </c>
    </row>
    <row r="64" spans="1:56">
      <c r="A64" s="199"/>
      <c r="B64" s="201"/>
      <c r="C64" s="1" t="s">
        <v>74</v>
      </c>
      <c r="D64" s="54" t="s">
        <v>110</v>
      </c>
      <c r="E64" s="87">
        <v>4.6291253790357167</v>
      </c>
      <c r="F64" s="87">
        <v>11.687500000000002</v>
      </c>
      <c r="G64" s="87">
        <v>6.75</v>
      </c>
      <c r="H64" s="87">
        <v>11.363878707983625</v>
      </c>
      <c r="I64" s="87">
        <v>7.5</v>
      </c>
      <c r="J64" s="87">
        <v>6.375</v>
      </c>
      <c r="K64" s="87">
        <v>7.5</v>
      </c>
      <c r="L64" s="87">
        <v>7.5</v>
      </c>
      <c r="M64" s="87">
        <v>7.5</v>
      </c>
      <c r="N64" s="87">
        <v>12.5</v>
      </c>
      <c r="O64" s="87">
        <v>8.4684403427678685</v>
      </c>
      <c r="P64" s="87">
        <v>15.711977587351186</v>
      </c>
      <c r="Q64" s="73">
        <f t="shared" si="0"/>
        <v>107.48592201713839</v>
      </c>
      <c r="R64" s="87">
        <v>5.6938242162139314</v>
      </c>
      <c r="S64" s="87">
        <v>14.375625000000003</v>
      </c>
      <c r="T64" s="87">
        <v>8.3025000000000002</v>
      </c>
      <c r="U64" s="87">
        <v>13.977570810819859</v>
      </c>
      <c r="V64" s="87">
        <v>9.2249999999999996</v>
      </c>
      <c r="W64" s="87">
        <v>7.8412499999999996</v>
      </c>
      <c r="X64" s="87">
        <v>9.2249999999999996</v>
      </c>
      <c r="Y64" s="87">
        <v>9.2249999999999996</v>
      </c>
      <c r="Z64" s="87">
        <v>9.2249999999999996</v>
      </c>
      <c r="AA64" s="87">
        <v>15.375</v>
      </c>
      <c r="AB64" s="87">
        <v>10.41618162160448</v>
      </c>
      <c r="AC64" s="87">
        <v>19.325732432441956</v>
      </c>
      <c r="AD64" s="73">
        <f t="shared" si="1"/>
        <v>132.20768408108023</v>
      </c>
      <c r="AE64" s="87">
        <v>7.1742185124295546</v>
      </c>
      <c r="AF64" s="87">
        <v>18.113287500000006</v>
      </c>
      <c r="AG64" s="87">
        <v>10.461150000000002</v>
      </c>
      <c r="AH64" s="87">
        <v>17.611739221633023</v>
      </c>
      <c r="AI64" s="87">
        <v>11.6235</v>
      </c>
      <c r="AJ64" s="87">
        <v>9.879975</v>
      </c>
      <c r="AK64" s="87">
        <v>11.6235</v>
      </c>
      <c r="AL64" s="87">
        <v>11.6235</v>
      </c>
      <c r="AM64" s="87">
        <v>11.6235</v>
      </c>
      <c r="AN64" s="87">
        <v>19.372500000000002</v>
      </c>
      <c r="AO64" s="87">
        <v>13.124388843221643</v>
      </c>
      <c r="AP64" s="87">
        <v>24.350422864876865</v>
      </c>
      <c r="AQ64" s="73">
        <f t="shared" si="2"/>
        <v>166.58168194216111</v>
      </c>
      <c r="AR64" s="87">
        <v>9.756937176904195</v>
      </c>
      <c r="AS64" s="87">
        <v>24.634071000000009</v>
      </c>
      <c r="AT64" s="87">
        <v>14.227164000000004</v>
      </c>
      <c r="AU64" s="87">
        <v>23.951965341420912</v>
      </c>
      <c r="AV64" s="87">
        <v>15.807960000000001</v>
      </c>
      <c r="AW64" s="87">
        <v>13.436766</v>
      </c>
      <c r="AX64" s="87">
        <v>15.807960000000001</v>
      </c>
      <c r="AY64" s="87">
        <v>15.807960000000001</v>
      </c>
      <c r="AZ64" s="87">
        <v>15.807960000000001</v>
      </c>
      <c r="BA64" s="87">
        <v>26.346600000000002</v>
      </c>
      <c r="BB64" s="87">
        <v>17.849168826781437</v>
      </c>
      <c r="BC64" s="87">
        <v>33.116575096232538</v>
      </c>
      <c r="BD64" s="73">
        <f t="shared" si="3"/>
        <v>226.55108744133912</v>
      </c>
    </row>
    <row r="65" spans="1:56">
      <c r="A65" s="199"/>
      <c r="B65" s="201"/>
      <c r="C65" s="1" t="s">
        <v>75</v>
      </c>
      <c r="D65" s="54"/>
      <c r="E65" s="87">
        <v>6.1721671720476223</v>
      </c>
      <c r="F65" s="87">
        <v>9.3500000000000014</v>
      </c>
      <c r="G65" s="87">
        <v>9</v>
      </c>
      <c r="H65" s="87">
        <v>9.0911029663868987</v>
      </c>
      <c r="I65" s="87">
        <v>10</v>
      </c>
      <c r="J65" s="87">
        <v>8.5</v>
      </c>
      <c r="K65" s="87">
        <v>6</v>
      </c>
      <c r="L65" s="87">
        <v>10</v>
      </c>
      <c r="M65" s="87">
        <v>10</v>
      </c>
      <c r="N65" s="87">
        <v>10</v>
      </c>
      <c r="O65" s="87">
        <v>11.291253790357159</v>
      </c>
      <c r="P65" s="87">
        <v>12.569582069880948</v>
      </c>
      <c r="Q65" s="73">
        <f t="shared" si="0"/>
        <v>111.97410599867264</v>
      </c>
      <c r="R65" s="87">
        <v>7.5917656216185758</v>
      </c>
      <c r="S65" s="87">
        <v>11.500500000000001</v>
      </c>
      <c r="T65" s="87">
        <v>11.07</v>
      </c>
      <c r="U65" s="87">
        <v>11.182056648655884</v>
      </c>
      <c r="V65" s="87">
        <v>12.3</v>
      </c>
      <c r="W65" s="87">
        <v>10.454999999999998</v>
      </c>
      <c r="X65" s="87">
        <v>7.38</v>
      </c>
      <c r="Y65" s="87">
        <v>12.3</v>
      </c>
      <c r="Z65" s="87">
        <v>12.3</v>
      </c>
      <c r="AA65" s="87">
        <v>12.3</v>
      </c>
      <c r="AB65" s="87">
        <v>13.888242162139306</v>
      </c>
      <c r="AC65" s="87">
        <v>15.460585945953564</v>
      </c>
      <c r="AD65" s="73">
        <f t="shared" si="1"/>
        <v>137.7281503783673</v>
      </c>
      <c r="AE65" s="87">
        <v>9.5656246832394061</v>
      </c>
      <c r="AF65" s="87">
        <v>14.490629999999999</v>
      </c>
      <c r="AG65" s="87">
        <v>13.9482</v>
      </c>
      <c r="AH65" s="87">
        <v>14.089391377306415</v>
      </c>
      <c r="AI65" s="87">
        <v>15.498000000000001</v>
      </c>
      <c r="AJ65" s="87">
        <v>13.173299999999999</v>
      </c>
      <c r="AK65" s="87">
        <v>9.2988</v>
      </c>
      <c r="AL65" s="87">
        <v>15.498000000000001</v>
      </c>
      <c r="AM65" s="87">
        <v>15.498000000000001</v>
      </c>
      <c r="AN65" s="87">
        <v>15.498000000000001</v>
      </c>
      <c r="AO65" s="87">
        <v>17.499185124295526</v>
      </c>
      <c r="AP65" s="87">
        <v>19.480338291901489</v>
      </c>
      <c r="AQ65" s="73">
        <f t="shared" si="2"/>
        <v>173.53746947674284</v>
      </c>
      <c r="AR65" s="87">
        <v>13.009249569205592</v>
      </c>
      <c r="AS65" s="87">
        <v>19.707256800000003</v>
      </c>
      <c r="AT65" s="87">
        <v>18.969552</v>
      </c>
      <c r="AU65" s="87">
        <v>19.161572273136727</v>
      </c>
      <c r="AV65" s="87">
        <v>21.077280000000002</v>
      </c>
      <c r="AW65" s="87">
        <v>17.915687999999999</v>
      </c>
      <c r="AX65" s="87">
        <v>12.646368000000001</v>
      </c>
      <c r="AY65" s="87">
        <v>21.077280000000002</v>
      </c>
      <c r="AZ65" s="87">
        <v>21.077280000000002</v>
      </c>
      <c r="BA65" s="87">
        <v>21.077280000000002</v>
      </c>
      <c r="BB65" s="87">
        <v>23.798891769041916</v>
      </c>
      <c r="BC65" s="87">
        <v>26.493260076986029</v>
      </c>
      <c r="BD65" s="73">
        <f t="shared" si="3"/>
        <v>236.01095848837025</v>
      </c>
    </row>
    <row r="66" spans="1:56">
      <c r="A66" s="198" t="s">
        <v>111</v>
      </c>
      <c r="B66" s="22" t="s">
        <v>77</v>
      </c>
      <c r="C66" s="1"/>
      <c r="D66" s="137" t="s">
        <v>110</v>
      </c>
      <c r="E66" s="87">
        <v>17.744980619636912</v>
      </c>
      <c r="F66" s="87">
        <v>29.569374999999997</v>
      </c>
      <c r="G66" s="87">
        <v>25.874999999999996</v>
      </c>
      <c r="H66" s="87">
        <v>28.750613131198566</v>
      </c>
      <c r="I66" s="87">
        <v>28.749999999999996</v>
      </c>
      <c r="J66" s="87">
        <v>26.881249999999998</v>
      </c>
      <c r="K66" s="87">
        <v>17.25</v>
      </c>
      <c r="L66" s="87">
        <v>31.624999999999996</v>
      </c>
      <c r="M66" s="87">
        <v>28.749999999999996</v>
      </c>
      <c r="N66" s="87">
        <v>31.624999999999996</v>
      </c>
      <c r="O66" s="87">
        <v>32.462354647276833</v>
      </c>
      <c r="P66" s="87">
        <v>39.75130329599849</v>
      </c>
      <c r="Q66" s="73">
        <f t="shared" si="0"/>
        <v>339.03487669411072</v>
      </c>
      <c r="R66" s="87">
        <v>21.8263261621534</v>
      </c>
      <c r="S66" s="87">
        <v>36.37033125</v>
      </c>
      <c r="T66" s="87">
        <v>31.826249999999998</v>
      </c>
      <c r="U66" s="87">
        <v>35.363254151374235</v>
      </c>
      <c r="V66" s="87">
        <v>35.362499999999997</v>
      </c>
      <c r="W66" s="87">
        <v>33.063937499999994</v>
      </c>
      <c r="X66" s="87">
        <v>21.217499999999998</v>
      </c>
      <c r="Y66" s="87">
        <v>38.898749999999993</v>
      </c>
      <c r="Z66" s="87">
        <v>35.362499999999997</v>
      </c>
      <c r="AA66" s="87">
        <v>38.898749999999993</v>
      </c>
      <c r="AB66" s="87">
        <v>39.928696216150492</v>
      </c>
      <c r="AC66" s="87">
        <v>48.894103054078137</v>
      </c>
      <c r="AD66" s="73">
        <f t="shared" si="1"/>
        <v>417.01289833375625</v>
      </c>
      <c r="AE66" s="87">
        <v>27.501170964313282</v>
      </c>
      <c r="AF66" s="87">
        <v>45.826617375000005</v>
      </c>
      <c r="AG66" s="87">
        <v>40.101074999999994</v>
      </c>
      <c r="AH66" s="87">
        <v>44.557700230731541</v>
      </c>
      <c r="AI66" s="87">
        <v>44.556750000000001</v>
      </c>
      <c r="AJ66" s="87">
        <v>41.660561249999994</v>
      </c>
      <c r="AK66" s="87">
        <v>26.734049999999996</v>
      </c>
      <c r="AL66" s="87">
        <v>49.012424999999993</v>
      </c>
      <c r="AM66" s="87">
        <v>44.556750000000001</v>
      </c>
      <c r="AN66" s="87">
        <v>49.012424999999993</v>
      </c>
      <c r="AO66" s="87">
        <v>50.310157232349631</v>
      </c>
      <c r="AP66" s="87">
        <v>61.606569848138456</v>
      </c>
      <c r="AQ66" s="73">
        <f t="shared" si="2"/>
        <v>525.43625190053297</v>
      </c>
      <c r="AR66" s="87">
        <v>37.401592511466063</v>
      </c>
      <c r="AS66" s="87">
        <v>62.324199630000003</v>
      </c>
      <c r="AT66" s="87">
        <v>54.537461999999991</v>
      </c>
      <c r="AU66" s="87">
        <v>60.5984723137949</v>
      </c>
      <c r="AV66" s="87">
        <v>60.597180000000002</v>
      </c>
      <c r="AW66" s="87">
        <v>56.658363299999991</v>
      </c>
      <c r="AX66" s="87">
        <v>36.358308000000001</v>
      </c>
      <c r="AY66" s="87">
        <v>66.656897999999998</v>
      </c>
      <c r="AZ66" s="87">
        <v>60.597180000000002</v>
      </c>
      <c r="BA66" s="87">
        <v>66.656897999999998</v>
      </c>
      <c r="BB66" s="87">
        <v>68.421813835995508</v>
      </c>
      <c r="BC66" s="87">
        <v>83.784934993468312</v>
      </c>
      <c r="BD66" s="73">
        <f t="shared" si="3"/>
        <v>714.59330258472482</v>
      </c>
    </row>
    <row r="67" spans="1:56">
      <c r="A67" s="198"/>
      <c r="B67" s="22" t="s">
        <v>79</v>
      </c>
      <c r="C67" s="1"/>
      <c r="D67" s="137"/>
      <c r="E67" s="87">
        <v>3.5489961239273824</v>
      </c>
      <c r="F67" s="87">
        <v>5.3762500000000006</v>
      </c>
      <c r="G67" s="87">
        <v>5.1749999999999998</v>
      </c>
      <c r="H67" s="87">
        <v>5.2273842056724664</v>
      </c>
      <c r="I67" s="87">
        <v>5.75</v>
      </c>
      <c r="J67" s="87">
        <v>9.7749999999999986</v>
      </c>
      <c r="K67" s="87">
        <v>3.4499999999999997</v>
      </c>
      <c r="L67" s="87">
        <v>8.625</v>
      </c>
      <c r="M67" s="87">
        <v>8.625</v>
      </c>
      <c r="N67" s="87">
        <v>14.374999999999998</v>
      </c>
      <c r="O67" s="87">
        <v>16.231177323638416</v>
      </c>
      <c r="P67" s="87">
        <v>18.068774225453861</v>
      </c>
      <c r="Q67" s="73">
        <f t="shared" si="0"/>
        <v>104.22758187869213</v>
      </c>
      <c r="R67" s="87">
        <v>4.3652652324306809</v>
      </c>
      <c r="S67" s="87">
        <v>6.6127874999999996</v>
      </c>
      <c r="T67" s="87">
        <v>6.3652499999999996</v>
      </c>
      <c r="U67" s="87">
        <v>6.429682572977133</v>
      </c>
      <c r="V67" s="87">
        <v>7.0724999999999998</v>
      </c>
      <c r="W67" s="87">
        <v>12.023249999999997</v>
      </c>
      <c r="X67" s="87">
        <v>4.2435</v>
      </c>
      <c r="Y67" s="87">
        <v>10.608749999999999</v>
      </c>
      <c r="Z67" s="87">
        <v>10.608749999999999</v>
      </c>
      <c r="AA67" s="87">
        <v>17.681249999999999</v>
      </c>
      <c r="AB67" s="87">
        <v>19.964348108075246</v>
      </c>
      <c r="AC67" s="87">
        <v>22.224592297308249</v>
      </c>
      <c r="AD67" s="73">
        <f t="shared" si="1"/>
        <v>128.19992571079132</v>
      </c>
      <c r="AE67" s="87">
        <v>5.5002341928626581</v>
      </c>
      <c r="AF67" s="87">
        <v>8.3321122499999998</v>
      </c>
      <c r="AG67" s="87">
        <v>8.0202149999999985</v>
      </c>
      <c r="AH67" s="87">
        <v>8.1014000419511873</v>
      </c>
      <c r="AI67" s="87">
        <v>8.9113500000000005</v>
      </c>
      <c r="AJ67" s="87">
        <v>15.149294999999999</v>
      </c>
      <c r="AK67" s="87">
        <v>5.3468099999999996</v>
      </c>
      <c r="AL67" s="87">
        <v>13.367024999999998</v>
      </c>
      <c r="AM67" s="87">
        <v>13.367024999999998</v>
      </c>
      <c r="AN67" s="87">
        <v>22.278375</v>
      </c>
      <c r="AO67" s="87">
        <v>25.155078616174816</v>
      </c>
      <c r="AP67" s="87">
        <v>28.002986294608395</v>
      </c>
      <c r="AQ67" s="73">
        <f t="shared" si="2"/>
        <v>161.53190639559705</v>
      </c>
      <c r="AR67" s="87">
        <v>7.4803185022932146</v>
      </c>
      <c r="AS67" s="87">
        <v>11.331672660000001</v>
      </c>
      <c r="AT67" s="87">
        <v>10.907492399999999</v>
      </c>
      <c r="AU67" s="87">
        <v>11.017904057053617</v>
      </c>
      <c r="AV67" s="87">
        <v>12.119436</v>
      </c>
      <c r="AW67" s="87">
        <v>20.603041199999996</v>
      </c>
      <c r="AX67" s="87">
        <v>7.2716615999999998</v>
      </c>
      <c r="AY67" s="87">
        <v>18.179154</v>
      </c>
      <c r="AZ67" s="87">
        <v>18.179154</v>
      </c>
      <c r="BA67" s="87">
        <v>30.298590000000001</v>
      </c>
      <c r="BB67" s="87">
        <v>34.210906917997754</v>
      </c>
      <c r="BC67" s="87">
        <v>38.084061360667413</v>
      </c>
      <c r="BD67" s="73">
        <f t="shared" si="3"/>
        <v>219.683392698012</v>
      </c>
    </row>
    <row r="68" spans="1:56">
      <c r="A68" s="198"/>
      <c r="B68" s="22" t="s">
        <v>80</v>
      </c>
      <c r="C68" s="1"/>
      <c r="D68" s="137"/>
      <c r="E68" s="87">
        <v>12.421486433745839</v>
      </c>
      <c r="F68" s="87">
        <v>16.12875</v>
      </c>
      <c r="G68" s="87">
        <v>25.874999999999996</v>
      </c>
      <c r="H68" s="87">
        <v>20.909536822689866</v>
      </c>
      <c r="I68" s="87">
        <v>28.749999999999996</v>
      </c>
      <c r="J68" s="87">
        <v>24.437499999999996</v>
      </c>
      <c r="K68" s="87">
        <v>17.25</v>
      </c>
      <c r="L68" s="87">
        <v>20.125</v>
      </c>
      <c r="M68" s="87">
        <v>28.749999999999996</v>
      </c>
      <c r="N68" s="87">
        <v>20.125</v>
      </c>
      <c r="O68" s="87">
        <v>16.231177323638416</v>
      </c>
      <c r="P68" s="87">
        <v>36.137548450907722</v>
      </c>
      <c r="Q68" s="73">
        <f t="shared" si="0"/>
        <v>267.14099903098185</v>
      </c>
      <c r="R68" s="87">
        <v>15.278428313507382</v>
      </c>
      <c r="S68" s="87">
        <v>19.838362499999999</v>
      </c>
      <c r="T68" s="87">
        <v>31.826249999999998</v>
      </c>
      <c r="U68" s="87">
        <v>25.718730291908532</v>
      </c>
      <c r="V68" s="87">
        <v>35.362499999999997</v>
      </c>
      <c r="W68" s="87">
        <v>30.058124999999997</v>
      </c>
      <c r="X68" s="87">
        <v>21.217499999999998</v>
      </c>
      <c r="Y68" s="87">
        <v>24.753749999999997</v>
      </c>
      <c r="Z68" s="87">
        <v>35.362499999999997</v>
      </c>
      <c r="AA68" s="87">
        <v>24.753749999999997</v>
      </c>
      <c r="AB68" s="87">
        <v>19.964348108075246</v>
      </c>
      <c r="AC68" s="87">
        <v>44.449184594616497</v>
      </c>
      <c r="AD68" s="73">
        <f t="shared" si="1"/>
        <v>328.58342880810761</v>
      </c>
      <c r="AE68" s="87">
        <v>19.250819675019304</v>
      </c>
      <c r="AF68" s="87">
        <v>24.996336749999998</v>
      </c>
      <c r="AG68" s="87">
        <v>40.101074999999994</v>
      </c>
      <c r="AH68" s="87">
        <v>32.405600167804749</v>
      </c>
      <c r="AI68" s="87">
        <v>44.556750000000001</v>
      </c>
      <c r="AJ68" s="87">
        <v>37.873237499999995</v>
      </c>
      <c r="AK68" s="87">
        <v>26.734049999999996</v>
      </c>
      <c r="AL68" s="87">
        <v>31.189724999999996</v>
      </c>
      <c r="AM68" s="87">
        <v>44.556750000000001</v>
      </c>
      <c r="AN68" s="87">
        <v>31.189724999999996</v>
      </c>
      <c r="AO68" s="87">
        <v>25.155078616174816</v>
      </c>
      <c r="AP68" s="87">
        <v>56.005972589216789</v>
      </c>
      <c r="AQ68" s="73">
        <f t="shared" si="2"/>
        <v>414.01512029821566</v>
      </c>
      <c r="AR68" s="87">
        <v>26.181114758026254</v>
      </c>
      <c r="AS68" s="87">
        <v>33.99501798</v>
      </c>
      <c r="AT68" s="87">
        <v>54.537461999999991</v>
      </c>
      <c r="AU68" s="87">
        <v>44.071616228214467</v>
      </c>
      <c r="AV68" s="87">
        <v>60.597180000000002</v>
      </c>
      <c r="AW68" s="87">
        <v>51.507602999999996</v>
      </c>
      <c r="AX68" s="87">
        <v>36.358308000000001</v>
      </c>
      <c r="AY68" s="87">
        <v>42.418025999999998</v>
      </c>
      <c r="AZ68" s="87">
        <v>60.597180000000002</v>
      </c>
      <c r="BA68" s="87">
        <v>42.418025999999998</v>
      </c>
      <c r="BB68" s="87">
        <v>34.210906917997754</v>
      </c>
      <c r="BC68" s="87">
        <v>76.168122721334825</v>
      </c>
      <c r="BD68" s="73">
        <f t="shared" si="3"/>
        <v>563.06056360557329</v>
      </c>
    </row>
    <row r="69" spans="1:56">
      <c r="A69" s="198"/>
      <c r="B69" s="22" t="s">
        <v>81</v>
      </c>
      <c r="C69" s="1"/>
      <c r="D69" s="137" t="s">
        <v>110</v>
      </c>
      <c r="E69" s="87">
        <v>35.489961239273825</v>
      </c>
      <c r="F69" s="87">
        <v>53.762500000000003</v>
      </c>
      <c r="G69" s="87">
        <v>51.749999999999993</v>
      </c>
      <c r="H69" s="87">
        <v>52.273842056724675</v>
      </c>
      <c r="I69" s="87">
        <v>57.499999999999993</v>
      </c>
      <c r="J69" s="87">
        <v>48.874999999999993</v>
      </c>
      <c r="K69" s="87">
        <v>34.5</v>
      </c>
      <c r="L69" s="87">
        <v>57.499999999999993</v>
      </c>
      <c r="M69" s="87">
        <v>57.499999999999993</v>
      </c>
      <c r="N69" s="87">
        <v>57.499999999999993</v>
      </c>
      <c r="O69" s="87">
        <v>64.924709294553665</v>
      </c>
      <c r="P69" s="87">
        <v>72.275096901815445</v>
      </c>
      <c r="Q69" s="73">
        <f t="shared" si="0"/>
        <v>643.85110949236764</v>
      </c>
      <c r="R69" s="87">
        <v>43.6526523243068</v>
      </c>
      <c r="S69" s="87">
        <v>66.127875000000003</v>
      </c>
      <c r="T69" s="87">
        <v>63.652499999999996</v>
      </c>
      <c r="U69" s="87">
        <v>64.296825729771342</v>
      </c>
      <c r="V69" s="87">
        <v>70.724999999999994</v>
      </c>
      <c r="W69" s="87">
        <v>60.116249999999994</v>
      </c>
      <c r="X69" s="87">
        <v>42.434999999999995</v>
      </c>
      <c r="Y69" s="87">
        <v>70.724999999999994</v>
      </c>
      <c r="Z69" s="87">
        <v>70.724999999999994</v>
      </c>
      <c r="AA69" s="87">
        <v>70.724999999999994</v>
      </c>
      <c r="AB69" s="87">
        <v>79.857392432300983</v>
      </c>
      <c r="AC69" s="87">
        <v>88.898369189232994</v>
      </c>
      <c r="AD69" s="73">
        <f t="shared" si="1"/>
        <v>791.93686467561224</v>
      </c>
      <c r="AE69" s="87">
        <v>55.002341928626564</v>
      </c>
      <c r="AF69" s="87">
        <v>83.321122500000016</v>
      </c>
      <c r="AG69" s="87">
        <v>80.202149999999989</v>
      </c>
      <c r="AH69" s="87">
        <v>81.014000419511902</v>
      </c>
      <c r="AI69" s="87">
        <v>89.113500000000002</v>
      </c>
      <c r="AJ69" s="87">
        <v>75.74647499999999</v>
      </c>
      <c r="AK69" s="87">
        <v>53.468099999999993</v>
      </c>
      <c r="AL69" s="87">
        <v>89.113500000000002</v>
      </c>
      <c r="AM69" s="87">
        <v>89.113500000000002</v>
      </c>
      <c r="AN69" s="87">
        <v>89.113500000000002</v>
      </c>
      <c r="AO69" s="87">
        <v>100.62031446469926</v>
      </c>
      <c r="AP69" s="87">
        <v>112.01194517843358</v>
      </c>
      <c r="AQ69" s="73">
        <f t="shared" si="2"/>
        <v>997.84044949127144</v>
      </c>
      <c r="AR69" s="87">
        <v>74.803185022932126</v>
      </c>
      <c r="AS69" s="87">
        <v>113.31672660000004</v>
      </c>
      <c r="AT69" s="87">
        <v>109.07492399999998</v>
      </c>
      <c r="AU69" s="87">
        <v>110.17904057053619</v>
      </c>
      <c r="AV69" s="87">
        <v>121.19436</v>
      </c>
      <c r="AW69" s="87">
        <v>103.01520599999999</v>
      </c>
      <c r="AX69" s="87">
        <v>72.716616000000002</v>
      </c>
      <c r="AY69" s="87">
        <v>121.19436</v>
      </c>
      <c r="AZ69" s="87">
        <v>121.19436</v>
      </c>
      <c r="BA69" s="87">
        <v>121.19436</v>
      </c>
      <c r="BB69" s="87">
        <v>136.84362767199102</v>
      </c>
      <c r="BC69" s="87">
        <v>152.33624544266965</v>
      </c>
      <c r="BD69" s="73">
        <f t="shared" si="3"/>
        <v>1357.063011308129</v>
      </c>
    </row>
    <row r="70" spans="1:56">
      <c r="B70" s="120" t="s">
        <v>227</v>
      </c>
      <c r="E70" s="87">
        <f>SUM(E6:E65)</f>
        <v>429.89144353311684</v>
      </c>
      <c r="F70" s="87">
        <f t="shared" ref="F70:P70" si="4">SUM(F6:F65)</f>
        <v>676.94000000000017</v>
      </c>
      <c r="G70" s="87">
        <f t="shared" si="4"/>
        <v>666.9</v>
      </c>
      <c r="H70" s="87">
        <f t="shared" si="4"/>
        <v>675.4689504025464</v>
      </c>
      <c r="I70" s="87">
        <f t="shared" si="4"/>
        <v>741</v>
      </c>
      <c r="J70" s="87">
        <f t="shared" si="4"/>
        <v>612.00000000000011</v>
      </c>
      <c r="K70" s="87">
        <f t="shared" si="4"/>
        <v>426.9</v>
      </c>
      <c r="L70" s="87">
        <f t="shared" si="4"/>
        <v>753</v>
      </c>
      <c r="M70" s="87">
        <f t="shared" si="4"/>
        <v>755.5</v>
      </c>
      <c r="N70" s="87">
        <f t="shared" si="4"/>
        <v>740</v>
      </c>
      <c r="O70" s="87">
        <f t="shared" si="4"/>
        <v>830.47171628076842</v>
      </c>
      <c r="P70" s="87">
        <f t="shared" si="4"/>
        <v>955.91671641444566</v>
      </c>
      <c r="Q70" s="87">
        <f>SUM(E70:P70)</f>
        <v>8263.9888266308772</v>
      </c>
      <c r="R70" s="87">
        <f>SUM(R6:R65)</f>
        <v>528.76647554573367</v>
      </c>
      <c r="S70" s="87">
        <f t="shared" ref="S70:AC70" si="5">SUM(S6:S65)</f>
        <v>832.63620000000003</v>
      </c>
      <c r="T70" s="87">
        <f t="shared" si="5"/>
        <v>820.28700000000038</v>
      </c>
      <c r="U70" s="87">
        <f t="shared" si="5"/>
        <v>830.82680899513252</v>
      </c>
      <c r="V70" s="87">
        <f t="shared" si="5"/>
        <v>911.43</v>
      </c>
      <c r="W70" s="87">
        <f t="shared" si="5"/>
        <v>752.7600000000001</v>
      </c>
      <c r="X70" s="87">
        <f t="shared" si="5"/>
        <v>525.08699999999976</v>
      </c>
      <c r="Y70" s="87">
        <f t="shared" si="5"/>
        <v>926.18999999999983</v>
      </c>
      <c r="Z70" s="87">
        <f t="shared" si="5"/>
        <v>929.26499999999999</v>
      </c>
      <c r="AA70" s="87">
        <f t="shared" si="5"/>
        <v>910.1999999999997</v>
      </c>
      <c r="AB70" s="87">
        <f t="shared" si="5"/>
        <v>1021.4802110253456</v>
      </c>
      <c r="AC70" s="87">
        <f t="shared" si="5"/>
        <v>1175.7775611897689</v>
      </c>
      <c r="AD70" s="87">
        <f>SUM(R70:AC70)</f>
        <v>10164.706256755981</v>
      </c>
      <c r="AE70" s="87">
        <f>SUM(AE6:AE65)</f>
        <v>666.2457591876248</v>
      </c>
      <c r="AF70" s="87">
        <f t="shared" ref="AF70:AP70" si="6">SUM(AF6:AF65)</f>
        <v>1049.1216120000001</v>
      </c>
      <c r="AG70" s="87">
        <f t="shared" si="6"/>
        <v>1033.5616199999997</v>
      </c>
      <c r="AH70" s="87">
        <f t="shared" si="6"/>
        <v>1046.8417793338672</v>
      </c>
      <c r="AI70" s="87">
        <f t="shared" si="6"/>
        <v>1148.4018000000001</v>
      </c>
      <c r="AJ70" s="87">
        <f t="shared" si="6"/>
        <v>948.47760000000017</v>
      </c>
      <c r="AK70" s="87">
        <f t="shared" si="6"/>
        <v>661.60962000000052</v>
      </c>
      <c r="AL70" s="87">
        <f t="shared" si="6"/>
        <v>1166.9994000000002</v>
      </c>
      <c r="AM70" s="87">
        <f t="shared" si="6"/>
        <v>1170.8739000000003</v>
      </c>
      <c r="AN70" s="87">
        <f t="shared" si="6"/>
        <v>1146.8520000000003</v>
      </c>
      <c r="AO70" s="87">
        <f t="shared" si="6"/>
        <v>1287.065065891936</v>
      </c>
      <c r="AP70" s="87">
        <f t="shared" si="6"/>
        <v>1481.4797270991085</v>
      </c>
      <c r="AQ70" s="87">
        <f>SUM(AE70:AP70)</f>
        <v>12807.52988351254</v>
      </c>
      <c r="AR70" s="87">
        <f>SUM(AR6:AR65)</f>
        <v>906.09423249516931</v>
      </c>
      <c r="AS70" s="87">
        <f t="shared" ref="AS70:BC70" si="7">SUM(AS6:AS65)</f>
        <v>1426.80539232</v>
      </c>
      <c r="AT70" s="87">
        <f t="shared" si="7"/>
        <v>1405.6438031999996</v>
      </c>
      <c r="AU70" s="87">
        <f t="shared" si="7"/>
        <v>1423.7048198940583</v>
      </c>
      <c r="AV70" s="87">
        <f t="shared" si="7"/>
        <v>1561.826448</v>
      </c>
      <c r="AW70" s="87">
        <f t="shared" si="7"/>
        <v>1289.9295360000001</v>
      </c>
      <c r="AX70" s="87">
        <f t="shared" si="7"/>
        <v>899.78908320000028</v>
      </c>
      <c r="AY70" s="87">
        <f t="shared" si="7"/>
        <v>1587.1191839999997</v>
      </c>
      <c r="AZ70" s="87">
        <f t="shared" si="7"/>
        <v>1592.3885039999998</v>
      </c>
      <c r="BA70" s="87">
        <f t="shared" si="7"/>
        <v>1559.7187200000003</v>
      </c>
      <c r="BB70" s="87">
        <f t="shared" si="7"/>
        <v>1750.4084896130325</v>
      </c>
      <c r="BC70" s="87">
        <f t="shared" si="7"/>
        <v>2014.8124288547876</v>
      </c>
      <c r="BD70" s="87">
        <f>SUM(AR70:BC70)</f>
        <v>17418.240641577046</v>
      </c>
    </row>
    <row r="71" spans="1:56">
      <c r="B71" s="120" t="s">
        <v>228</v>
      </c>
      <c r="E71" s="87">
        <f>SUM(E66:E69)</f>
        <v>69.205424416583952</v>
      </c>
      <c r="F71" s="87">
        <f t="shared" ref="F71:P71" si="8">SUM(F66:F69)</f>
        <v>104.83687500000001</v>
      </c>
      <c r="G71" s="87">
        <f t="shared" si="8"/>
        <v>108.67499999999998</v>
      </c>
      <c r="H71" s="87">
        <f t="shared" si="8"/>
        <v>107.16137621628557</v>
      </c>
      <c r="I71" s="87">
        <f t="shared" si="8"/>
        <v>120.75</v>
      </c>
      <c r="J71" s="87">
        <f t="shared" si="8"/>
        <v>109.96875</v>
      </c>
      <c r="K71" s="87">
        <f t="shared" si="8"/>
        <v>72.45</v>
      </c>
      <c r="L71" s="87">
        <f t="shared" si="8"/>
        <v>117.875</v>
      </c>
      <c r="M71" s="87">
        <f t="shared" si="8"/>
        <v>123.625</v>
      </c>
      <c r="N71" s="87">
        <f t="shared" si="8"/>
        <v>123.625</v>
      </c>
      <c r="O71" s="87">
        <f t="shared" si="8"/>
        <v>129.84941858910733</v>
      </c>
      <c r="P71" s="87">
        <f t="shared" si="8"/>
        <v>166.23272287417552</v>
      </c>
      <c r="Q71" s="87">
        <f>SUM(E71:P71)</f>
        <v>1354.2545670961524</v>
      </c>
      <c r="R71" s="87">
        <f>SUM(R66:R69)</f>
        <v>85.12267203239827</v>
      </c>
      <c r="S71" s="87">
        <f t="shared" ref="S71:AC71" si="9">SUM(S66:S69)</f>
        <v>128.94935624999999</v>
      </c>
      <c r="T71" s="87">
        <f t="shared" si="9"/>
        <v>133.67024999999998</v>
      </c>
      <c r="U71" s="87">
        <f t="shared" si="9"/>
        <v>131.80849274603125</v>
      </c>
      <c r="V71" s="87">
        <f t="shared" si="9"/>
        <v>148.52249999999998</v>
      </c>
      <c r="W71" s="87">
        <f t="shared" si="9"/>
        <v>135.26156249999997</v>
      </c>
      <c r="X71" s="87">
        <f t="shared" si="9"/>
        <v>89.113499999999988</v>
      </c>
      <c r="Y71" s="87">
        <f t="shared" si="9"/>
        <v>144.98624999999998</v>
      </c>
      <c r="Z71" s="87">
        <f t="shared" si="9"/>
        <v>152.05874999999997</v>
      </c>
      <c r="AA71" s="87">
        <f t="shared" si="9"/>
        <v>152.05874999999997</v>
      </c>
      <c r="AB71" s="87">
        <f t="shared" si="9"/>
        <v>159.71478486460197</v>
      </c>
      <c r="AC71" s="87">
        <f t="shared" si="9"/>
        <v>204.46624913523587</v>
      </c>
      <c r="AD71" s="87">
        <f>SUM(R71:AC71)</f>
        <v>1665.733117528267</v>
      </c>
      <c r="AE71" s="87">
        <f>SUM(AE66:AE69)</f>
        <v>107.2545667608218</v>
      </c>
      <c r="AF71" s="87">
        <f t="shared" ref="AF71:AP71" si="10">SUM(AF66:AF69)</f>
        <v>162.47618887500002</v>
      </c>
      <c r="AG71" s="87">
        <f t="shared" si="10"/>
        <v>168.42451499999999</v>
      </c>
      <c r="AH71" s="87">
        <f t="shared" si="10"/>
        <v>166.0787008599994</v>
      </c>
      <c r="AI71" s="87">
        <f t="shared" si="10"/>
        <v>187.13835</v>
      </c>
      <c r="AJ71" s="87">
        <f t="shared" si="10"/>
        <v>170.42956874999999</v>
      </c>
      <c r="AK71" s="87">
        <f t="shared" si="10"/>
        <v>112.28300999999999</v>
      </c>
      <c r="AL71" s="87">
        <f t="shared" si="10"/>
        <v>182.68267499999999</v>
      </c>
      <c r="AM71" s="87">
        <f t="shared" si="10"/>
        <v>191.59402499999999</v>
      </c>
      <c r="AN71" s="87">
        <f t="shared" si="10"/>
        <v>191.59402499999999</v>
      </c>
      <c r="AO71" s="87">
        <f t="shared" si="10"/>
        <v>201.24062892939853</v>
      </c>
      <c r="AP71" s="87">
        <f t="shared" si="10"/>
        <v>257.62747391039721</v>
      </c>
      <c r="AQ71" s="87">
        <f>SUM(AE71:AP71)</f>
        <v>2098.8237280856169</v>
      </c>
      <c r="AR71" s="87">
        <f>SUM(AR66:AR69)</f>
        <v>145.86621079471766</v>
      </c>
      <c r="AS71" s="87">
        <f t="shared" ref="AS71:BC71" si="11">SUM(AS66:AS69)</f>
        <v>220.96761687000003</v>
      </c>
      <c r="AT71" s="87">
        <f t="shared" si="11"/>
        <v>229.05734039999996</v>
      </c>
      <c r="AU71" s="87">
        <f t="shared" si="11"/>
        <v>225.86703316959915</v>
      </c>
      <c r="AV71" s="87">
        <f t="shared" si="11"/>
        <v>254.50815599999999</v>
      </c>
      <c r="AW71" s="87">
        <f t="shared" si="11"/>
        <v>231.78421349999996</v>
      </c>
      <c r="AX71" s="87">
        <f t="shared" si="11"/>
        <v>152.70489359999999</v>
      </c>
      <c r="AY71" s="87">
        <f t="shared" si="11"/>
        <v>248.44843800000001</v>
      </c>
      <c r="AZ71" s="87">
        <f t="shared" si="11"/>
        <v>260.56787400000002</v>
      </c>
      <c r="BA71" s="87">
        <f t="shared" si="11"/>
        <v>260.56787400000002</v>
      </c>
      <c r="BB71" s="87">
        <f t="shared" si="11"/>
        <v>273.68725534398203</v>
      </c>
      <c r="BC71" s="87">
        <f t="shared" si="11"/>
        <v>350.37336451814019</v>
      </c>
      <c r="BD71" s="87">
        <f>SUM(AR71:BC71)</f>
        <v>2854.4002701964391</v>
      </c>
    </row>
  </sheetData>
  <mergeCells count="19">
    <mergeCell ref="A66:A69"/>
    <mergeCell ref="R4:AD4"/>
    <mergeCell ref="AE4:AQ4"/>
    <mergeCell ref="AR4:BD4"/>
    <mergeCell ref="B62:B65"/>
    <mergeCell ref="C2:H2"/>
    <mergeCell ref="C3:E3"/>
    <mergeCell ref="A6:A54"/>
    <mergeCell ref="A55:A61"/>
    <mergeCell ref="A62:A65"/>
    <mergeCell ref="E4:Q4"/>
    <mergeCell ref="B52:B54"/>
    <mergeCell ref="B55:B58"/>
    <mergeCell ref="B59:B61"/>
    <mergeCell ref="B6:B8"/>
    <mergeCell ref="B9:B14"/>
    <mergeCell ref="B15:B29"/>
    <mergeCell ref="B30:B48"/>
    <mergeCell ref="B49:B51"/>
  </mergeCells>
  <hyperlinks>
    <hyperlink ref="B2" location="Inicio!A1" display="INICIO"/>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2:M68"/>
  <sheetViews>
    <sheetView showGridLines="0" topLeftCell="A14" workbookViewId="0">
      <selection activeCell="E18" sqref="E18"/>
    </sheetView>
  </sheetViews>
  <sheetFormatPr defaultRowHeight="15"/>
  <cols>
    <col min="1" max="1" width="4.5703125" customWidth="1"/>
    <col min="2" max="2" width="11.5703125" style="48" bestFit="1" customWidth="1"/>
    <col min="3" max="3" width="17.7109375" bestFit="1" customWidth="1"/>
    <col min="4" max="4" width="37.28515625" bestFit="1" customWidth="1"/>
    <col min="5" max="5" width="10.42578125" bestFit="1" customWidth="1"/>
    <col min="6" max="6" width="9" bestFit="1" customWidth="1"/>
    <col min="7" max="7" width="7.42578125" bestFit="1" customWidth="1"/>
    <col min="8" max="8" width="7.28515625" bestFit="1" customWidth="1"/>
    <col min="10" max="10" width="8.7109375" bestFit="1" customWidth="1"/>
  </cols>
  <sheetData>
    <row r="2" spans="2:13" ht="33.75">
      <c r="B2" s="47" t="s">
        <v>88</v>
      </c>
      <c r="C2" s="202" t="s">
        <v>97</v>
      </c>
      <c r="D2" s="202"/>
      <c r="E2" s="202"/>
      <c r="F2" s="202"/>
      <c r="G2" s="202"/>
      <c r="H2" s="202"/>
      <c r="I2" s="202"/>
      <c r="J2" s="202"/>
      <c r="K2" s="202"/>
      <c r="L2" s="202"/>
      <c r="M2" s="202"/>
    </row>
    <row r="4" spans="2:13" ht="45">
      <c r="B4" s="49" t="s">
        <v>127</v>
      </c>
      <c r="C4" s="49" t="s">
        <v>128</v>
      </c>
      <c r="D4" s="49" t="s">
        <v>129</v>
      </c>
      <c r="E4" s="52" t="s">
        <v>76</v>
      </c>
      <c r="F4" s="49" t="s">
        <v>109</v>
      </c>
      <c r="G4" s="49" t="s">
        <v>170</v>
      </c>
      <c r="H4" s="49" t="s">
        <v>79</v>
      </c>
      <c r="I4" s="49" t="s">
        <v>80</v>
      </c>
      <c r="J4" s="49" t="s">
        <v>171</v>
      </c>
    </row>
    <row r="5" spans="2:13">
      <c r="B5" s="50" t="s">
        <v>78</v>
      </c>
      <c r="C5" s="1" t="s">
        <v>19</v>
      </c>
      <c r="D5" s="1" t="s">
        <v>20</v>
      </c>
      <c r="E5" s="4">
        <v>45.360000000000007</v>
      </c>
      <c r="F5" s="33" t="s">
        <v>110</v>
      </c>
      <c r="G5" s="33"/>
      <c r="H5" s="33" t="s">
        <v>110</v>
      </c>
      <c r="I5" s="33" t="s">
        <v>110</v>
      </c>
      <c r="J5" s="33" t="s">
        <v>110</v>
      </c>
    </row>
    <row r="6" spans="2:13" ht="15" customHeight="1">
      <c r="B6" s="50" t="s">
        <v>78</v>
      </c>
      <c r="C6" s="1" t="s">
        <v>19</v>
      </c>
      <c r="D6" s="1" t="s">
        <v>21</v>
      </c>
      <c r="E6" s="4">
        <v>32.4</v>
      </c>
      <c r="F6" s="33"/>
      <c r="G6" s="33"/>
      <c r="H6" s="33"/>
      <c r="I6" s="33"/>
      <c r="J6" s="33"/>
    </row>
    <row r="7" spans="2:13" ht="15" customHeight="1">
      <c r="B7" s="50" t="s">
        <v>78</v>
      </c>
      <c r="C7" s="1" t="s">
        <v>19</v>
      </c>
      <c r="D7" s="1" t="s">
        <v>114</v>
      </c>
      <c r="E7" s="4">
        <v>59.94</v>
      </c>
      <c r="F7" s="33"/>
      <c r="G7" s="33" t="s">
        <v>110</v>
      </c>
      <c r="H7" s="33"/>
      <c r="I7" s="33"/>
      <c r="J7" s="33"/>
    </row>
    <row r="8" spans="2:13" ht="15" customHeight="1">
      <c r="B8" s="50" t="s">
        <v>78</v>
      </c>
      <c r="C8" s="1" t="s">
        <v>22</v>
      </c>
      <c r="D8" s="1" t="s">
        <v>23</v>
      </c>
      <c r="E8" s="4">
        <v>42.12</v>
      </c>
      <c r="F8" s="33" t="s">
        <v>110</v>
      </c>
      <c r="G8" s="33" t="s">
        <v>110</v>
      </c>
      <c r="H8" s="33"/>
      <c r="I8" s="33"/>
      <c r="J8" s="33"/>
    </row>
    <row r="9" spans="2:13" ht="15" customHeight="1">
      <c r="B9" s="50" t="s">
        <v>78</v>
      </c>
      <c r="C9" s="1" t="s">
        <v>22</v>
      </c>
      <c r="D9" s="1" t="s">
        <v>24</v>
      </c>
      <c r="E9" s="4">
        <v>43.74</v>
      </c>
      <c r="F9" s="33" t="s">
        <v>110</v>
      </c>
      <c r="G9" s="33"/>
      <c r="H9" s="33"/>
      <c r="I9" s="33" t="s">
        <v>110</v>
      </c>
      <c r="J9" s="33"/>
    </row>
    <row r="10" spans="2:13" ht="15" customHeight="1">
      <c r="B10" s="50" t="s">
        <v>78</v>
      </c>
      <c r="C10" s="1" t="s">
        <v>22</v>
      </c>
      <c r="D10" s="1" t="s">
        <v>25</v>
      </c>
      <c r="E10" s="4">
        <v>37.26</v>
      </c>
      <c r="F10" s="33" t="s">
        <v>110</v>
      </c>
      <c r="G10" s="33"/>
      <c r="H10" s="33"/>
      <c r="I10" s="33"/>
      <c r="J10" s="33"/>
    </row>
    <row r="11" spans="2:13" ht="15" customHeight="1">
      <c r="B11" s="50" t="s">
        <v>78</v>
      </c>
      <c r="C11" s="1" t="s">
        <v>22</v>
      </c>
      <c r="D11" s="1" t="s">
        <v>113</v>
      </c>
      <c r="E11" s="4">
        <v>17.82</v>
      </c>
      <c r="F11" s="33"/>
      <c r="G11" s="33"/>
      <c r="H11" s="33"/>
      <c r="I11" s="33"/>
      <c r="J11" s="33"/>
    </row>
    <row r="12" spans="2:13">
      <c r="B12" s="50" t="s">
        <v>78</v>
      </c>
      <c r="C12" s="1" t="s">
        <v>22</v>
      </c>
      <c r="D12" s="1" t="s">
        <v>26</v>
      </c>
      <c r="E12" s="4">
        <v>38.880000000000003</v>
      </c>
      <c r="F12" s="33"/>
      <c r="G12" s="33"/>
      <c r="H12" s="33"/>
      <c r="I12" s="33"/>
      <c r="J12" s="33"/>
    </row>
    <row r="13" spans="2:13" ht="15" customHeight="1">
      <c r="B13" s="50" t="s">
        <v>78</v>
      </c>
      <c r="C13" s="1" t="s">
        <v>22</v>
      </c>
      <c r="D13" s="1" t="s">
        <v>27</v>
      </c>
      <c r="E13" s="4">
        <v>38.880000000000003</v>
      </c>
      <c r="F13" s="33"/>
      <c r="G13" s="33"/>
      <c r="H13" s="33" t="s">
        <v>110</v>
      </c>
      <c r="I13" s="33"/>
      <c r="J13" s="33"/>
    </row>
    <row r="14" spans="2:13" ht="15" customHeight="1">
      <c r="B14" s="50" t="s">
        <v>78</v>
      </c>
      <c r="C14" s="1" t="s">
        <v>28</v>
      </c>
      <c r="D14" s="1" t="s">
        <v>29</v>
      </c>
      <c r="E14" s="4">
        <v>59.94</v>
      </c>
      <c r="F14" s="33"/>
      <c r="G14" s="33"/>
      <c r="H14" s="33"/>
      <c r="I14" s="33"/>
      <c r="J14" s="33" t="s">
        <v>110</v>
      </c>
    </row>
    <row r="15" spans="2:13" ht="15" customHeight="1">
      <c r="B15" s="50" t="s">
        <v>78</v>
      </c>
      <c r="C15" s="1" t="s">
        <v>28</v>
      </c>
      <c r="D15" s="1" t="s">
        <v>120</v>
      </c>
      <c r="E15" s="4">
        <v>59.94</v>
      </c>
      <c r="F15" s="33"/>
      <c r="G15" s="33"/>
      <c r="H15" s="33"/>
      <c r="I15" s="33"/>
      <c r="J15" s="33" t="s">
        <v>110</v>
      </c>
    </row>
    <row r="16" spans="2:13" ht="15" customHeight="1">
      <c r="B16" s="50" t="s">
        <v>78</v>
      </c>
      <c r="C16" s="1" t="s">
        <v>28</v>
      </c>
      <c r="D16" s="1" t="s">
        <v>30</v>
      </c>
      <c r="E16" s="4">
        <v>173.34</v>
      </c>
      <c r="F16" s="53"/>
      <c r="G16" s="53"/>
      <c r="H16" s="33" t="s">
        <v>110</v>
      </c>
      <c r="I16" s="33"/>
      <c r="J16" s="33"/>
    </row>
    <row r="17" spans="2:10" ht="15" customHeight="1">
      <c r="B17" s="50" t="s">
        <v>78</v>
      </c>
      <c r="C17" s="1" t="s">
        <v>28</v>
      </c>
      <c r="D17" s="1" t="s">
        <v>31</v>
      </c>
      <c r="E17" s="4">
        <v>69.66</v>
      </c>
      <c r="F17" s="33"/>
      <c r="G17" s="33"/>
      <c r="H17" s="33"/>
      <c r="I17" s="33"/>
      <c r="J17" s="33"/>
    </row>
    <row r="18" spans="2:10" ht="15" customHeight="1">
      <c r="B18" s="50" t="s">
        <v>78</v>
      </c>
      <c r="C18" s="1" t="s">
        <v>28</v>
      </c>
      <c r="D18" s="1" t="s">
        <v>32</v>
      </c>
      <c r="E18" s="4">
        <v>63.180000000000007</v>
      </c>
      <c r="F18" s="33"/>
      <c r="G18" s="33"/>
      <c r="H18" s="33"/>
      <c r="I18" s="33"/>
      <c r="J18" s="33" t="s">
        <v>110</v>
      </c>
    </row>
    <row r="19" spans="2:10" ht="15" customHeight="1">
      <c r="B19" s="50" t="s">
        <v>78</v>
      </c>
      <c r="C19" s="1" t="s">
        <v>28</v>
      </c>
      <c r="D19" s="1" t="s">
        <v>33</v>
      </c>
      <c r="E19" s="4">
        <v>294.84000000000003</v>
      </c>
      <c r="F19" s="33" t="s">
        <v>110</v>
      </c>
      <c r="G19" s="33" t="s">
        <v>110</v>
      </c>
      <c r="H19" s="33"/>
      <c r="I19" s="33"/>
      <c r="J19" s="33" t="s">
        <v>110</v>
      </c>
    </row>
    <row r="20" spans="2:10" ht="15" customHeight="1">
      <c r="B20" s="50" t="s">
        <v>78</v>
      </c>
      <c r="C20" s="1" t="s">
        <v>28</v>
      </c>
      <c r="D20" s="1" t="s">
        <v>34</v>
      </c>
      <c r="E20" s="4">
        <v>68.040000000000006</v>
      </c>
      <c r="F20" s="33"/>
      <c r="G20" s="33"/>
      <c r="H20" s="33"/>
      <c r="I20" s="33"/>
      <c r="J20" s="33"/>
    </row>
    <row r="21" spans="2:10" ht="15" customHeight="1">
      <c r="B21" s="50" t="s">
        <v>78</v>
      </c>
      <c r="C21" s="1" t="s">
        <v>28</v>
      </c>
      <c r="D21" s="1" t="s">
        <v>35</v>
      </c>
      <c r="E21" s="4">
        <v>25.92</v>
      </c>
      <c r="F21" s="33"/>
      <c r="G21" s="33"/>
      <c r="H21" s="33"/>
      <c r="I21" s="33"/>
      <c r="J21" s="33"/>
    </row>
    <row r="22" spans="2:10">
      <c r="B22" s="50" t="s">
        <v>78</v>
      </c>
      <c r="C22" s="1" t="s">
        <v>28</v>
      </c>
      <c r="D22" s="1" t="s">
        <v>36</v>
      </c>
      <c r="E22" s="4">
        <v>126.36000000000001</v>
      </c>
      <c r="F22" s="33"/>
      <c r="G22" s="33"/>
      <c r="H22" s="33"/>
      <c r="I22" s="33"/>
      <c r="J22" s="33"/>
    </row>
    <row r="23" spans="2:10" ht="15" customHeight="1">
      <c r="B23" s="50" t="s">
        <v>78</v>
      </c>
      <c r="C23" s="1" t="s">
        <v>28</v>
      </c>
      <c r="D23" s="1" t="s">
        <v>37</v>
      </c>
      <c r="E23" s="4">
        <v>21.06</v>
      </c>
      <c r="F23" s="33"/>
      <c r="G23" s="33"/>
      <c r="H23" s="33"/>
      <c r="I23" s="33"/>
      <c r="J23" s="33"/>
    </row>
    <row r="24" spans="2:10" ht="15" customHeight="1">
      <c r="B24" s="50" t="s">
        <v>78</v>
      </c>
      <c r="C24" s="1" t="s">
        <v>28</v>
      </c>
      <c r="D24" s="1" t="s">
        <v>38</v>
      </c>
      <c r="E24" s="4">
        <v>24.3</v>
      </c>
      <c r="F24" s="33" t="s">
        <v>110</v>
      </c>
      <c r="G24" s="33"/>
      <c r="H24" s="33"/>
      <c r="I24" s="33"/>
      <c r="J24" s="33" t="s">
        <v>110</v>
      </c>
    </row>
    <row r="25" spans="2:10" ht="15" customHeight="1">
      <c r="B25" s="50" t="s">
        <v>78</v>
      </c>
      <c r="C25" s="1" t="s">
        <v>28</v>
      </c>
      <c r="D25" s="1" t="s">
        <v>39</v>
      </c>
      <c r="E25" s="4">
        <v>34.020000000000003</v>
      </c>
      <c r="F25" s="33"/>
      <c r="G25" s="33"/>
      <c r="H25" s="33"/>
      <c r="I25" s="33"/>
      <c r="J25" s="33"/>
    </row>
    <row r="26" spans="2:10" ht="15" customHeight="1">
      <c r="B26" s="50" t="s">
        <v>78</v>
      </c>
      <c r="C26" s="1" t="s">
        <v>28</v>
      </c>
      <c r="D26" s="1" t="s">
        <v>40</v>
      </c>
      <c r="E26" s="4">
        <v>11.340000000000002</v>
      </c>
      <c r="F26" s="33"/>
      <c r="G26" s="33"/>
      <c r="H26" s="33"/>
      <c r="I26" s="33"/>
      <c r="J26" s="33"/>
    </row>
    <row r="27" spans="2:10" ht="15" customHeight="1">
      <c r="B27" s="50" t="s">
        <v>78</v>
      </c>
      <c r="C27" s="1" t="s">
        <v>28</v>
      </c>
      <c r="D27" s="1" t="s">
        <v>41</v>
      </c>
      <c r="E27" s="4">
        <v>100.44</v>
      </c>
      <c r="F27" s="53" t="s">
        <v>110</v>
      </c>
      <c r="G27" s="53"/>
      <c r="H27" s="33"/>
      <c r="I27" s="33"/>
      <c r="J27" s="33"/>
    </row>
    <row r="28" spans="2:10" ht="15" customHeight="1">
      <c r="B28" s="50" t="s">
        <v>78</v>
      </c>
      <c r="C28" s="1" t="s">
        <v>28</v>
      </c>
      <c r="D28" s="1" t="s">
        <v>42</v>
      </c>
      <c r="E28" s="4">
        <v>4.8600000000000003</v>
      </c>
      <c r="F28" s="33" t="s">
        <v>110</v>
      </c>
      <c r="G28" s="33"/>
      <c r="H28" s="33"/>
      <c r="I28" s="33"/>
      <c r="J28" s="33"/>
    </row>
    <row r="29" spans="2:10" ht="15" customHeight="1">
      <c r="B29" s="50" t="s">
        <v>78</v>
      </c>
      <c r="C29" s="1" t="s">
        <v>43</v>
      </c>
      <c r="D29" s="1" t="s">
        <v>44</v>
      </c>
      <c r="E29" s="4">
        <v>30.78</v>
      </c>
      <c r="F29" s="33"/>
      <c r="G29" s="33"/>
      <c r="H29" s="33"/>
      <c r="I29" s="33"/>
      <c r="J29" s="33"/>
    </row>
    <row r="30" spans="2:10" ht="15" customHeight="1">
      <c r="B30" s="50" t="s">
        <v>78</v>
      </c>
      <c r="C30" s="1" t="s">
        <v>43</v>
      </c>
      <c r="D30" s="1" t="s">
        <v>118</v>
      </c>
      <c r="E30" s="4">
        <v>16.2</v>
      </c>
      <c r="F30" s="33"/>
      <c r="G30" s="33"/>
      <c r="H30" s="33"/>
      <c r="I30" s="33"/>
      <c r="J30" s="33"/>
    </row>
    <row r="31" spans="2:10" ht="15" customHeight="1">
      <c r="B31" s="50" t="s">
        <v>78</v>
      </c>
      <c r="C31" s="1" t="s">
        <v>43</v>
      </c>
      <c r="D31" s="1" t="s">
        <v>123</v>
      </c>
      <c r="E31" s="4">
        <v>14.58</v>
      </c>
      <c r="F31" s="33"/>
      <c r="G31" s="33"/>
      <c r="H31" s="33"/>
      <c r="I31" s="33"/>
      <c r="J31" s="33"/>
    </row>
    <row r="32" spans="2:10">
      <c r="B32" s="50" t="s">
        <v>78</v>
      </c>
      <c r="C32" s="1" t="s">
        <v>43</v>
      </c>
      <c r="D32" s="1" t="s">
        <v>124</v>
      </c>
      <c r="E32" s="4">
        <v>30.78</v>
      </c>
      <c r="F32" s="33" t="s">
        <v>110</v>
      </c>
      <c r="G32" s="33" t="s">
        <v>110</v>
      </c>
      <c r="H32" s="33"/>
      <c r="I32" s="33"/>
      <c r="J32" s="33" t="s">
        <v>110</v>
      </c>
    </row>
    <row r="33" spans="2:10" ht="15" customHeight="1">
      <c r="B33" s="50" t="s">
        <v>78</v>
      </c>
      <c r="C33" s="1" t="s">
        <v>43</v>
      </c>
      <c r="D33" s="1" t="s">
        <v>125</v>
      </c>
      <c r="E33" s="4">
        <v>25.92</v>
      </c>
      <c r="F33" s="33"/>
      <c r="G33" s="33"/>
      <c r="H33" s="33"/>
      <c r="I33" s="33"/>
      <c r="J33" s="33"/>
    </row>
    <row r="34" spans="2:10" ht="15" customHeight="1">
      <c r="B34" s="50" t="s">
        <v>78</v>
      </c>
      <c r="C34" s="1" t="s">
        <v>43</v>
      </c>
      <c r="D34" s="1" t="s">
        <v>45</v>
      </c>
      <c r="E34" s="4">
        <v>12.96</v>
      </c>
      <c r="F34" s="33"/>
      <c r="G34" s="33"/>
      <c r="H34" s="33"/>
      <c r="I34" s="33"/>
      <c r="J34" s="33"/>
    </row>
    <row r="35" spans="2:10" ht="15" customHeight="1">
      <c r="B35" s="50" t="s">
        <v>78</v>
      </c>
      <c r="C35" s="1" t="s">
        <v>43</v>
      </c>
      <c r="D35" s="1" t="s">
        <v>116</v>
      </c>
      <c r="E35" s="4">
        <v>29.16</v>
      </c>
      <c r="F35" s="33"/>
      <c r="G35" s="33"/>
      <c r="H35" s="33"/>
      <c r="I35" s="33"/>
      <c r="J35" s="33"/>
    </row>
    <row r="36" spans="2:10" ht="15" customHeight="1">
      <c r="B36" s="50" t="s">
        <v>78</v>
      </c>
      <c r="C36" s="1" t="s">
        <v>43</v>
      </c>
      <c r="D36" s="1" t="s">
        <v>126</v>
      </c>
      <c r="E36" s="4">
        <v>24.3</v>
      </c>
      <c r="F36" s="33" t="s">
        <v>110</v>
      </c>
      <c r="G36" s="33"/>
      <c r="H36" s="33"/>
      <c r="I36" s="33"/>
      <c r="J36" s="33"/>
    </row>
    <row r="37" spans="2:10" ht="15" customHeight="1">
      <c r="B37" s="50" t="s">
        <v>78</v>
      </c>
      <c r="C37" s="1" t="s">
        <v>43</v>
      </c>
      <c r="D37" s="1" t="s">
        <v>117</v>
      </c>
      <c r="E37" s="4">
        <v>22.680000000000003</v>
      </c>
      <c r="F37" s="33"/>
      <c r="G37" s="33"/>
      <c r="H37" s="33"/>
      <c r="I37" s="33"/>
      <c r="J37" s="33"/>
    </row>
    <row r="38" spans="2:10" ht="15" customHeight="1">
      <c r="B38" s="50" t="s">
        <v>78</v>
      </c>
      <c r="C38" s="1" t="s">
        <v>43</v>
      </c>
      <c r="D38" s="1" t="s">
        <v>119</v>
      </c>
      <c r="E38" s="4">
        <v>16.2</v>
      </c>
      <c r="F38" s="33"/>
      <c r="G38" s="33"/>
      <c r="H38" s="33"/>
      <c r="I38" s="33"/>
      <c r="J38" s="33"/>
    </row>
    <row r="39" spans="2:10" ht="15" customHeight="1">
      <c r="B39" s="50" t="s">
        <v>78</v>
      </c>
      <c r="C39" s="1" t="s">
        <v>43</v>
      </c>
      <c r="D39" s="1" t="s">
        <v>121</v>
      </c>
      <c r="E39" s="4">
        <v>24.3</v>
      </c>
      <c r="F39" s="33"/>
      <c r="G39" s="33"/>
      <c r="H39" s="33"/>
      <c r="I39" s="33"/>
      <c r="J39" s="33"/>
    </row>
    <row r="40" spans="2:10" ht="15" customHeight="1">
      <c r="B40" s="50" t="s">
        <v>78</v>
      </c>
      <c r="C40" s="1" t="s">
        <v>43</v>
      </c>
      <c r="D40" s="1" t="s">
        <v>122</v>
      </c>
      <c r="E40" s="4">
        <v>19.440000000000001</v>
      </c>
      <c r="F40" s="33" t="s">
        <v>110</v>
      </c>
      <c r="G40" s="33"/>
      <c r="H40" s="33"/>
      <c r="I40" s="33"/>
      <c r="J40" s="33"/>
    </row>
    <row r="41" spans="2:10" ht="15" customHeight="1">
      <c r="B41" s="50" t="s">
        <v>78</v>
      </c>
      <c r="C41" s="1" t="s">
        <v>43</v>
      </c>
      <c r="D41" s="1" t="s">
        <v>46</v>
      </c>
      <c r="E41" s="4">
        <v>11.340000000000002</v>
      </c>
      <c r="F41" s="33"/>
      <c r="G41" s="33"/>
      <c r="H41" s="33"/>
      <c r="I41" s="33"/>
      <c r="J41" s="33"/>
    </row>
    <row r="42" spans="2:10" ht="15" customHeight="1">
      <c r="B42" s="50" t="s">
        <v>78</v>
      </c>
      <c r="C42" s="1" t="s">
        <v>43</v>
      </c>
      <c r="D42" s="1" t="s">
        <v>47</v>
      </c>
      <c r="E42" s="4">
        <v>30.78</v>
      </c>
      <c r="F42" s="33"/>
      <c r="G42" s="33"/>
      <c r="H42" s="33"/>
      <c r="I42" s="33"/>
      <c r="J42" s="33"/>
    </row>
    <row r="43" spans="2:10" ht="15" customHeight="1">
      <c r="B43" s="50" t="s">
        <v>78</v>
      </c>
      <c r="C43" s="1" t="s">
        <v>43</v>
      </c>
      <c r="D43" s="1" t="s">
        <v>48</v>
      </c>
      <c r="E43" s="4">
        <v>14.58</v>
      </c>
      <c r="F43" s="33" t="s">
        <v>110</v>
      </c>
      <c r="G43" s="33"/>
      <c r="H43" s="33"/>
      <c r="I43" s="33"/>
      <c r="J43" s="33"/>
    </row>
    <row r="44" spans="2:10" ht="15" customHeight="1">
      <c r="B44" s="50" t="s">
        <v>78</v>
      </c>
      <c r="C44" s="1" t="s">
        <v>43</v>
      </c>
      <c r="D44" s="1" t="s">
        <v>49</v>
      </c>
      <c r="E44" s="4">
        <v>16.2</v>
      </c>
      <c r="F44" s="33" t="s">
        <v>110</v>
      </c>
      <c r="G44" s="33"/>
      <c r="H44" s="33" t="s">
        <v>110</v>
      </c>
      <c r="I44" s="33" t="s">
        <v>110</v>
      </c>
      <c r="J44" s="33"/>
    </row>
    <row r="45" spans="2:10" ht="15" customHeight="1">
      <c r="B45" s="50" t="s">
        <v>78</v>
      </c>
      <c r="C45" s="1" t="s">
        <v>43</v>
      </c>
      <c r="D45" s="1" t="s">
        <v>115</v>
      </c>
      <c r="E45" s="4">
        <v>21.06</v>
      </c>
      <c r="F45" s="33"/>
      <c r="G45" s="33"/>
      <c r="H45" s="33"/>
      <c r="I45" s="33"/>
      <c r="J45" s="33"/>
    </row>
    <row r="46" spans="2:10" ht="15" customHeight="1">
      <c r="B46" s="50" t="s">
        <v>78</v>
      </c>
      <c r="C46" s="1" t="s">
        <v>43</v>
      </c>
      <c r="D46" s="1" t="s">
        <v>50</v>
      </c>
      <c r="E46" s="4">
        <v>12.96</v>
      </c>
      <c r="F46" s="33"/>
      <c r="G46" s="33"/>
      <c r="H46" s="33"/>
      <c r="I46" s="33"/>
      <c r="J46" s="33"/>
    </row>
    <row r="47" spans="2:10" ht="15" customHeight="1">
      <c r="B47" s="50" t="s">
        <v>78</v>
      </c>
      <c r="C47" s="1" t="s">
        <v>43</v>
      </c>
      <c r="D47" s="1" t="s">
        <v>51</v>
      </c>
      <c r="E47" s="4">
        <v>21.06</v>
      </c>
      <c r="F47" s="33"/>
      <c r="G47" s="33"/>
      <c r="H47" s="33"/>
      <c r="I47" s="33"/>
      <c r="J47" s="33"/>
    </row>
    <row r="48" spans="2:10" ht="15" customHeight="1">
      <c r="B48" s="50" t="s">
        <v>78</v>
      </c>
      <c r="C48" s="1" t="s">
        <v>52</v>
      </c>
      <c r="D48" s="1" t="s">
        <v>53</v>
      </c>
      <c r="E48" s="4">
        <v>56.699999999999996</v>
      </c>
      <c r="F48" s="33"/>
      <c r="G48" s="33"/>
      <c r="H48" s="33"/>
      <c r="I48" s="33"/>
      <c r="J48" s="33"/>
    </row>
    <row r="49" spans="2:10" ht="15" customHeight="1">
      <c r="B49" s="50" t="s">
        <v>78</v>
      </c>
      <c r="C49" s="1" t="s">
        <v>52</v>
      </c>
      <c r="D49" s="1" t="s">
        <v>54</v>
      </c>
      <c r="E49" s="4">
        <v>40.5</v>
      </c>
      <c r="F49" s="33" t="s">
        <v>110</v>
      </c>
      <c r="G49" s="33"/>
      <c r="H49" s="33" t="s">
        <v>110</v>
      </c>
      <c r="I49" s="33"/>
      <c r="J49" s="33"/>
    </row>
    <row r="50" spans="2:10" ht="15" customHeight="1">
      <c r="B50" s="50" t="s">
        <v>78</v>
      </c>
      <c r="C50" s="1" t="s">
        <v>52</v>
      </c>
      <c r="D50" s="1" t="s">
        <v>55</v>
      </c>
      <c r="E50" s="4">
        <v>42.12</v>
      </c>
      <c r="F50" s="33"/>
      <c r="G50" s="33"/>
      <c r="H50" s="33"/>
      <c r="I50" s="33"/>
      <c r="J50" s="33"/>
    </row>
    <row r="51" spans="2:10" ht="15" customHeight="1">
      <c r="B51" s="50" t="s">
        <v>78</v>
      </c>
      <c r="C51" s="1" t="s">
        <v>56</v>
      </c>
      <c r="D51" s="1" t="s">
        <v>57</v>
      </c>
      <c r="E51" s="4">
        <v>14.58</v>
      </c>
      <c r="F51" s="33" t="s">
        <v>110</v>
      </c>
      <c r="G51" s="33"/>
      <c r="H51" s="33"/>
      <c r="I51" s="33"/>
      <c r="J51" s="33"/>
    </row>
    <row r="52" spans="2:10" ht="15" customHeight="1">
      <c r="B52" s="50" t="s">
        <v>78</v>
      </c>
      <c r="C52" s="1" t="s">
        <v>56</v>
      </c>
      <c r="D52" s="1" t="s">
        <v>58</v>
      </c>
      <c r="E52" s="4">
        <v>12.96</v>
      </c>
      <c r="F52" s="33" t="s">
        <v>110</v>
      </c>
      <c r="G52" s="33"/>
      <c r="H52" s="33"/>
      <c r="I52" s="33"/>
      <c r="J52" s="33"/>
    </row>
    <row r="53" spans="2:10" ht="15" customHeight="1">
      <c r="B53" s="50" t="s">
        <v>78</v>
      </c>
      <c r="C53" s="1" t="s">
        <v>56</v>
      </c>
      <c r="D53" s="1" t="s">
        <v>59</v>
      </c>
      <c r="E53" s="4">
        <v>16.2</v>
      </c>
      <c r="F53" s="33"/>
      <c r="G53" s="33"/>
      <c r="H53" s="33"/>
      <c r="I53" s="33"/>
      <c r="J53" s="33"/>
    </row>
    <row r="54" spans="2:10" ht="18.75" customHeight="1">
      <c r="B54" s="50" t="s">
        <v>60</v>
      </c>
      <c r="C54" s="1" t="s">
        <v>61</v>
      </c>
      <c r="D54" s="1" t="s">
        <v>62</v>
      </c>
      <c r="E54" s="4">
        <v>64.8</v>
      </c>
      <c r="F54" s="33"/>
      <c r="G54" s="33"/>
      <c r="H54" s="33"/>
      <c r="I54" s="33"/>
      <c r="J54" s="33"/>
    </row>
    <row r="55" spans="2:10" ht="18.75" customHeight="1">
      <c r="B55" s="50" t="s">
        <v>60</v>
      </c>
      <c r="C55" s="1" t="s">
        <v>61</v>
      </c>
      <c r="D55" s="1" t="s">
        <v>63</v>
      </c>
      <c r="E55" s="4">
        <v>56.699999999999996</v>
      </c>
      <c r="F55" s="33"/>
      <c r="G55" s="33"/>
      <c r="H55" s="33"/>
      <c r="I55" s="33"/>
      <c r="J55" s="33"/>
    </row>
    <row r="56" spans="2:10" ht="15" customHeight="1">
      <c r="B56" s="50" t="s">
        <v>60</v>
      </c>
      <c r="C56" s="1" t="s">
        <v>61</v>
      </c>
      <c r="D56" s="1" t="s">
        <v>64</v>
      </c>
      <c r="E56" s="4">
        <v>59.94</v>
      </c>
      <c r="F56" s="33"/>
      <c r="G56" s="33"/>
      <c r="H56" s="33"/>
      <c r="I56" s="33"/>
      <c r="J56" s="33"/>
    </row>
    <row r="57" spans="2:10" ht="15" customHeight="1">
      <c r="B57" s="50" t="s">
        <v>60</v>
      </c>
      <c r="C57" s="1" t="s">
        <v>61</v>
      </c>
      <c r="D57" s="1" t="s">
        <v>65</v>
      </c>
      <c r="E57" s="4">
        <v>97.2</v>
      </c>
      <c r="F57" s="33"/>
      <c r="G57" s="33"/>
      <c r="H57" s="33"/>
      <c r="I57" s="33"/>
      <c r="J57" s="33"/>
    </row>
    <row r="58" spans="2:10" ht="15" customHeight="1">
      <c r="B58" s="50" t="s">
        <v>60</v>
      </c>
      <c r="C58" s="1" t="s">
        <v>66</v>
      </c>
      <c r="D58" s="1" t="s">
        <v>67</v>
      </c>
      <c r="E58" s="4">
        <v>696.6</v>
      </c>
      <c r="F58" s="33"/>
      <c r="G58" s="33"/>
      <c r="H58" s="33" t="s">
        <v>110</v>
      </c>
      <c r="I58" s="33"/>
      <c r="J58" s="33"/>
    </row>
    <row r="59" spans="2:10" ht="15" customHeight="1">
      <c r="B59" s="50" t="s">
        <v>60</v>
      </c>
      <c r="C59" s="1" t="s">
        <v>66</v>
      </c>
      <c r="D59" s="1" t="s">
        <v>68</v>
      </c>
      <c r="E59" s="4">
        <v>648</v>
      </c>
      <c r="F59" s="33"/>
      <c r="G59" s="33"/>
      <c r="H59" s="33"/>
      <c r="I59" s="33" t="s">
        <v>110</v>
      </c>
      <c r="J59" s="33"/>
    </row>
    <row r="60" spans="2:10" ht="15" customHeight="1">
      <c r="B60" s="50" t="s">
        <v>60</v>
      </c>
      <c r="C60" s="1" t="s">
        <v>66</v>
      </c>
      <c r="D60" s="1" t="s">
        <v>69</v>
      </c>
      <c r="E60" s="4">
        <v>615.6</v>
      </c>
      <c r="F60" s="33"/>
      <c r="G60" s="33"/>
      <c r="H60" s="33"/>
      <c r="I60" s="33"/>
      <c r="J60" s="33"/>
    </row>
    <row r="61" spans="2:10" ht="15" customHeight="1">
      <c r="B61" s="50" t="s">
        <v>70</v>
      </c>
      <c r="C61" s="1" t="s">
        <v>71</v>
      </c>
      <c r="D61" s="1" t="s">
        <v>72</v>
      </c>
      <c r="E61" s="4">
        <v>54.674999999999997</v>
      </c>
      <c r="F61" s="54"/>
      <c r="G61" s="54"/>
      <c r="H61" s="33"/>
      <c r="I61" s="33"/>
      <c r="J61" s="33"/>
    </row>
    <row r="62" spans="2:10" ht="18.75" customHeight="1">
      <c r="B62" s="50" t="s">
        <v>70</v>
      </c>
      <c r="C62" s="1" t="s">
        <v>71</v>
      </c>
      <c r="D62" s="1" t="s">
        <v>73</v>
      </c>
      <c r="E62" s="4">
        <v>54.674999999999997</v>
      </c>
      <c r="F62" s="54"/>
      <c r="G62" s="54"/>
      <c r="H62" s="33"/>
      <c r="I62" s="33"/>
      <c r="J62" s="33"/>
    </row>
    <row r="63" spans="2:10" ht="15" customHeight="1">
      <c r="B63" s="50" t="s">
        <v>70</v>
      </c>
      <c r="C63" s="1" t="s">
        <v>71</v>
      </c>
      <c r="D63" s="1" t="s">
        <v>74</v>
      </c>
      <c r="E63" s="4">
        <v>164.02500000000001</v>
      </c>
      <c r="F63" s="54" t="s">
        <v>110</v>
      </c>
      <c r="G63" s="54"/>
      <c r="H63" s="33" t="s">
        <v>110</v>
      </c>
      <c r="I63" s="33" t="s">
        <v>110</v>
      </c>
      <c r="J63" s="33"/>
    </row>
    <row r="64" spans="2:10" ht="15" customHeight="1">
      <c r="B64" s="50" t="s">
        <v>70</v>
      </c>
      <c r="C64" s="1" t="s">
        <v>71</v>
      </c>
      <c r="D64" s="1" t="s">
        <v>75</v>
      </c>
      <c r="E64" s="4">
        <v>32.805</v>
      </c>
      <c r="F64" s="54"/>
      <c r="G64" s="54"/>
      <c r="H64" s="33"/>
      <c r="I64" s="33"/>
      <c r="J64" s="33"/>
    </row>
    <row r="65" spans="2:5" ht="15" customHeight="1">
      <c r="B65" s="48" t="s">
        <v>180</v>
      </c>
      <c r="E65" s="180">
        <v>427.68</v>
      </c>
    </row>
    <row r="66" spans="2:5">
      <c r="B66" s="48" t="s">
        <v>79</v>
      </c>
      <c r="E66" s="180">
        <v>1174.5</v>
      </c>
    </row>
    <row r="67" spans="2:5">
      <c r="B67" s="48" t="s">
        <v>80</v>
      </c>
      <c r="E67" s="180">
        <v>916.92</v>
      </c>
    </row>
    <row r="68" spans="2:5">
      <c r="B68" s="48" t="s">
        <v>171</v>
      </c>
      <c r="E68" s="4">
        <v>578.34</v>
      </c>
    </row>
  </sheetData>
  <mergeCells count="1">
    <mergeCell ref="C2:M2"/>
  </mergeCells>
  <hyperlinks>
    <hyperlink ref="B2" location="Inicio!A1" display="INICIO"/>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B1:AC89"/>
  <sheetViews>
    <sheetView showGridLines="0" topLeftCell="A4" zoomScale="85" zoomScaleNormal="85" workbookViewId="0">
      <selection activeCell="O85" sqref="O85"/>
    </sheetView>
  </sheetViews>
  <sheetFormatPr defaultColWidth="9.140625" defaultRowHeight="15" outlineLevelRow="2"/>
  <cols>
    <col min="1" max="1" width="4.7109375" customWidth="1"/>
    <col min="2" max="2" width="11.42578125" bestFit="1" customWidth="1"/>
    <col min="3" max="3" width="14.5703125" customWidth="1"/>
    <col min="4" max="4" width="39" customWidth="1"/>
    <col min="5" max="5" width="10.140625" customWidth="1"/>
    <col min="6" max="6" width="14.42578125" bestFit="1" customWidth="1"/>
    <col min="7" max="7" width="9.42578125" bestFit="1" customWidth="1"/>
    <col min="8" max="8" width="14.42578125" bestFit="1" customWidth="1"/>
    <col min="9" max="9" width="9.42578125" bestFit="1" customWidth="1"/>
    <col min="10" max="10" width="14.42578125" bestFit="1" customWidth="1"/>
    <col min="11" max="11" width="9.42578125" bestFit="1" customWidth="1"/>
    <col min="12" max="12" width="14.42578125" bestFit="1" customWidth="1"/>
    <col min="13" max="13" width="12.28515625" customWidth="1"/>
    <col min="14" max="14" width="13.42578125" customWidth="1"/>
    <col min="15" max="15" width="14.5703125" customWidth="1"/>
    <col min="16" max="16" width="39" bestFit="1" customWidth="1"/>
    <col min="17" max="17" width="14.7109375" bestFit="1" customWidth="1"/>
    <col min="18" max="18" width="14.42578125" bestFit="1" customWidth="1"/>
    <col min="19" max="19" width="13.42578125" customWidth="1"/>
    <col min="20" max="20" width="9.28515625" bestFit="1" customWidth="1"/>
    <col min="21" max="22" width="11.140625" bestFit="1" customWidth="1"/>
    <col min="23" max="23" width="9.28515625" bestFit="1" customWidth="1"/>
    <col min="24" max="24" width="7.5703125" bestFit="1" customWidth="1"/>
    <col min="25" max="25" width="11.140625" bestFit="1" customWidth="1"/>
    <col min="26" max="26" width="9.28515625" bestFit="1" customWidth="1"/>
    <col min="27" max="28" width="11.140625" bestFit="1" customWidth="1"/>
    <col min="29" max="29" width="9.28515625" bestFit="1" customWidth="1"/>
    <col min="30" max="30" width="11.140625" bestFit="1" customWidth="1"/>
    <col min="31" max="31" width="12.140625" bestFit="1" customWidth="1"/>
    <col min="32" max="32" width="9.28515625" bestFit="1" customWidth="1"/>
    <col min="33" max="33" width="11.140625" bestFit="1" customWidth="1"/>
    <col min="34" max="34" width="12.140625" bestFit="1" customWidth="1"/>
    <col min="35" max="35" width="9.28515625" bestFit="1" customWidth="1"/>
    <col min="36" max="36" width="11.140625" bestFit="1" customWidth="1"/>
    <col min="37" max="37" width="12.140625" bestFit="1" customWidth="1"/>
    <col min="38" max="38" width="9.28515625" bestFit="1" customWidth="1"/>
    <col min="39" max="40" width="11.140625" bestFit="1" customWidth="1"/>
    <col min="41" max="41" width="9.28515625" bestFit="1" customWidth="1"/>
    <col min="42" max="43" width="12.140625" bestFit="1" customWidth="1"/>
    <col min="44" max="44" width="12.28515625" bestFit="1" customWidth="1"/>
  </cols>
  <sheetData>
    <row r="1" spans="2:29">
      <c r="B1" s="3"/>
      <c r="C1" s="3"/>
      <c r="M1" s="101"/>
      <c r="N1" s="96"/>
      <c r="O1" s="96"/>
      <c r="P1" s="96"/>
      <c r="Q1" s="96"/>
      <c r="R1" s="96"/>
      <c r="S1" s="96"/>
      <c r="T1" s="96"/>
      <c r="U1" s="94"/>
    </row>
    <row r="2" spans="2:29" ht="39.75">
      <c r="B2" s="11" t="s">
        <v>88</v>
      </c>
      <c r="C2" s="185" t="s">
        <v>94</v>
      </c>
      <c r="D2" s="185"/>
      <c r="E2" s="185"/>
      <c r="F2" s="185"/>
      <c r="G2" s="185"/>
      <c r="H2" s="185"/>
      <c r="M2" s="101"/>
      <c r="N2" s="96"/>
      <c r="O2" s="96"/>
      <c r="P2" s="96"/>
      <c r="Q2" s="96"/>
      <c r="R2" s="96"/>
      <c r="S2" s="96"/>
      <c r="T2" s="96"/>
      <c r="U2" s="94"/>
    </row>
    <row r="3" spans="2:29" ht="38.25">
      <c r="B3" s="196"/>
      <c r="C3" s="196"/>
      <c r="D3" s="196"/>
      <c r="E3" s="196"/>
      <c r="F3" s="196"/>
      <c r="G3" s="196"/>
      <c r="H3" s="196"/>
      <c r="I3" s="196"/>
      <c r="J3" s="196"/>
      <c r="K3" s="196"/>
      <c r="L3" s="196"/>
      <c r="M3" s="102"/>
      <c r="N3" s="96"/>
      <c r="O3" s="96"/>
      <c r="P3" s="96"/>
      <c r="Q3" s="96"/>
      <c r="R3" s="96"/>
      <c r="S3" s="96"/>
      <c r="T3" s="96"/>
      <c r="U3" s="94"/>
    </row>
    <row r="4" spans="2:29">
      <c r="E4" s="186">
        <v>2014</v>
      </c>
      <c r="F4" s="186"/>
      <c r="G4" s="186">
        <v>2015</v>
      </c>
      <c r="H4" s="186"/>
      <c r="I4" s="186">
        <v>2016</v>
      </c>
      <c r="J4" s="186"/>
      <c r="K4" s="186">
        <v>2017</v>
      </c>
      <c r="L4" s="186"/>
      <c r="M4" s="101"/>
      <c r="N4" s="96"/>
      <c r="O4" s="96"/>
      <c r="P4" s="96"/>
      <c r="Q4" s="96"/>
      <c r="R4" s="96"/>
      <c r="S4" s="96"/>
      <c r="T4" s="96"/>
      <c r="U4" s="95"/>
      <c r="V4" s="92"/>
      <c r="W4" s="92"/>
      <c r="X4" s="92"/>
      <c r="Y4" s="92"/>
      <c r="Z4" s="92"/>
      <c r="AA4" s="92"/>
      <c r="AB4" s="92"/>
      <c r="AC4" s="92"/>
    </row>
    <row r="5" spans="2:29">
      <c r="E5" s="85" t="s">
        <v>100</v>
      </c>
      <c r="F5" s="85" t="s">
        <v>2</v>
      </c>
      <c r="G5" s="85" t="s">
        <v>100</v>
      </c>
      <c r="H5" s="85" t="s">
        <v>2</v>
      </c>
      <c r="I5" s="85" t="s">
        <v>100</v>
      </c>
      <c r="J5" s="85" t="s">
        <v>2</v>
      </c>
      <c r="K5" s="85" t="s">
        <v>100</v>
      </c>
      <c r="L5" s="85" t="s">
        <v>2</v>
      </c>
      <c r="M5" s="101"/>
      <c r="N5" s="96"/>
      <c r="O5" s="96"/>
      <c r="P5" s="96">
        <v>2014</v>
      </c>
      <c r="Q5" s="96">
        <v>2015</v>
      </c>
      <c r="R5" s="96">
        <v>2016</v>
      </c>
      <c r="S5" s="96">
        <v>2017</v>
      </c>
      <c r="T5" s="96"/>
      <c r="U5" s="95"/>
      <c r="V5" s="92"/>
      <c r="W5" s="92"/>
      <c r="X5" s="92"/>
      <c r="Y5" s="92"/>
      <c r="Z5" s="92"/>
      <c r="AA5" s="92"/>
      <c r="AB5" s="92"/>
      <c r="AC5" s="92"/>
    </row>
    <row r="6" spans="2:29" ht="15" hidden="1" customHeight="1" outlineLevel="2">
      <c r="B6" s="203" t="s">
        <v>103</v>
      </c>
      <c r="C6" s="204" t="s">
        <v>19</v>
      </c>
      <c r="D6" s="20" t="s">
        <v>20</v>
      </c>
      <c r="E6" s="87">
        <f>'Proyección de ventas'!Q6</f>
        <v>130.71330784442708</v>
      </c>
      <c r="F6" s="4">
        <f>E6*(VLOOKUP($D6,'Lista de productos'!$D$5:$E$64,2,FALSE))</f>
        <v>5929.1556438232128</v>
      </c>
      <c r="G6" s="87">
        <f>'Proyección de ventas'!AD6</f>
        <v>160.77736864864531</v>
      </c>
      <c r="H6" s="4">
        <f>G6*(VLOOKUP($D6,'Lista de productos'!$D$5:$E$64,2,FALSE))</f>
        <v>7292.8614419025525</v>
      </c>
      <c r="I6" s="87">
        <f>'Proyección de ventas'!AQ6</f>
        <v>202.57948449729309</v>
      </c>
      <c r="J6" s="4">
        <f>I6*(VLOOKUP($D6,'Lista de productos'!$D$5:$E$64,2,FALSE))</f>
        <v>9189.0054167972157</v>
      </c>
      <c r="K6" s="87">
        <f>'Proyección de ventas'!BD6</f>
        <v>275.50809891631866</v>
      </c>
      <c r="L6" s="4">
        <f>K6*(VLOOKUP($D6,'Lista de productos'!$D$5:$E$64,2,FALSE))</f>
        <v>12497.047366844216</v>
      </c>
      <c r="M6" s="101"/>
      <c r="N6" s="96"/>
      <c r="O6" s="96"/>
      <c r="P6" s="96"/>
      <c r="Q6" s="96"/>
      <c r="R6" s="96"/>
      <c r="S6" s="96"/>
      <c r="T6" s="96"/>
      <c r="U6" s="95"/>
      <c r="V6" s="92"/>
      <c r="W6" s="92"/>
      <c r="X6" s="92"/>
      <c r="Y6" s="92"/>
      <c r="Z6" s="92"/>
      <c r="AA6" s="92"/>
      <c r="AB6" s="92"/>
      <c r="AC6" s="92"/>
    </row>
    <row r="7" spans="2:29" hidden="1" outlineLevel="2">
      <c r="B7" s="203"/>
      <c r="C7" s="205"/>
      <c r="D7" s="20" t="s">
        <v>21</v>
      </c>
      <c r="E7" s="87">
        <f>'Proyección de ventas'!Q7</f>
        <v>93.274353724458337</v>
      </c>
      <c r="F7" s="4">
        <f>E7*(VLOOKUP(D7,'Lista de productos'!$D$5:$E$64,2,FALSE))</f>
        <v>3022.0890606724502</v>
      </c>
      <c r="G7" s="87">
        <f>'Proyección de ventas'!AD7</f>
        <v>114.72745508108373</v>
      </c>
      <c r="H7" s="4">
        <f>G7*(VLOOKUP($D7,'Lista de productos'!$D$5:$E$64,2,FALSE))</f>
        <v>3717.1695446271128</v>
      </c>
      <c r="I7" s="87">
        <f>'Proyección de ventas'!AQ7</f>
        <v>144.5565934021655</v>
      </c>
      <c r="J7" s="4">
        <f>I7*(VLOOKUP($D7,'Lista de productos'!$D$5:$E$64,2,FALSE))</f>
        <v>4683.633626230162</v>
      </c>
      <c r="K7" s="87">
        <f>'Proyección de ventas'!BD7</f>
        <v>196.59696702694512</v>
      </c>
      <c r="L7" s="4">
        <f>K7*(VLOOKUP($D7,'Lista de productos'!$D$5:$E$64,2,FALSE))</f>
        <v>6369.7417316730216</v>
      </c>
      <c r="M7" s="101"/>
      <c r="N7" s="96"/>
      <c r="O7" s="96"/>
      <c r="P7" s="96"/>
      <c r="Q7" s="96"/>
      <c r="R7" s="96"/>
      <c r="S7" s="96"/>
      <c r="T7" s="96"/>
      <c r="U7" s="95"/>
      <c r="V7" s="92"/>
      <c r="W7" s="92"/>
      <c r="X7" s="92"/>
      <c r="Y7" s="92"/>
      <c r="Z7" s="92"/>
      <c r="AA7" s="92"/>
      <c r="AB7" s="92"/>
      <c r="AC7" s="92"/>
    </row>
    <row r="8" spans="2:29" hidden="1" outlineLevel="2">
      <c r="B8" s="203"/>
      <c r="C8" s="205"/>
      <c r="D8" s="20" t="s">
        <v>114</v>
      </c>
      <c r="E8" s="87">
        <f>'Proyección de ventas'!Q8</f>
        <v>29.31662537903572</v>
      </c>
      <c r="F8" s="4">
        <f>E8*(VLOOKUP(D8,'Lista de productos'!$D$5:$E$64,2,FALSE))</f>
        <v>1757.238525219401</v>
      </c>
      <c r="G8" s="87">
        <f>'Proyección de ventas'!AD8</f>
        <v>36.059449216213935</v>
      </c>
      <c r="H8" s="4">
        <f>G8*(VLOOKUP($D8,'Lista de productos'!$D$5:$E$64,2,FALSE))</f>
        <v>2161.4033860198633</v>
      </c>
      <c r="I8" s="87">
        <f>'Proyección de ventas'!AQ8</f>
        <v>45.434906012429565</v>
      </c>
      <c r="J8" s="4">
        <f>I8*(VLOOKUP($D8,'Lista de productos'!$D$5:$E$64,2,FALSE))</f>
        <v>2723.3682663850282</v>
      </c>
      <c r="K8" s="87">
        <f>'Proyección de ventas'!BD8</f>
        <v>61.791472176904207</v>
      </c>
      <c r="L8" s="4">
        <f>K8*(VLOOKUP($D8,'Lista de productos'!$D$5:$E$64,2,FALSE))</f>
        <v>3703.7808422836379</v>
      </c>
      <c r="M8" s="101"/>
      <c r="N8" s="96"/>
      <c r="O8" s="96"/>
      <c r="P8" s="96"/>
      <c r="Q8" s="96"/>
      <c r="R8" s="96"/>
      <c r="S8" s="96"/>
      <c r="T8" s="96"/>
      <c r="U8" s="95"/>
      <c r="V8" s="92"/>
      <c r="W8" s="92"/>
      <c r="X8" s="92"/>
      <c r="Y8" s="92"/>
      <c r="Z8" s="92"/>
      <c r="AA8" s="92"/>
      <c r="AB8" s="92"/>
      <c r="AC8" s="92"/>
    </row>
    <row r="9" spans="2:29" hidden="1" outlineLevel="1">
      <c r="B9" s="203"/>
      <c r="C9" s="206"/>
      <c r="D9" s="20" t="s">
        <v>0</v>
      </c>
      <c r="E9" s="87">
        <f>SUM(E6:E8)</f>
        <v>253.30428694792113</v>
      </c>
      <c r="F9" s="4">
        <f t="shared" ref="F9:L9" si="0">SUM(F6:F8)</f>
        <v>10708.483229715064</v>
      </c>
      <c r="G9" s="87">
        <f>SUM(G6:G8)</f>
        <v>311.56427294594295</v>
      </c>
      <c r="H9" s="4">
        <f t="shared" si="0"/>
        <v>13171.434372549529</v>
      </c>
      <c r="I9" s="87">
        <f>SUM(I6:I8)</f>
        <v>392.57098391188816</v>
      </c>
      <c r="J9" s="4">
        <f t="shared" si="0"/>
        <v>16596.007309412405</v>
      </c>
      <c r="K9" s="87">
        <f>SUM(K6:K8)</f>
        <v>533.89653812016797</v>
      </c>
      <c r="L9" s="4">
        <f t="shared" si="0"/>
        <v>22570.569940800877</v>
      </c>
      <c r="M9" s="101"/>
      <c r="N9" s="96"/>
      <c r="O9" s="96"/>
      <c r="P9" s="96"/>
      <c r="Q9" s="96"/>
      <c r="R9" s="96"/>
      <c r="S9" s="96"/>
      <c r="T9" s="96"/>
      <c r="U9" s="95"/>
      <c r="V9" s="92"/>
      <c r="W9" s="92"/>
      <c r="X9" s="92"/>
      <c r="Y9" s="92"/>
      <c r="Z9" s="92"/>
      <c r="AA9" s="92"/>
      <c r="AB9" s="92"/>
      <c r="AC9" s="92"/>
    </row>
    <row r="10" spans="2:29" hidden="1" outlineLevel="2">
      <c r="B10" s="203"/>
      <c r="C10" s="201" t="s">
        <v>22</v>
      </c>
      <c r="D10" s="20" t="s">
        <v>23</v>
      </c>
      <c r="E10" s="87">
        <f>'Proyección de ventas'!Q9</f>
        <v>391.90937099535421</v>
      </c>
      <c r="F10" s="4">
        <f>E10*(VLOOKUP(D10,'Lista de productos'!$D$5:$E$64,2,FALSE))</f>
        <v>16507.222706324319</v>
      </c>
      <c r="G10" s="87">
        <f>'Proyección de ventas'!AD9</f>
        <v>482.04852632428572</v>
      </c>
      <c r="H10" s="4">
        <f>G10*(VLOOKUP($D10,'Lista de productos'!$D$5:$E$64,2,FALSE))</f>
        <v>20303.883928778912</v>
      </c>
      <c r="I10" s="87">
        <f>'Proyección de ventas'!AQ9</f>
        <v>607.38114316859992</v>
      </c>
      <c r="J10" s="4">
        <f>I10*(VLOOKUP($D10,'Lista de productos'!$D$5:$E$64,2,FALSE))</f>
        <v>25582.893750261428</v>
      </c>
      <c r="K10" s="87">
        <f>'Proyección de ventas'!BD9</f>
        <v>826.03835470929596</v>
      </c>
      <c r="L10" s="4">
        <f>K10*(VLOOKUP($D10,'Lista de productos'!$D$5:$E$64,2,FALSE))</f>
        <v>34792.735500355542</v>
      </c>
      <c r="M10" s="101"/>
      <c r="N10" s="96"/>
      <c r="O10" s="96"/>
      <c r="P10" s="96"/>
      <c r="Q10" s="96"/>
      <c r="R10" s="96"/>
      <c r="S10" s="96"/>
      <c r="T10" s="96"/>
      <c r="U10" s="95"/>
      <c r="V10" s="92"/>
      <c r="W10" s="92"/>
      <c r="X10" s="92"/>
      <c r="Y10" s="92"/>
      <c r="Z10" s="92"/>
      <c r="AA10" s="92"/>
      <c r="AB10" s="92"/>
      <c r="AC10" s="92"/>
    </row>
    <row r="11" spans="2:29" hidden="1" outlineLevel="2">
      <c r="B11" s="203"/>
      <c r="C11" s="201"/>
      <c r="D11" s="20" t="s">
        <v>24</v>
      </c>
      <c r="E11" s="87">
        <f>'Proyección de ventas'!Q10</f>
        <v>307.92879149634973</v>
      </c>
      <c r="F11" s="4">
        <f>E11*(VLOOKUP(D11,'Lista de productos'!$D$5:$E$64,2,FALSE))</f>
        <v>13468.805340050338</v>
      </c>
      <c r="G11" s="87">
        <f>'Proyección de ventas'!AD10</f>
        <v>378.75241354051013</v>
      </c>
      <c r="H11" s="4">
        <f>G11*(VLOOKUP($D11,'Lista de productos'!$D$5:$E$64,2,FALSE))</f>
        <v>16566.630568261913</v>
      </c>
      <c r="I11" s="87">
        <f>'Proyección de ventas'!AQ10</f>
        <v>477.2280410610428</v>
      </c>
      <c r="J11" s="4">
        <f>I11*(VLOOKUP($D11,'Lista de productos'!$D$5:$E$64,2,FALSE))</f>
        <v>20873.954516010013</v>
      </c>
      <c r="K11" s="87">
        <f>'Proyección de ventas'!BD10</f>
        <v>649.03013584301823</v>
      </c>
      <c r="L11" s="4">
        <f>K11*(VLOOKUP($D11,'Lista de productos'!$D$5:$E$64,2,FALSE))</f>
        <v>28388.578141773618</v>
      </c>
      <c r="M11" s="101"/>
      <c r="N11" s="96"/>
      <c r="O11" s="96"/>
      <c r="P11" s="96"/>
      <c r="Q11" s="96"/>
      <c r="R11" s="96"/>
      <c r="S11" s="96"/>
      <c r="T11" s="96"/>
      <c r="U11" s="95"/>
      <c r="V11" s="92"/>
      <c r="W11" s="92"/>
      <c r="X11" s="92"/>
      <c r="Y11" s="92"/>
      <c r="Z11" s="92"/>
      <c r="AA11" s="92"/>
      <c r="AB11" s="92"/>
      <c r="AC11" s="92"/>
    </row>
    <row r="12" spans="2:29" hidden="1" outlineLevel="2">
      <c r="B12" s="203"/>
      <c r="C12" s="201"/>
      <c r="D12" s="20" t="s">
        <v>25</v>
      </c>
      <c r="E12" s="87">
        <f>'Proyección de ventas'!Q11</f>
        <v>223.94821199734528</v>
      </c>
      <c r="F12" s="4">
        <f>E12*(VLOOKUP(D12,'Lista de productos'!$D$5:$E$64,2,FALSE))</f>
        <v>8344.3103790210844</v>
      </c>
      <c r="G12" s="87">
        <f>'Proyección de ventas'!AD11</f>
        <v>275.45630075673461</v>
      </c>
      <c r="H12" s="4">
        <f>G12*(VLOOKUP($D12,'Lista de productos'!$D$5:$E$64,2,FALSE))</f>
        <v>10263.50176619593</v>
      </c>
      <c r="I12" s="87">
        <f>'Proyección de ventas'!AQ11</f>
        <v>347.07493895348568</v>
      </c>
      <c r="J12" s="4">
        <f>I12*(VLOOKUP($D12,'Lista de productos'!$D$5:$E$64,2,FALSE))</f>
        <v>12932.012225406876</v>
      </c>
      <c r="K12" s="87">
        <f>'Proyección de ventas'!BD11</f>
        <v>472.0219169767405</v>
      </c>
      <c r="L12" s="4">
        <f>K12*(VLOOKUP($D12,'Lista de productos'!$D$5:$E$64,2,FALSE))</f>
        <v>17587.536626553348</v>
      </c>
      <c r="M12" s="101"/>
      <c r="N12" s="96"/>
      <c r="O12" s="96"/>
      <c r="P12" s="96"/>
      <c r="Q12" s="96"/>
      <c r="R12" s="96"/>
      <c r="S12" s="96"/>
      <c r="T12" s="96"/>
      <c r="U12" s="95"/>
      <c r="V12" s="92"/>
      <c r="W12" s="92"/>
      <c r="X12" s="92"/>
      <c r="Y12" s="92"/>
      <c r="Z12" s="92"/>
      <c r="AA12" s="92"/>
      <c r="AB12" s="92"/>
      <c r="AC12" s="92"/>
    </row>
    <row r="13" spans="2:29" hidden="1" outlineLevel="2">
      <c r="B13" s="203"/>
      <c r="C13" s="201"/>
      <c r="D13" s="20" t="s">
        <v>113</v>
      </c>
      <c r="E13" s="87">
        <f>'Proyección de ventas'!Q12</f>
        <v>83.980579499004449</v>
      </c>
      <c r="F13" s="4">
        <f>E13*(VLOOKUP(D13,'Lista de productos'!$D$5:$E$64,2,FALSE))</f>
        <v>1496.5339266722592</v>
      </c>
      <c r="G13" s="87">
        <f>'Proyección de ventas'!AD12</f>
        <v>103.2961127837755</v>
      </c>
      <c r="H13" s="4">
        <f>G13*(VLOOKUP($D13,'Lista de productos'!$D$5:$E$64,2,FALSE))</f>
        <v>1840.7367298068793</v>
      </c>
      <c r="I13" s="87">
        <f>'Proyección de ventas'!AQ12</f>
        <v>130.15310210755715</v>
      </c>
      <c r="J13" s="4">
        <f>I13*(VLOOKUP($D13,'Lista de productos'!$D$5:$E$64,2,FALSE))</f>
        <v>2319.3282795566683</v>
      </c>
      <c r="K13" s="87">
        <f>'Proyección de ventas'!BD12</f>
        <v>177.00821886627773</v>
      </c>
      <c r="L13" s="4">
        <f>K13*(VLOOKUP($D13,'Lista de productos'!$D$5:$E$64,2,FALSE))</f>
        <v>3154.2864601970691</v>
      </c>
      <c r="M13" s="101"/>
      <c r="N13" s="96"/>
      <c r="O13" s="96"/>
      <c r="P13" s="96"/>
      <c r="Q13" s="96"/>
      <c r="R13" s="96"/>
      <c r="S13" s="96"/>
      <c r="T13" s="96"/>
      <c r="U13" s="95"/>
      <c r="V13" s="92"/>
      <c r="W13" s="92"/>
      <c r="X13" s="92"/>
      <c r="Y13" s="92"/>
      <c r="Z13" s="92"/>
      <c r="AA13" s="92"/>
      <c r="AB13" s="92"/>
      <c r="AC13" s="92"/>
    </row>
    <row r="14" spans="2:29" hidden="1" outlineLevel="2">
      <c r="B14" s="203"/>
      <c r="C14" s="201"/>
      <c r="D14" s="20" t="s">
        <v>26</v>
      </c>
      <c r="E14" s="87">
        <f>'Proyección de ventas'!Q13</f>
        <v>97.096434739605655</v>
      </c>
      <c r="F14" s="4">
        <f>E14*(VLOOKUP(D14,'Lista de productos'!$D$5:$E$64,2,FALSE))</f>
        <v>3775.1093826758683</v>
      </c>
      <c r="G14" s="87">
        <f>'Proyección de ventas'!AD13</f>
        <v>119.42861472971497</v>
      </c>
      <c r="H14" s="4">
        <f>G14*(VLOOKUP($D14,'Lista de productos'!$D$5:$E$64,2,FALSE))</f>
        <v>4643.3845406913179</v>
      </c>
      <c r="I14" s="87">
        <f>'Proyección de ventas'!AQ13</f>
        <v>150.48005455944087</v>
      </c>
      <c r="J14" s="4">
        <f>I14*(VLOOKUP($D14,'Lista de productos'!$D$5:$E$64,2,FALSE))</f>
        <v>5850.6645212710619</v>
      </c>
      <c r="K14" s="87">
        <f>'Proyección de ventas'!BD13</f>
        <v>204.65287420083959</v>
      </c>
      <c r="L14" s="4">
        <f>K14*(VLOOKUP($D14,'Lista de productos'!$D$5:$E$64,2,FALSE))</f>
        <v>7956.9037489286438</v>
      </c>
      <c r="M14" s="101"/>
      <c r="N14" s="96"/>
      <c r="O14" s="96"/>
      <c r="P14" s="96"/>
      <c r="Q14" s="96"/>
      <c r="R14" s="96"/>
      <c r="S14" s="96"/>
      <c r="T14" s="96"/>
      <c r="U14" s="95"/>
      <c r="V14" s="92"/>
      <c r="W14" s="92"/>
      <c r="X14" s="92"/>
      <c r="Y14" s="92"/>
      <c r="Z14" s="92"/>
      <c r="AA14" s="92"/>
      <c r="AB14" s="92"/>
      <c r="AC14" s="92"/>
    </row>
    <row r="15" spans="2:29" hidden="1" outlineLevel="2">
      <c r="B15" s="203"/>
      <c r="C15" s="201"/>
      <c r="D15" s="20" t="s">
        <v>27</v>
      </c>
      <c r="E15" s="87">
        <f>'Proyección de ventas'!Q14</f>
        <v>52.194011206324411</v>
      </c>
      <c r="F15" s="4">
        <f>E15*(VLOOKUP(D15,'Lista de productos'!$D$5:$E$64,2,FALSE))</f>
        <v>2029.3031557018933</v>
      </c>
      <c r="G15" s="87">
        <f>'Proyección de ventas'!AD14</f>
        <v>64.198633783779016</v>
      </c>
      <c r="H15" s="4">
        <f>G15*(VLOOKUP($D15,'Lista de productos'!$D$5:$E$64,2,FALSE))</f>
        <v>2496.0428815133282</v>
      </c>
      <c r="I15" s="87">
        <f>'Proyección de ventas'!AQ14</f>
        <v>80.89027856756158</v>
      </c>
      <c r="J15" s="4">
        <f>I15*(VLOOKUP($D15,'Lista de productos'!$D$5:$E$64,2,FALSE))</f>
        <v>3145.0140307067945</v>
      </c>
      <c r="K15" s="87">
        <f>'Proyección de ventas'!BD14</f>
        <v>110.01077885188373</v>
      </c>
      <c r="L15" s="4">
        <f>K15*(VLOOKUP($D15,'Lista de productos'!$D$5:$E$64,2,FALSE))</f>
        <v>4277.21908176124</v>
      </c>
      <c r="M15" s="101"/>
      <c r="N15" s="96"/>
      <c r="O15" s="96"/>
      <c r="P15" s="96"/>
      <c r="Q15" s="96"/>
      <c r="R15" s="96"/>
      <c r="S15" s="96"/>
      <c r="T15" s="96"/>
      <c r="U15" s="95"/>
      <c r="V15" s="92"/>
      <c r="W15" s="92"/>
      <c r="X15" s="92"/>
      <c r="Y15" s="92"/>
      <c r="Z15" s="92"/>
      <c r="AA15" s="92"/>
      <c r="AB15" s="92"/>
      <c r="AC15" s="92"/>
    </row>
    <row r="16" spans="2:29" hidden="1" outlineLevel="1">
      <c r="B16" s="203"/>
      <c r="C16" s="201"/>
      <c r="D16" s="20" t="s">
        <v>0</v>
      </c>
      <c r="E16" s="87">
        <f>SUM(E10:E15)</f>
        <v>1157.0573999339838</v>
      </c>
      <c r="F16" s="4">
        <f t="shared" ref="F16:L16" si="1">SUM(F10:F15)</f>
        <v>45621.284890445757</v>
      </c>
      <c r="G16" s="87">
        <f>SUM(G10:G15)</f>
        <v>1423.1806019188</v>
      </c>
      <c r="H16" s="4">
        <f t="shared" si="1"/>
        <v>56114.18041524828</v>
      </c>
      <c r="I16" s="87">
        <f>SUM(I10:I15)</f>
        <v>1793.207558417688</v>
      </c>
      <c r="J16" s="4">
        <f t="shared" si="1"/>
        <v>70703.867323212835</v>
      </c>
      <c r="K16" s="87">
        <f>SUM(K10:K15)</f>
        <v>2438.7622794480553</v>
      </c>
      <c r="L16" s="4">
        <f t="shared" si="1"/>
        <v>96157.259559569458</v>
      </c>
      <c r="M16" s="101"/>
      <c r="N16" s="96"/>
      <c r="O16" s="96"/>
      <c r="P16" s="96"/>
      <c r="Q16" s="96"/>
      <c r="R16" s="96"/>
      <c r="S16" s="96"/>
      <c r="T16" s="96"/>
      <c r="U16" s="95"/>
      <c r="V16" s="92"/>
      <c r="W16" s="92"/>
      <c r="X16" s="92"/>
      <c r="Y16" s="92"/>
      <c r="Z16" s="92"/>
      <c r="AA16" s="92"/>
      <c r="AB16" s="92"/>
      <c r="AC16" s="92"/>
    </row>
    <row r="17" spans="2:29" hidden="1" outlineLevel="2">
      <c r="B17" s="203"/>
      <c r="C17" s="201" t="s">
        <v>28</v>
      </c>
      <c r="D17" s="20" t="s">
        <v>29</v>
      </c>
      <c r="E17" s="87">
        <f>'Proyección de ventas'!Q15</f>
        <v>156.76374839814167</v>
      </c>
      <c r="F17" s="4">
        <f>E17*(VLOOKUP(D17,'Lista de productos'!$D$5:$E$64,2,FALSE))</f>
        <v>9396.4190789846107</v>
      </c>
      <c r="G17" s="87">
        <f>'Proyección de ventas'!AD15</f>
        <v>192.81941052971428</v>
      </c>
      <c r="H17" s="4">
        <f>G17*(VLOOKUP($D17,'Lista de productos'!$D$5:$E$64,2,FALSE))</f>
        <v>11557.595467151074</v>
      </c>
      <c r="I17" s="87">
        <f>'Proyección de ventas'!AQ15</f>
        <v>242.95245726744002</v>
      </c>
      <c r="J17" s="4">
        <f>I17*(VLOOKUP($D17,'Lista de productos'!$D$5:$E$64,2,FALSE))</f>
        <v>14562.570288610355</v>
      </c>
      <c r="K17" s="87">
        <f>'Proyección de ventas'!BD15</f>
        <v>330.41534188371844</v>
      </c>
      <c r="L17" s="4">
        <f>K17*(VLOOKUP($D17,'Lista de productos'!$D$5:$E$64,2,FALSE))</f>
        <v>19805.095592510082</v>
      </c>
      <c r="M17" s="101"/>
      <c r="N17" s="96"/>
      <c r="O17" s="96"/>
      <c r="P17" s="96"/>
      <c r="Q17" s="96"/>
      <c r="R17" s="96"/>
      <c r="S17" s="96"/>
      <c r="T17" s="96"/>
      <c r="U17" s="95"/>
      <c r="V17" s="92"/>
      <c r="W17" s="92"/>
      <c r="X17" s="92"/>
      <c r="Y17" s="92"/>
      <c r="Z17" s="92"/>
      <c r="AA17" s="92"/>
      <c r="AB17" s="92"/>
      <c r="AC17" s="92"/>
    </row>
    <row r="18" spans="2:29" hidden="1" outlineLevel="2">
      <c r="B18" s="203"/>
      <c r="C18" s="201"/>
      <c r="D18" s="20" t="s">
        <v>120</v>
      </c>
      <c r="E18" s="87">
        <f>'Proyección de ventas'!Q16</f>
        <v>111.97410599867264</v>
      </c>
      <c r="F18" s="4">
        <f>E18*(VLOOKUP(D18,'Lista de productos'!$D$5:$E$64,2,FALSE))</f>
        <v>6711.7279135604376</v>
      </c>
      <c r="G18" s="87">
        <f>'Proyección de ventas'!AD16</f>
        <v>137.7281503783673</v>
      </c>
      <c r="H18" s="4">
        <f>G18*(VLOOKUP($D18,'Lista de productos'!$D$5:$E$64,2,FALSE))</f>
        <v>8255.4253336793354</v>
      </c>
      <c r="I18" s="87">
        <f>'Proyección de ventas'!AQ16</f>
        <v>173.53746947674284</v>
      </c>
      <c r="J18" s="4">
        <f>I18*(VLOOKUP($D18,'Lista de productos'!$D$5:$E$64,2,FALSE))</f>
        <v>10401.835920435966</v>
      </c>
      <c r="K18" s="87">
        <f>'Proyección de ventas'!BD16</f>
        <v>236.01095848837025</v>
      </c>
      <c r="L18" s="4">
        <f>K18*(VLOOKUP($D18,'Lista de productos'!$D$5:$E$64,2,FALSE))</f>
        <v>14146.496851792912</v>
      </c>
      <c r="M18" s="101"/>
      <c r="N18" s="96"/>
      <c r="O18" s="96"/>
      <c r="P18" s="96"/>
      <c r="Q18" s="96"/>
      <c r="R18" s="96"/>
      <c r="S18" s="96"/>
      <c r="T18" s="96"/>
      <c r="U18" s="95"/>
      <c r="V18" s="92"/>
      <c r="W18" s="92"/>
      <c r="X18" s="92"/>
      <c r="Y18" s="92"/>
      <c r="Z18" s="92"/>
      <c r="AA18" s="92"/>
      <c r="AB18" s="92"/>
      <c r="AC18" s="92"/>
    </row>
    <row r="19" spans="2:29" hidden="1" outlineLevel="2">
      <c r="B19" s="203"/>
      <c r="C19" s="201"/>
      <c r="D19" s="20" t="s">
        <v>30</v>
      </c>
      <c r="E19" s="87">
        <f>'Proyección de ventas'!Q17</f>
        <v>223.94821199734528</v>
      </c>
      <c r="F19" s="4">
        <f>E19*(VLOOKUP(D19,'Lista de productos'!$D$5:$E$64,2,FALSE))</f>
        <v>38819.18306761983</v>
      </c>
      <c r="G19" s="87">
        <f>'Proyección de ventas'!AD17</f>
        <v>275.45630075673461</v>
      </c>
      <c r="H19" s="4">
        <f>G19*(VLOOKUP($D19,'Lista de productos'!$D$5:$E$64,2,FALSE))</f>
        <v>47747.595173172376</v>
      </c>
      <c r="I19" s="87">
        <f>'Proyección de ventas'!AQ17</f>
        <v>347.07493895348568</v>
      </c>
      <c r="J19" s="4">
        <f>I19*(VLOOKUP($D19,'Lista de productos'!$D$5:$E$64,2,FALSE))</f>
        <v>60161.96991819721</v>
      </c>
      <c r="K19" s="87">
        <f>'Proyección de ventas'!BD17</f>
        <v>472.0219169767405</v>
      </c>
      <c r="L19" s="4">
        <f>K19*(VLOOKUP($D19,'Lista de productos'!$D$5:$E$64,2,FALSE))</f>
        <v>81820.279088748197</v>
      </c>
      <c r="M19" s="101"/>
      <c r="N19" s="96"/>
      <c r="O19" s="96"/>
      <c r="P19" s="96"/>
      <c r="Q19" s="96"/>
      <c r="R19" s="96"/>
      <c r="S19" s="96"/>
      <c r="T19" s="96"/>
      <c r="U19" s="95"/>
      <c r="V19" s="92"/>
      <c r="W19" s="92"/>
      <c r="X19" s="92"/>
      <c r="Y19" s="92"/>
      <c r="Z19" s="92"/>
      <c r="AA19" s="92"/>
      <c r="AB19" s="92"/>
      <c r="AC19" s="92"/>
    </row>
    <row r="20" spans="2:29" hidden="1" outlineLevel="2">
      <c r="B20" s="203"/>
      <c r="C20" s="201"/>
      <c r="D20" s="20" t="s">
        <v>31</v>
      </c>
      <c r="E20" s="87">
        <f>'Proyección de ventas'!Q18</f>
        <v>179.15856959787618</v>
      </c>
      <c r="F20" s="4">
        <f>E20*(VLOOKUP(D20,'Lista de productos'!$D$5:$E$64,2,FALSE))</f>
        <v>12480.185958188054</v>
      </c>
      <c r="G20" s="87">
        <f>'Proyección de ventas'!AD18</f>
        <v>220.36504060538775</v>
      </c>
      <c r="H20" s="4">
        <f>G20*(VLOOKUP($D20,'Lista de productos'!$D$5:$E$64,2,FALSE))</f>
        <v>15350.62872857131</v>
      </c>
      <c r="I20" s="87">
        <f>'Proyección de ventas'!AQ18</f>
        <v>277.6599511627885</v>
      </c>
      <c r="J20" s="4">
        <f>I20*(VLOOKUP($D20,'Lista de productos'!$D$5:$E$64,2,FALSE))</f>
        <v>19341.792197999846</v>
      </c>
      <c r="K20" s="87">
        <f>'Proyección de ventas'!BD18</f>
        <v>377.61753358139254</v>
      </c>
      <c r="L20" s="4">
        <f>K20*(VLOOKUP($D20,'Lista de productos'!$D$5:$E$64,2,FALSE))</f>
        <v>26304.837389279804</v>
      </c>
      <c r="M20" s="101"/>
      <c r="N20" s="96"/>
      <c r="O20" s="96"/>
      <c r="P20" s="96"/>
      <c r="Q20" s="96"/>
      <c r="R20" s="96"/>
      <c r="S20" s="96"/>
      <c r="T20" s="96"/>
      <c r="U20" s="95"/>
      <c r="V20" s="92"/>
      <c r="W20" s="92"/>
      <c r="X20" s="92"/>
      <c r="Y20" s="92"/>
      <c r="Z20" s="92"/>
      <c r="AA20" s="92"/>
      <c r="AB20" s="92"/>
      <c r="AC20" s="92"/>
    </row>
    <row r="21" spans="2:29" hidden="1" outlineLevel="2">
      <c r="B21" s="203"/>
      <c r="C21" s="201"/>
      <c r="D21" s="20" t="s">
        <v>32</v>
      </c>
      <c r="E21" s="87">
        <f>'Proyección de ventas'!Q19</f>
        <v>66.946729861565473</v>
      </c>
      <c r="F21" s="4">
        <f>E21*(VLOOKUP(D21,'Lista de productos'!$D$5:$E$64,2,FALSE))</f>
        <v>4229.6943926537069</v>
      </c>
      <c r="G21" s="87">
        <f>'Proyección de ventas'!AD19</f>
        <v>82.344477729725554</v>
      </c>
      <c r="H21" s="4">
        <f>G21*(VLOOKUP($D21,'Lista de productos'!$D$5:$E$64,2,FALSE))</f>
        <v>5202.5241029640611</v>
      </c>
      <c r="I21" s="87">
        <f>'Proyección de ventas'!AQ19</f>
        <v>103.75404193945418</v>
      </c>
      <c r="J21" s="4">
        <f>I21*(VLOOKUP($D21,'Lista de productos'!$D$5:$E$64,2,FALSE))</f>
        <v>6555.1803697347159</v>
      </c>
      <c r="K21" s="87">
        <f>'Proyección de ventas'!BD19</f>
        <v>141.1054970376577</v>
      </c>
      <c r="L21" s="4">
        <f>K21*(VLOOKUP($D21,'Lista de productos'!$D$5:$E$64,2,FALSE))</f>
        <v>8915.0453028392149</v>
      </c>
      <c r="M21" s="101"/>
      <c r="N21" s="96"/>
      <c r="O21" s="96"/>
      <c r="P21" s="96"/>
      <c r="Q21" s="96"/>
      <c r="R21" s="96"/>
      <c r="S21" s="96"/>
      <c r="T21" s="96"/>
      <c r="U21" s="95"/>
      <c r="V21" s="92"/>
      <c r="W21" s="92"/>
      <c r="X21" s="92"/>
      <c r="Y21" s="92"/>
      <c r="Z21" s="92"/>
      <c r="AA21" s="92"/>
      <c r="AB21" s="92"/>
      <c r="AC21" s="92"/>
    </row>
    <row r="22" spans="2:29" hidden="1" outlineLevel="2">
      <c r="B22" s="203"/>
      <c r="C22" s="201"/>
      <c r="D22" s="20" t="s">
        <v>33</v>
      </c>
      <c r="E22" s="87">
        <f>'Proyección de ventas'!Q20</f>
        <v>201.55339079761075</v>
      </c>
      <c r="F22" s="4">
        <f>E22*(VLOOKUP(D22,'Lista de productos'!$D$5:$E$64,2,FALSE))</f>
        <v>59426.001742767556</v>
      </c>
      <c r="G22" s="87">
        <f>'Proyección de ventas'!AD20</f>
        <v>247.91067068106113</v>
      </c>
      <c r="H22" s="4">
        <f>G22*(VLOOKUP($D22,'Lista de productos'!$D$5:$E$64,2,FALSE))</f>
        <v>73093.982143604066</v>
      </c>
      <c r="I22" s="87">
        <f>'Proyección de ventas'!AQ20</f>
        <v>312.36744505813709</v>
      </c>
      <c r="J22" s="4">
        <f>I22*(VLOOKUP($D22,'Lista de productos'!$D$5:$E$64,2,FALSE))</f>
        <v>92098.417500941156</v>
      </c>
      <c r="K22" s="87">
        <f>'Proyección de ventas'!BD20</f>
        <v>424.81972527906646</v>
      </c>
      <c r="L22" s="4">
        <f>K22*(VLOOKUP($D22,'Lista de productos'!$D$5:$E$64,2,FALSE))</f>
        <v>125253.84780127998</v>
      </c>
      <c r="M22" s="101"/>
      <c r="N22" s="96"/>
      <c r="O22" s="96"/>
      <c r="P22" s="96"/>
      <c r="Q22" s="96"/>
      <c r="R22" s="96"/>
      <c r="S22" s="96"/>
      <c r="T22" s="96"/>
      <c r="U22" s="95"/>
      <c r="V22" s="92"/>
      <c r="W22" s="92"/>
      <c r="X22" s="92"/>
      <c r="Y22" s="92"/>
      <c r="Z22" s="92"/>
      <c r="AA22" s="92"/>
      <c r="AB22" s="92"/>
      <c r="AC22" s="92"/>
    </row>
    <row r="23" spans="2:29" hidden="1" outlineLevel="2">
      <c r="B23" s="203"/>
      <c r="C23" s="201"/>
      <c r="D23" s="20" t="s">
        <v>34</v>
      </c>
      <c r="E23" s="87">
        <f>'Proyección de ventas'!Q21</f>
        <v>84.657048701370258</v>
      </c>
      <c r="F23" s="4">
        <f>E23*(VLOOKUP(D23,'Lista de productos'!$D$5:$E$64,2,FALSE))</f>
        <v>5760.0655936412331</v>
      </c>
      <c r="G23" s="87">
        <f>'Proyección de ventas'!AD21</f>
        <v>104.12816990268541</v>
      </c>
      <c r="H23" s="4">
        <f>G23*(VLOOKUP($D23,'Lista de productos'!$D$5:$E$64,2,FALSE))</f>
        <v>7084.8806801787159</v>
      </c>
      <c r="I23" s="87">
        <f>'Proyección de ventas'!AQ21</f>
        <v>131.20149407738361</v>
      </c>
      <c r="J23" s="4">
        <f>I23*(VLOOKUP($D23,'Lista de productos'!$D$5:$E$64,2,FALSE))</f>
        <v>8926.9496570251813</v>
      </c>
      <c r="K23" s="87">
        <f>'Proyección de ventas'!BD21</f>
        <v>178.43403194524171</v>
      </c>
      <c r="L23" s="4">
        <f>K23*(VLOOKUP($D23,'Lista de productos'!$D$5:$E$64,2,FALSE))</f>
        <v>12140.651533554248</v>
      </c>
      <c r="M23" s="101"/>
      <c r="N23" s="96"/>
      <c r="O23" s="96"/>
      <c r="P23" s="96"/>
      <c r="Q23" s="96"/>
      <c r="R23" s="96"/>
      <c r="S23" s="96"/>
      <c r="T23" s="96"/>
      <c r="U23" s="95"/>
      <c r="V23" s="92"/>
      <c r="W23" s="92"/>
      <c r="X23" s="92"/>
      <c r="Y23" s="92"/>
      <c r="Z23" s="92"/>
      <c r="AA23" s="92"/>
      <c r="AB23" s="92"/>
      <c r="AC23" s="92"/>
    </row>
    <row r="24" spans="2:29" hidden="1" outlineLevel="2">
      <c r="B24" s="203"/>
      <c r="C24" s="201"/>
      <c r="D24" s="20" t="s">
        <v>35</v>
      </c>
      <c r="E24" s="87">
        <f>'Proyección de ventas'!Q22</f>
        <v>14.604722109420244</v>
      </c>
      <c r="F24" s="4">
        <f>E24*(VLOOKUP(D24,'Lista de productos'!$D$5:$E$64,2,FALSE))</f>
        <v>378.55439707617273</v>
      </c>
      <c r="G24" s="87">
        <f>'Proyección de ventas'!AD22</f>
        <v>17.9638081945869</v>
      </c>
      <c r="H24" s="4">
        <f>G24*(VLOOKUP($D24,'Lista de productos'!$D$5:$E$64,2,FALSE))</f>
        <v>465.62190840369249</v>
      </c>
      <c r="I24" s="87">
        <f>'Proyección de ventas'!AQ22</f>
        <v>22.634398325179497</v>
      </c>
      <c r="J24" s="4">
        <f>I24*(VLOOKUP($D24,'Lista de productos'!$D$5:$E$64,2,FALSE))</f>
        <v>586.68360458865254</v>
      </c>
      <c r="K24" s="87">
        <f>'Proyección de ventas'!BD22</f>
        <v>30.78278172224411</v>
      </c>
      <c r="L24" s="4">
        <f>K24*(VLOOKUP($D24,'Lista de productos'!$D$5:$E$64,2,FALSE))</f>
        <v>797.88970224056743</v>
      </c>
      <c r="M24" s="101"/>
      <c r="N24" s="96"/>
      <c r="O24" s="96"/>
      <c r="P24" s="96"/>
      <c r="Q24" s="96"/>
      <c r="R24" s="96"/>
      <c r="S24" s="96"/>
      <c r="T24" s="96"/>
      <c r="U24" s="95"/>
      <c r="V24" s="92"/>
      <c r="W24" s="92"/>
      <c r="X24" s="92"/>
      <c r="Y24" s="92"/>
      <c r="Z24" s="92"/>
      <c r="AA24" s="92"/>
      <c r="AB24" s="92"/>
      <c r="AC24" s="92"/>
    </row>
    <row r="25" spans="2:29" hidden="1" outlineLevel="2">
      <c r="B25" s="203"/>
      <c r="C25" s="201"/>
      <c r="D25" s="20" t="s">
        <v>36</v>
      </c>
      <c r="E25" s="87">
        <f>'Proyección de ventas'!Q23</f>
        <v>44.789642399469045</v>
      </c>
      <c r="F25" s="4">
        <f>E25*(VLOOKUP(D25,'Lista de productos'!$D$5:$E$64,2,FALSE))</f>
        <v>5659.6192135969095</v>
      </c>
      <c r="G25" s="87">
        <f>'Proyección de ventas'!AD23</f>
        <v>55.091260151346937</v>
      </c>
      <c r="H25" s="4">
        <f>G25*(VLOOKUP($D25,'Lista de productos'!$D$5:$E$64,2,FALSE))</f>
        <v>6961.3316327242001</v>
      </c>
      <c r="I25" s="87">
        <f>'Proyección de ventas'!AQ23</f>
        <v>69.414987790697126</v>
      </c>
      <c r="J25" s="4">
        <f>I25*(VLOOKUP($D25,'Lista de productos'!$D$5:$E$64,2,FALSE))</f>
        <v>8771.2778572324896</v>
      </c>
      <c r="K25" s="87">
        <f>'Proyección de ventas'!BD23</f>
        <v>94.404383395348134</v>
      </c>
      <c r="L25" s="4">
        <f>K25*(VLOOKUP($D25,'Lista de productos'!$D$5:$E$64,2,FALSE))</f>
        <v>11928.937885836191</v>
      </c>
      <c r="M25" s="101"/>
      <c r="N25" s="96"/>
      <c r="O25" s="96"/>
      <c r="P25" s="96"/>
      <c r="Q25" s="96"/>
      <c r="R25" s="96"/>
      <c r="S25" s="96"/>
      <c r="T25" s="96"/>
      <c r="U25" s="95"/>
      <c r="V25" s="92"/>
      <c r="W25" s="92"/>
      <c r="X25" s="92"/>
      <c r="Y25" s="92"/>
      <c r="Z25" s="92"/>
      <c r="AA25" s="92"/>
      <c r="AB25" s="92"/>
      <c r="AC25" s="92"/>
    </row>
    <row r="26" spans="2:29" hidden="1" outlineLevel="2">
      <c r="B26" s="203"/>
      <c r="C26" s="201"/>
      <c r="D26" s="20" t="s">
        <v>37</v>
      </c>
      <c r="E26" s="87">
        <f>'Proyección de ventas'!Q24</f>
        <v>44.789642399469045</v>
      </c>
      <c r="F26" s="4">
        <f>E26*(VLOOKUP(D26,'Lista de productos'!$D$5:$E$64,2,FALSE))</f>
        <v>943.26986893281799</v>
      </c>
      <c r="G26" s="87">
        <f>'Proyección de ventas'!AD24</f>
        <v>55.091260151346937</v>
      </c>
      <c r="H26" s="4">
        <f>G26*(VLOOKUP($D26,'Lista de productos'!$D$5:$E$64,2,FALSE))</f>
        <v>1160.2219387873665</v>
      </c>
      <c r="I26" s="87">
        <f>'Proyección de ventas'!AQ24</f>
        <v>69.414987790697126</v>
      </c>
      <c r="J26" s="4">
        <f>I26*(VLOOKUP($D26,'Lista de productos'!$D$5:$E$64,2,FALSE))</f>
        <v>1461.8796428720814</v>
      </c>
      <c r="K26" s="87">
        <f>'Proyección de ventas'!BD24</f>
        <v>94.404383395348134</v>
      </c>
      <c r="L26" s="4">
        <f>K26*(VLOOKUP($D26,'Lista de productos'!$D$5:$E$64,2,FALSE))</f>
        <v>1988.1563143060316</v>
      </c>
      <c r="M26" s="101"/>
      <c r="N26" s="96"/>
      <c r="O26" s="96"/>
      <c r="P26" s="96"/>
      <c r="Q26" s="96"/>
      <c r="R26" s="96"/>
      <c r="S26" s="96"/>
      <c r="T26" s="96"/>
      <c r="U26" s="95"/>
      <c r="V26" s="92"/>
      <c r="W26" s="92"/>
      <c r="X26" s="92"/>
      <c r="Y26" s="92"/>
      <c r="Z26" s="92"/>
      <c r="AA26" s="92"/>
      <c r="AB26" s="92"/>
      <c r="AC26" s="92"/>
    </row>
    <row r="27" spans="2:29" hidden="1" outlineLevel="2">
      <c r="B27" s="203"/>
      <c r="C27" s="201"/>
      <c r="D27" s="20" t="s">
        <v>38</v>
      </c>
      <c r="E27" s="87">
        <f>'Proyección de ventas'!Q25</f>
        <v>111.97410599867264</v>
      </c>
      <c r="F27" s="4">
        <f>E27*(VLOOKUP(D27,'Lista de productos'!$D$5:$E$64,2,FALSE))</f>
        <v>2720.9707757677452</v>
      </c>
      <c r="G27" s="87">
        <f>'Proyección de ventas'!AD25</f>
        <v>137.7281503783673</v>
      </c>
      <c r="H27" s="4">
        <f>G27*(VLOOKUP($D27,'Lista de productos'!$D$5:$E$64,2,FALSE))</f>
        <v>3346.7940541943258</v>
      </c>
      <c r="I27" s="87">
        <f>'Proyección de ventas'!AQ25</f>
        <v>173.53746947674284</v>
      </c>
      <c r="J27" s="4">
        <f>I27*(VLOOKUP($D27,'Lista de productos'!$D$5:$E$64,2,FALSE))</f>
        <v>4216.9605082848511</v>
      </c>
      <c r="K27" s="87">
        <f>'Proyección de ventas'!BD25</f>
        <v>236.01095848837025</v>
      </c>
      <c r="L27" s="4">
        <f>K27*(VLOOKUP($D27,'Lista de productos'!$D$5:$E$64,2,FALSE))</f>
        <v>5735.066291267397</v>
      </c>
      <c r="M27" s="101"/>
      <c r="N27" s="96"/>
      <c r="O27" s="96"/>
      <c r="P27" s="96"/>
      <c r="Q27" s="96"/>
      <c r="R27" s="96"/>
      <c r="S27" s="96"/>
      <c r="T27" s="96"/>
      <c r="U27" s="95"/>
      <c r="V27" s="92"/>
      <c r="W27" s="92"/>
      <c r="X27" s="92"/>
      <c r="Y27" s="92"/>
      <c r="Z27" s="92"/>
      <c r="AA27" s="92"/>
      <c r="AB27" s="92"/>
      <c r="AC27" s="92"/>
    </row>
    <row r="28" spans="2:29" hidden="1" outlineLevel="2">
      <c r="B28" s="203"/>
      <c r="C28" s="201"/>
      <c r="D28" s="20" t="s">
        <v>39</v>
      </c>
      <c r="E28" s="87">
        <f>'Proyección de ventas'!Q26</f>
        <v>139.42676002635952</v>
      </c>
      <c r="F28" s="4">
        <f>E28*(VLOOKUP(D28,'Lista de productos'!$D$5:$E$64,2,FALSE))</f>
        <v>4743.2983760967509</v>
      </c>
      <c r="G28" s="87">
        <f>'Proyección de ventas'!AD26</f>
        <v>171.49491483242224</v>
      </c>
      <c r="H28" s="4">
        <f>G28*(VLOOKUP($D28,'Lista de productos'!$D$5:$E$64,2,FALSE))</f>
        <v>5834.2570025990053</v>
      </c>
      <c r="I28" s="87">
        <f>'Proyección de ventas'!AQ26</f>
        <v>216.08359268885198</v>
      </c>
      <c r="J28" s="4">
        <f>I28*(VLOOKUP($D28,'Lista de productos'!$D$5:$E$64,2,FALSE))</f>
        <v>7351.1638232747446</v>
      </c>
      <c r="K28" s="87">
        <f>'Proyección de ventas'!BD26</f>
        <v>293.87368605683872</v>
      </c>
      <c r="L28" s="4">
        <f>K28*(VLOOKUP($D28,'Lista de productos'!$D$5:$E$64,2,FALSE))</f>
        <v>9997.5827996536536</v>
      </c>
      <c r="M28" s="101"/>
      <c r="N28" s="96"/>
      <c r="O28" s="96"/>
      <c r="P28" s="96"/>
      <c r="Q28" s="96"/>
      <c r="R28" s="96"/>
      <c r="S28" s="96"/>
      <c r="T28" s="96"/>
      <c r="U28" s="95"/>
      <c r="V28" s="92"/>
      <c r="W28" s="92"/>
      <c r="X28" s="92"/>
      <c r="Y28" s="92"/>
      <c r="Z28" s="92"/>
      <c r="AA28" s="92"/>
      <c r="AB28" s="92"/>
      <c r="AC28" s="92"/>
    </row>
    <row r="29" spans="2:29" hidden="1" outlineLevel="2">
      <c r="B29" s="203"/>
      <c r="C29" s="201"/>
      <c r="D29" s="20" t="s">
        <v>40</v>
      </c>
      <c r="E29" s="87">
        <f>'Proyección de ventas'!Q27</f>
        <v>142.63258510216667</v>
      </c>
      <c r="F29" s="4">
        <f>E29*(VLOOKUP(D29,'Lista de productos'!$D$5:$E$64,2,FALSE))</f>
        <v>1617.4535150585702</v>
      </c>
      <c r="G29" s="87">
        <f>'Proyección de ventas'!AD27</f>
        <v>175.43807967566502</v>
      </c>
      <c r="H29" s="4">
        <f>G29*(VLOOKUP($D29,'Lista de productos'!$D$5:$E$64,2,FALSE))</f>
        <v>1989.4678235220417</v>
      </c>
      <c r="I29" s="87">
        <f>'Proyección de ventas'!AQ27</f>
        <v>221.05198039133793</v>
      </c>
      <c r="J29" s="4">
        <f>I29*(VLOOKUP($D29,'Lista de productos'!$D$5:$E$64,2,FALSE))</f>
        <v>2506.7294576377726</v>
      </c>
      <c r="K29" s="87">
        <f>'Proyección de ventas'!BD27</f>
        <v>300.63069333221961</v>
      </c>
      <c r="L29" s="4">
        <f>K29*(VLOOKUP($D29,'Lista de productos'!$D$5:$E$64,2,FALSE))</f>
        <v>3409.1520623873707</v>
      </c>
      <c r="M29" s="101"/>
      <c r="N29" s="96"/>
      <c r="O29" s="96"/>
      <c r="P29" s="96"/>
      <c r="Q29" s="96"/>
      <c r="R29" s="96"/>
      <c r="S29" s="96"/>
      <c r="T29" s="96"/>
      <c r="U29" s="95"/>
      <c r="V29" s="92"/>
      <c r="W29" s="92"/>
      <c r="X29" s="92"/>
      <c r="Y29" s="92"/>
      <c r="Z29" s="92"/>
      <c r="AA29" s="92"/>
      <c r="AB29" s="92"/>
      <c r="AC29" s="92"/>
    </row>
    <row r="30" spans="2:29" hidden="1" outlineLevel="2">
      <c r="B30" s="203"/>
      <c r="C30" s="201"/>
      <c r="D30" s="20" t="s">
        <v>41</v>
      </c>
      <c r="E30" s="87">
        <f>'Proyección de ventas'!Q28</f>
        <v>307.39937529332025</v>
      </c>
      <c r="F30" s="4">
        <f>E30*(VLOOKUP(D30,'Lista de productos'!$D$5:$E$64,2,FALSE))</f>
        <v>30875.193254461086</v>
      </c>
      <c r="G30" s="87">
        <f>'Proyección de ventas'!AD28</f>
        <v>378.10123161078394</v>
      </c>
      <c r="H30" s="4">
        <f>G30*(VLOOKUP($D30,'Lista de productos'!$D$5:$E$64,2,FALSE))</f>
        <v>37976.487702987135</v>
      </c>
      <c r="I30" s="87">
        <f>'Proyección de ventas'!AQ28</f>
        <v>476.40755182958776</v>
      </c>
      <c r="J30" s="4">
        <f>I30*(VLOOKUP($D30,'Lista de productos'!$D$5:$E$64,2,FALSE))</f>
        <v>47850.374505763793</v>
      </c>
      <c r="K30" s="87">
        <f>'Proyección de ventas'!BD28</f>
        <v>647.91427048823948</v>
      </c>
      <c r="L30" s="4">
        <f>K30*(VLOOKUP($D30,'Lista de productos'!$D$5:$E$64,2,FALSE))</f>
        <v>65076.509327838772</v>
      </c>
      <c r="M30" s="101"/>
      <c r="N30" s="96"/>
      <c r="O30" s="96"/>
      <c r="P30" s="96"/>
      <c r="Q30" s="96"/>
      <c r="R30" s="96"/>
      <c r="S30" s="96"/>
      <c r="T30" s="96"/>
      <c r="U30" s="95"/>
      <c r="V30" s="92"/>
      <c r="W30" s="92"/>
      <c r="X30" s="92"/>
      <c r="Y30" s="92"/>
      <c r="Z30" s="92"/>
      <c r="AA30" s="92"/>
      <c r="AB30" s="92"/>
      <c r="AC30" s="92"/>
    </row>
    <row r="31" spans="2:29" hidden="1" outlineLevel="2">
      <c r="B31" s="203"/>
      <c r="C31" s="201"/>
      <c r="D31" s="20" t="s">
        <v>42</v>
      </c>
      <c r="E31" s="87">
        <f>'Proyección de ventas'!Q29</f>
        <v>211.82319261698217</v>
      </c>
      <c r="F31" s="4">
        <f>E31*(VLOOKUP(D31,'Lista de productos'!$D$5:$E$64,2,FALSE))</f>
        <v>1029.4607161185334</v>
      </c>
      <c r="G31" s="87">
        <f>'Proyección de ventas'!AD29</f>
        <v>260.54252691888803</v>
      </c>
      <c r="H31" s="4">
        <f>G31*(VLOOKUP($D31,'Lista de productos'!$D$5:$E$64,2,FALSE))</f>
        <v>1266.2366808257959</v>
      </c>
      <c r="I31" s="87">
        <f>'Proyección de ventas'!AQ29</f>
        <v>328.28358391779898</v>
      </c>
      <c r="J31" s="4">
        <f>I31*(VLOOKUP($D31,'Lista de productos'!$D$5:$E$64,2,FALSE))</f>
        <v>1595.458217840503</v>
      </c>
      <c r="K31" s="87">
        <f>'Proyección de ventas'!BD29</f>
        <v>446.46567412820662</v>
      </c>
      <c r="L31" s="4">
        <f>K31*(VLOOKUP($D31,'Lista de productos'!$D$5:$E$64,2,FALSE))</f>
        <v>2169.8231762630844</v>
      </c>
      <c r="M31" s="101"/>
      <c r="N31" s="96"/>
      <c r="O31" s="96"/>
      <c r="P31" s="96"/>
      <c r="Q31" s="96"/>
      <c r="R31" s="96"/>
      <c r="S31" s="96"/>
      <c r="T31" s="96"/>
      <c r="U31" s="95"/>
      <c r="V31" s="92"/>
      <c r="W31" s="92"/>
      <c r="X31" s="92"/>
      <c r="Y31" s="92"/>
      <c r="Z31" s="92"/>
      <c r="AA31" s="92"/>
      <c r="AB31" s="92"/>
      <c r="AC31" s="92"/>
    </row>
    <row r="32" spans="2:29" hidden="1" outlineLevel="1">
      <c r="B32" s="203"/>
      <c r="C32" s="201"/>
      <c r="D32" s="23" t="s">
        <v>0</v>
      </c>
      <c r="E32" s="87">
        <f>SUM(E17:E31)</f>
        <v>2042.4418312984419</v>
      </c>
      <c r="F32" s="4">
        <f t="shared" ref="F32:L32" si="2">SUM(F16:F31)</f>
        <v>230412.38275496976</v>
      </c>
      <c r="G32" s="87">
        <f>SUM(G17:G31)</f>
        <v>2512.2034524970832</v>
      </c>
      <c r="H32" s="4">
        <f t="shared" si="2"/>
        <v>283407.23078861285</v>
      </c>
      <c r="I32" s="87">
        <f>SUM(I17:I31)</f>
        <v>3165.3763501463254</v>
      </c>
      <c r="J32" s="4">
        <f t="shared" si="2"/>
        <v>357093.11079365213</v>
      </c>
      <c r="K32" s="87">
        <f>SUM(K17:K31)</f>
        <v>4304.9118361990031</v>
      </c>
      <c r="L32" s="4">
        <f t="shared" si="2"/>
        <v>485646.63067936694</v>
      </c>
      <c r="M32" s="101"/>
      <c r="N32" s="96"/>
      <c r="O32" s="96"/>
      <c r="P32" s="96"/>
      <c r="Q32" s="96"/>
      <c r="R32" s="96"/>
      <c r="S32" s="96"/>
      <c r="T32" s="96"/>
      <c r="U32" s="95"/>
      <c r="V32" s="92"/>
      <c r="W32" s="92"/>
      <c r="X32" s="92"/>
      <c r="Y32" s="92"/>
      <c r="Z32" s="92"/>
      <c r="AA32" s="92"/>
      <c r="AB32" s="92"/>
      <c r="AC32" s="92"/>
    </row>
    <row r="33" spans="2:29" hidden="1" outlineLevel="2">
      <c r="B33" s="203"/>
      <c r="C33" s="201" t="s">
        <v>43</v>
      </c>
      <c r="D33" s="20" t="s">
        <v>44</v>
      </c>
      <c r="E33" s="87">
        <f>'Proyección de ventas'!Q30</f>
        <v>151.28129255108334</v>
      </c>
      <c r="F33" s="4">
        <f>E33*(VLOOKUP(D33,'Lista de productos'!$D$5:$E$64,2,FALSE))</f>
        <v>4656.4381847223458</v>
      </c>
      <c r="G33" s="87">
        <f>'Proyección de ventas'!AD30</f>
        <v>186.07598983783248</v>
      </c>
      <c r="H33" s="4">
        <f>G33*(VLOOKUP($D33,'Lista de productos'!$D$5:$E$64,2,FALSE))</f>
        <v>5727.418967208484</v>
      </c>
      <c r="I33" s="87">
        <f>'Proyección de ventas'!AQ30</f>
        <v>234.45574719566895</v>
      </c>
      <c r="J33" s="4">
        <f>I33*(VLOOKUP($D33,'Lista de productos'!$D$5:$E$64,2,FALSE))</f>
        <v>7216.5478986826902</v>
      </c>
      <c r="K33" s="87">
        <f>'Proyección de ventas'!BD30</f>
        <v>318.85981618610981</v>
      </c>
      <c r="L33" s="4">
        <f>K33*(VLOOKUP($D33,'Lista de productos'!$D$5:$E$64,2,FALSE))</f>
        <v>9814.5051422084598</v>
      </c>
      <c r="M33" s="101"/>
      <c r="N33" s="96"/>
      <c r="O33" s="96"/>
      <c r="P33" s="96"/>
      <c r="Q33" s="96"/>
      <c r="R33" s="96"/>
      <c r="S33" s="96"/>
      <c r="T33" s="96"/>
      <c r="U33" s="95"/>
      <c r="V33" s="92"/>
      <c r="W33" s="92"/>
      <c r="X33" s="92"/>
      <c r="Y33" s="92"/>
      <c r="Z33" s="92"/>
      <c r="AA33" s="92"/>
      <c r="AB33" s="92"/>
      <c r="AC33" s="92"/>
    </row>
    <row r="34" spans="2:29" hidden="1" outlineLevel="2">
      <c r="B34" s="203"/>
      <c r="C34" s="201"/>
      <c r="D34" s="20" t="s">
        <v>118</v>
      </c>
      <c r="E34" s="87">
        <f>'Proyección de ventas'!Q31</f>
        <v>149.00339079761073</v>
      </c>
      <c r="F34" s="4">
        <f>E34*(VLOOKUP(D34,'Lista de productos'!$D$5:$E$64,2,FALSE))</f>
        <v>2413.854930921294</v>
      </c>
      <c r="G34" s="87">
        <f>'Proyección de ventas'!AD31</f>
        <v>183.27417068106118</v>
      </c>
      <c r="H34" s="4">
        <f>G34*(VLOOKUP($D34,'Lista de productos'!$D$5:$E$64,2,FALSE))</f>
        <v>2969.0415650331911</v>
      </c>
      <c r="I34" s="87">
        <f>'Proyección de ventas'!AQ31</f>
        <v>230.92545505813709</v>
      </c>
      <c r="J34" s="4">
        <f>I34*(VLOOKUP($D34,'Lista de productos'!$D$5:$E$64,2,FALSE))</f>
        <v>3740.9923719418207</v>
      </c>
      <c r="K34" s="87">
        <f>'Proyección de ventas'!BD31</f>
        <v>314.0586188790665</v>
      </c>
      <c r="L34" s="4">
        <f>K34*(VLOOKUP($D34,'Lista de productos'!$D$5:$E$64,2,FALSE))</f>
        <v>5087.7496258408773</v>
      </c>
      <c r="M34" s="101"/>
      <c r="N34" s="96"/>
      <c r="O34" s="96"/>
      <c r="P34" s="96"/>
      <c r="Q34" s="96"/>
      <c r="R34" s="96"/>
      <c r="S34" s="96"/>
      <c r="T34" s="96"/>
      <c r="U34" s="95"/>
      <c r="V34" s="92"/>
      <c r="W34" s="92"/>
      <c r="X34" s="92"/>
      <c r="Y34" s="92"/>
      <c r="Z34" s="92"/>
      <c r="AA34" s="92"/>
      <c r="AB34" s="92"/>
      <c r="AC34" s="92"/>
    </row>
    <row r="35" spans="2:29" hidden="1" outlineLevel="2">
      <c r="B35" s="203"/>
      <c r="C35" s="201"/>
      <c r="D35" s="20" t="s">
        <v>123</v>
      </c>
      <c r="E35" s="87">
        <f>'Proyección de ventas'!Q32</f>
        <v>153.39018958469646</v>
      </c>
      <c r="F35" s="4">
        <f>E35*(VLOOKUP(D35,'Lista de productos'!$D$5:$E$64,2,FALSE))</f>
        <v>2236.4289641448745</v>
      </c>
      <c r="G35" s="87">
        <f>'Proyección de ventas'!AD32</f>
        <v>188.66993318917662</v>
      </c>
      <c r="H35" s="4">
        <f>G35*(VLOOKUP($D35,'Lista de productos'!$D$5:$E$64,2,FALSE))</f>
        <v>2750.8076258981951</v>
      </c>
      <c r="I35" s="87">
        <f>'Proyección de ventas'!AQ32</f>
        <v>237.72411581836255</v>
      </c>
      <c r="J35" s="4">
        <f>I35*(VLOOKUP($D35,'Lista de productos'!$D$5:$E$64,2,FALSE))</f>
        <v>3466.017608631726</v>
      </c>
      <c r="K35" s="87">
        <f>'Proyección de ventas'!BD32</f>
        <v>323.3047975129731</v>
      </c>
      <c r="L35" s="4">
        <f>K35*(VLOOKUP($D35,'Lista de productos'!$D$5:$E$64,2,FALSE))</f>
        <v>4713.7839477391481</v>
      </c>
      <c r="M35" s="101"/>
      <c r="N35" s="96"/>
      <c r="O35" s="96"/>
      <c r="P35" s="96"/>
      <c r="Q35" s="96"/>
      <c r="R35" s="96"/>
      <c r="S35" s="96"/>
      <c r="T35" s="96"/>
      <c r="U35" s="95"/>
      <c r="V35" s="92"/>
      <c r="W35" s="92"/>
      <c r="X35" s="92"/>
      <c r="Y35" s="92"/>
      <c r="Z35" s="92"/>
      <c r="AA35" s="92"/>
      <c r="AB35" s="92"/>
      <c r="AC35" s="92"/>
    </row>
    <row r="36" spans="2:29" hidden="1" outlineLevel="2">
      <c r="B36" s="203"/>
      <c r="C36" s="201"/>
      <c r="D36" s="20" t="s">
        <v>124</v>
      </c>
      <c r="E36" s="87">
        <f>'Proyección de ventas'!Q33</f>
        <v>260.09682035594761</v>
      </c>
      <c r="F36" s="4">
        <f>E36*(VLOOKUP(D36,'Lista de productos'!$D$5:$E$64,2,FALSE))</f>
        <v>8005.7801305560679</v>
      </c>
      <c r="G36" s="87">
        <f>'Proyección de ventas'!AD33</f>
        <v>319.91908903781558</v>
      </c>
      <c r="H36" s="4">
        <f>G36*(VLOOKUP($D36,'Lista de productos'!$D$5:$E$64,2,FALSE))</f>
        <v>9847.1095605839637</v>
      </c>
      <c r="I36" s="87">
        <f>'Proyección de ventas'!AQ33</f>
        <v>403.09805218764762</v>
      </c>
      <c r="J36" s="4">
        <f>I36*(VLOOKUP($D36,'Lista de productos'!$D$5:$E$64,2,FALSE))</f>
        <v>12407.358046335794</v>
      </c>
      <c r="K36" s="87">
        <f>'Proyección de ventas'!BD33</f>
        <v>548.2133509752008</v>
      </c>
      <c r="L36" s="4">
        <f>K36*(VLOOKUP($D36,'Lista de productos'!$D$5:$E$64,2,FALSE))</f>
        <v>16874.00694301668</v>
      </c>
      <c r="M36" s="101"/>
      <c r="N36" s="96"/>
      <c r="O36" s="96"/>
      <c r="P36" s="96"/>
      <c r="Q36" s="96"/>
      <c r="R36" s="96"/>
      <c r="S36" s="96"/>
      <c r="T36" s="96"/>
      <c r="U36" s="95"/>
      <c r="V36" s="92"/>
      <c r="W36" s="92"/>
      <c r="X36" s="92"/>
      <c r="Y36" s="92"/>
      <c r="Z36" s="92"/>
      <c r="AA36" s="92"/>
      <c r="AB36" s="92"/>
      <c r="AC36" s="92"/>
    </row>
    <row r="37" spans="2:29" hidden="1" outlineLevel="2">
      <c r="B37" s="203"/>
      <c r="C37" s="201"/>
      <c r="D37" s="20" t="s">
        <v>125</v>
      </c>
      <c r="E37" s="87">
        <f>'Proyección de ventas'!Q34</f>
        <v>241.90659201052503</v>
      </c>
      <c r="F37" s="4">
        <f>E37*(VLOOKUP(D37,'Lista de productos'!$D$5:$E$64,2,FALSE))</f>
        <v>6270.2188649128093</v>
      </c>
      <c r="G37" s="87">
        <f>'Proyección de ventas'!AD34</f>
        <v>297.54510817294579</v>
      </c>
      <c r="H37" s="4">
        <f>G37*(VLOOKUP($D37,'Lista de productos'!$D$5:$E$64,2,FALSE))</f>
        <v>7712.3692038427553</v>
      </c>
      <c r="I37" s="87">
        <f>'Proyección de ventas'!AQ34</f>
        <v>374.9068362979117</v>
      </c>
      <c r="J37" s="4">
        <f>I37*(VLOOKUP($D37,'Lista de productos'!$D$5:$E$64,2,FALSE))</f>
        <v>9717.5851968418719</v>
      </c>
      <c r="K37" s="87">
        <f>'Proyección de ventas'!BD34</f>
        <v>509.87329736515994</v>
      </c>
      <c r="L37" s="4">
        <f>K37*(VLOOKUP($D37,'Lista de productos'!$D$5:$E$64,2,FALSE))</f>
        <v>13215.915867704947</v>
      </c>
      <c r="M37" s="101"/>
      <c r="N37" s="96"/>
      <c r="O37" s="96"/>
      <c r="P37" s="96"/>
      <c r="Q37" s="96"/>
      <c r="R37" s="96"/>
      <c r="S37" s="96"/>
      <c r="T37" s="96"/>
      <c r="U37" s="95"/>
      <c r="V37" s="92"/>
      <c r="W37" s="92"/>
      <c r="X37" s="92"/>
      <c r="Y37" s="92"/>
      <c r="Z37" s="92"/>
      <c r="AA37" s="92"/>
      <c r="AB37" s="92"/>
      <c r="AC37" s="92"/>
    </row>
    <row r="38" spans="2:29" hidden="1" outlineLevel="2">
      <c r="B38" s="203"/>
      <c r="C38" s="201"/>
      <c r="D38" s="20" t="s">
        <v>45</v>
      </c>
      <c r="E38" s="87">
        <f>'Proyección de ventas'!Q35</f>
        <v>55.458927198407153</v>
      </c>
      <c r="F38" s="4">
        <f>E38*(VLOOKUP(D38,'Lista de productos'!$D$5:$E$64,2,FALSE))</f>
        <v>718.74769649135681</v>
      </c>
      <c r="G38" s="87">
        <f>'Proyección de ventas'!AD35</f>
        <v>68.214480454040796</v>
      </c>
      <c r="H38" s="4">
        <f>G38*(VLOOKUP($D38,'Lista de productos'!$D$5:$E$64,2,FALSE))</f>
        <v>884.05966668436872</v>
      </c>
      <c r="I38" s="87">
        <f>'Proyección de ventas'!AQ35</f>
        <v>85.950245372091388</v>
      </c>
      <c r="J38" s="4">
        <f>I38*(VLOOKUP($D38,'Lista de productos'!$D$5:$E$64,2,FALSE))</f>
        <v>1113.9151800223044</v>
      </c>
      <c r="K38" s="87">
        <f>'Proyección de ventas'!BD35</f>
        <v>116.89233370604431</v>
      </c>
      <c r="L38" s="4">
        <f>K38*(VLOOKUP($D38,'Lista de productos'!$D$5:$E$64,2,FALSE))</f>
        <v>1514.9246448303343</v>
      </c>
      <c r="M38" s="101"/>
      <c r="N38" s="96"/>
      <c r="O38" s="96"/>
      <c r="P38" s="96"/>
      <c r="Q38" s="96"/>
      <c r="R38" s="96"/>
      <c r="S38" s="96"/>
      <c r="T38" s="96"/>
      <c r="U38" s="95"/>
      <c r="V38" s="92"/>
      <c r="W38" s="92"/>
      <c r="X38" s="92"/>
      <c r="Y38" s="92"/>
      <c r="Z38" s="92"/>
      <c r="AA38" s="92"/>
      <c r="AB38" s="92"/>
      <c r="AC38" s="92"/>
    </row>
    <row r="39" spans="2:29" hidden="1" outlineLevel="2">
      <c r="B39" s="203"/>
      <c r="C39" s="201"/>
      <c r="D39" s="20" t="s">
        <v>116</v>
      </c>
      <c r="E39" s="87">
        <f>'Proyección de ventas'!Q36</f>
        <v>232.16432574816315</v>
      </c>
      <c r="F39" s="4">
        <f>E39*(VLOOKUP(D39,'Lista de productos'!$D$5:$E$64,2,FALSE))</f>
        <v>6769.9117388164377</v>
      </c>
      <c r="G39" s="87">
        <f>'Proyección de ventas'!AD36</f>
        <v>285.56212067024063</v>
      </c>
      <c r="H39" s="4">
        <f>G39*(VLOOKUP($D39,'Lista de productos'!$D$5:$E$64,2,FALSE))</f>
        <v>8326.9914387442168</v>
      </c>
      <c r="I39" s="87">
        <f>'Proyección de ventas'!AQ36</f>
        <v>359.80827204450321</v>
      </c>
      <c r="J39" s="4">
        <f>I39*(VLOOKUP($D39,'Lista de productos'!$D$5:$E$64,2,FALSE))</f>
        <v>10492.009212817713</v>
      </c>
      <c r="K39" s="87">
        <f>'Proyección de ventas'!BD36</f>
        <v>489.33924998052441</v>
      </c>
      <c r="L39" s="4">
        <f>K39*(VLOOKUP($D39,'Lista de productos'!$D$5:$E$64,2,FALSE))</f>
        <v>14269.132529432092</v>
      </c>
      <c r="M39" s="101"/>
      <c r="N39" s="96"/>
      <c r="O39" s="96"/>
      <c r="P39" s="96"/>
      <c r="Q39" s="96"/>
      <c r="R39" s="96"/>
      <c r="S39" s="96"/>
      <c r="T39" s="96"/>
      <c r="U39" s="95"/>
      <c r="V39" s="92"/>
      <c r="W39" s="92"/>
      <c r="X39" s="92"/>
      <c r="Y39" s="92"/>
      <c r="Z39" s="92"/>
      <c r="AA39" s="92"/>
      <c r="AB39" s="92"/>
      <c r="AC39" s="92"/>
    </row>
    <row r="40" spans="2:29" hidden="1" outlineLevel="2">
      <c r="B40" s="203"/>
      <c r="C40" s="201"/>
      <c r="D40" s="20" t="s">
        <v>126</v>
      </c>
      <c r="E40" s="87">
        <f>'Proyección de ventas'!Q37</f>
        <v>220.95814307182502</v>
      </c>
      <c r="F40" s="4">
        <f>E40*(VLOOKUP(D40,'Lista de productos'!$D$5:$E$64,2,FALSE))</f>
        <v>5369.2828766453486</v>
      </c>
      <c r="G40" s="87">
        <f>'Proyección de ventas'!AD37</f>
        <v>271.77851597834479</v>
      </c>
      <c r="H40" s="4">
        <f>G40*(VLOOKUP($D40,'Lista de productos'!$D$5:$E$64,2,FALSE))</f>
        <v>6604.2179382737786</v>
      </c>
      <c r="I40" s="87">
        <f>'Proyección de ventas'!AQ37</f>
        <v>342.44093013271447</v>
      </c>
      <c r="J40" s="4">
        <f>I40*(VLOOKUP($D40,'Lista de productos'!$D$5:$E$64,2,FALSE))</f>
        <v>8321.3146022249621</v>
      </c>
      <c r="K40" s="87">
        <f>'Proyección de ventas'!BD37</f>
        <v>465.71966498049164</v>
      </c>
      <c r="L40" s="4">
        <f>K40*(VLOOKUP($D40,'Lista de productos'!$D$5:$E$64,2,FALSE))</f>
        <v>11316.987859025947</v>
      </c>
      <c r="M40" s="101"/>
      <c r="N40" s="96"/>
      <c r="O40" s="96"/>
      <c r="P40" s="96"/>
      <c r="Q40" s="96"/>
      <c r="R40" s="96"/>
      <c r="S40" s="96"/>
      <c r="T40" s="96"/>
      <c r="U40" s="95"/>
      <c r="V40" s="92"/>
      <c r="W40" s="92"/>
      <c r="X40" s="92"/>
      <c r="Y40" s="92"/>
      <c r="Z40" s="92"/>
      <c r="AA40" s="92"/>
      <c r="AB40" s="92"/>
      <c r="AC40" s="92"/>
    </row>
    <row r="41" spans="2:29" hidden="1" outlineLevel="2">
      <c r="B41" s="203"/>
      <c r="C41" s="201"/>
      <c r="D41" s="20" t="s">
        <v>117</v>
      </c>
      <c r="E41" s="87">
        <f>'Proyección de ventas'!Q38</f>
        <v>92.926531680936918</v>
      </c>
      <c r="F41" s="4">
        <f>E41*(VLOOKUP(D41,'Lista de productos'!$D$5:$E$64,2,FALSE))</f>
        <v>2107.5737385236498</v>
      </c>
      <c r="G41" s="87">
        <f>'Proyección de ventas'!AD38</f>
        <v>114.29963396755241</v>
      </c>
      <c r="H41" s="4">
        <f>G41*(VLOOKUP($D41,'Lista de productos'!$D$5:$E$64,2,FALSE))</f>
        <v>2592.315698384089</v>
      </c>
      <c r="I41" s="87">
        <f>'Proyección de ventas'!AQ38</f>
        <v>144.01753879911604</v>
      </c>
      <c r="J41" s="4">
        <f>I41*(VLOOKUP($D41,'Lista de productos'!$D$5:$E$64,2,FALSE))</f>
        <v>3266.317779963952</v>
      </c>
      <c r="K41" s="87">
        <f>'Proyección de ventas'!BD38</f>
        <v>195.86385276679781</v>
      </c>
      <c r="L41" s="4">
        <f>K41*(VLOOKUP($D41,'Lista de productos'!$D$5:$E$64,2,FALSE))</f>
        <v>4442.1921807509752</v>
      </c>
      <c r="M41" s="101"/>
      <c r="N41" s="96"/>
      <c r="O41" s="96"/>
      <c r="P41" s="96"/>
      <c r="Q41" s="96"/>
      <c r="R41" s="96"/>
      <c r="S41" s="96"/>
      <c r="T41" s="96"/>
      <c r="U41" s="95"/>
      <c r="V41" s="92"/>
      <c r="W41" s="92"/>
      <c r="X41" s="92"/>
      <c r="Y41" s="92"/>
      <c r="Z41" s="92"/>
      <c r="AA41" s="92"/>
      <c r="AB41" s="92"/>
      <c r="AC41" s="92"/>
    </row>
    <row r="42" spans="2:29" hidden="1" outlineLevel="2">
      <c r="B42" s="203"/>
      <c r="C42" s="201"/>
      <c r="D42" s="20" t="s">
        <v>119</v>
      </c>
      <c r="E42" s="87">
        <f>'Proyección de ventas'!Q39</f>
        <v>75.639543309154774</v>
      </c>
      <c r="F42" s="4">
        <f>E42*(VLOOKUP(D42,'Lista de productos'!$D$5:$E$64,2,FALSE))</f>
        <v>1225.3606016083072</v>
      </c>
      <c r="G42" s="87">
        <f>'Proyección de ventas'!AD39</f>
        <v>93.036638270260354</v>
      </c>
      <c r="H42" s="4">
        <f>G42*(VLOOKUP($D42,'Lista de productos'!$D$5:$E$64,2,FALSE))</f>
        <v>1507.1935399782176</v>
      </c>
      <c r="I42" s="87">
        <f>'Proyección de ventas'!AQ39</f>
        <v>117.22616422052806</v>
      </c>
      <c r="J42" s="4">
        <f>I42*(VLOOKUP($D42,'Lista de productos'!$D$5:$E$64,2,FALSE))</f>
        <v>1899.0638603725545</v>
      </c>
      <c r="K42" s="87">
        <f>'Proyección de ventas'!BD39</f>
        <v>159.42758333991816</v>
      </c>
      <c r="L42" s="4">
        <f>K42*(VLOOKUP($D42,'Lista de productos'!$D$5:$E$64,2,FALSE))</f>
        <v>2582.7268501066742</v>
      </c>
      <c r="M42" s="101"/>
      <c r="N42" s="96"/>
      <c r="O42" s="96"/>
      <c r="P42" s="96"/>
      <c r="Q42" s="96"/>
      <c r="R42" s="96"/>
      <c r="S42" s="96"/>
      <c r="T42" s="96"/>
      <c r="U42" s="95"/>
      <c r="V42" s="92"/>
      <c r="W42" s="92"/>
      <c r="X42" s="92"/>
      <c r="Y42" s="92"/>
      <c r="Z42" s="92"/>
      <c r="AA42" s="92"/>
      <c r="AB42" s="92"/>
      <c r="AC42" s="92"/>
    </row>
    <row r="43" spans="2:29" hidden="1" outlineLevel="2">
      <c r="B43" s="203"/>
      <c r="C43" s="201"/>
      <c r="D43" s="20" t="s">
        <v>121</v>
      </c>
      <c r="E43" s="87">
        <f>'Proyección de ventas'!Q40</f>
        <v>110.73691944626192</v>
      </c>
      <c r="F43" s="4">
        <f>E43*(VLOOKUP(D43,'Lista de productos'!$D$5:$E$64,2,FALSE))</f>
        <v>2690.9071425441648</v>
      </c>
      <c r="G43" s="87">
        <f>'Proyección de ventas'!AD40</f>
        <v>136.20641091890215</v>
      </c>
      <c r="H43" s="4">
        <f>G43*(VLOOKUP($D43,'Lista de productos'!$D$5:$E$64,2,FALSE))</f>
        <v>3309.8157853293224</v>
      </c>
      <c r="I43" s="87">
        <f>'Proyección de ventas'!AQ40</f>
        <v>171.62007775781674</v>
      </c>
      <c r="J43" s="4">
        <f>I43*(VLOOKUP($D43,'Lista de productos'!$D$5:$E$64,2,FALSE))</f>
        <v>4170.3678895149469</v>
      </c>
      <c r="K43" s="87">
        <f>'Proyección de ventas'!BD40</f>
        <v>233.40330575063081</v>
      </c>
      <c r="L43" s="4">
        <f>K43*(VLOOKUP($D43,'Lista de productos'!$D$5:$E$64,2,FALSE))</f>
        <v>5671.7003297403289</v>
      </c>
      <c r="M43" s="101"/>
      <c r="N43" s="96"/>
      <c r="O43" s="96"/>
      <c r="P43" s="96"/>
      <c r="Q43" s="96"/>
      <c r="R43" s="96"/>
      <c r="S43" s="96"/>
      <c r="T43" s="96"/>
      <c r="U43" s="95"/>
      <c r="V43" s="92"/>
      <c r="W43" s="92"/>
      <c r="X43" s="92"/>
      <c r="Y43" s="92"/>
      <c r="Z43" s="92"/>
      <c r="AA43" s="92"/>
      <c r="AB43" s="92"/>
      <c r="AC43" s="92"/>
    </row>
    <row r="44" spans="2:29" hidden="1" outlineLevel="2">
      <c r="B44" s="203"/>
      <c r="C44" s="201"/>
      <c r="D44" s="20" t="s">
        <v>122</v>
      </c>
      <c r="E44" s="87">
        <f>'Proyección de ventas'!Q41</f>
        <v>223.94821199734528</v>
      </c>
      <c r="F44" s="4">
        <f>E44*(VLOOKUP(D44,'Lista de productos'!$D$5:$E$64,2,FALSE))</f>
        <v>4353.5532412283928</v>
      </c>
      <c r="G44" s="87">
        <f>'Proyección de ventas'!AD41</f>
        <v>275.45630075673461</v>
      </c>
      <c r="H44" s="4">
        <f>G44*(VLOOKUP($D44,'Lista de productos'!$D$5:$E$64,2,FALSE))</f>
        <v>5354.8704867109209</v>
      </c>
      <c r="I44" s="87">
        <f>'Proyección de ventas'!AQ41</f>
        <v>347.07493895348568</v>
      </c>
      <c r="J44" s="4">
        <f>I44*(VLOOKUP($D44,'Lista de productos'!$D$5:$E$64,2,FALSE))</f>
        <v>6747.1368132557618</v>
      </c>
      <c r="K44" s="87">
        <f>'Proyección de ventas'!BD41</f>
        <v>472.0219169767405</v>
      </c>
      <c r="L44" s="4">
        <f>K44*(VLOOKUP($D44,'Lista de productos'!$D$5:$E$64,2,FALSE))</f>
        <v>9176.1060660278363</v>
      </c>
      <c r="M44" s="101"/>
      <c r="N44" s="96"/>
      <c r="O44" s="96"/>
      <c r="P44" s="96"/>
      <c r="Q44" s="96"/>
      <c r="R44" s="96"/>
      <c r="S44" s="96"/>
      <c r="T44" s="96"/>
      <c r="U44" s="95"/>
      <c r="V44" s="92"/>
      <c r="W44" s="92"/>
      <c r="X44" s="92"/>
      <c r="Y44" s="92"/>
      <c r="Z44" s="92"/>
      <c r="AA44" s="92"/>
      <c r="AB44" s="92"/>
      <c r="AC44" s="92"/>
    </row>
    <row r="45" spans="2:29" hidden="1" outlineLevel="2">
      <c r="B45" s="203"/>
      <c r="C45" s="201"/>
      <c r="D45" s="20" t="s">
        <v>46</v>
      </c>
      <c r="E45" s="87">
        <f>'Proyección de ventas'!Q42</f>
        <v>117.34869885298454</v>
      </c>
      <c r="F45" s="4">
        <f>E45*(VLOOKUP(D45,'Lista de productos'!$D$5:$E$64,2,FALSE))</f>
        <v>1330.7342449928449</v>
      </c>
      <c r="G45" s="87">
        <f>'Proyección de ventas'!AD42</f>
        <v>144.33889958917098</v>
      </c>
      <c r="H45" s="4">
        <f>G45*(VLOOKUP($D45,'Lista de productos'!$D$5:$E$64,2,FALSE))</f>
        <v>1636.8031213411991</v>
      </c>
      <c r="I45" s="87">
        <f>'Proyección de ventas'!AQ42</f>
        <v>181.86701348235545</v>
      </c>
      <c r="J45" s="4">
        <f>I45*(VLOOKUP($D45,'Lista de productos'!$D$5:$E$64,2,FALSE))</f>
        <v>2062.371932889911</v>
      </c>
      <c r="K45" s="87">
        <f>'Proyección de ventas'!BD42</f>
        <v>247.3391383360034</v>
      </c>
      <c r="L45" s="4">
        <f>K45*(VLOOKUP($D45,'Lista de productos'!$D$5:$E$64,2,FALSE))</f>
        <v>2804.8258287302788</v>
      </c>
      <c r="M45" s="101"/>
      <c r="N45" s="96"/>
      <c r="O45" s="96"/>
      <c r="P45" s="96"/>
      <c r="Q45" s="96"/>
      <c r="R45" s="96"/>
      <c r="S45" s="96"/>
      <c r="T45" s="96"/>
      <c r="U45" s="95"/>
      <c r="V45" s="92"/>
      <c r="W45" s="92"/>
      <c r="X45" s="92"/>
      <c r="Y45" s="92"/>
      <c r="Z45" s="92"/>
      <c r="AA45" s="92"/>
      <c r="AB45" s="92"/>
      <c r="AC45" s="92"/>
    </row>
    <row r="46" spans="2:29" hidden="1" outlineLevel="2">
      <c r="B46" s="203"/>
      <c r="C46" s="201"/>
      <c r="D46" s="20" t="s">
        <v>47</v>
      </c>
      <c r="E46" s="87">
        <f>'Proyección de ventas'!Q43</f>
        <v>134.75070660512975</v>
      </c>
      <c r="F46" s="4">
        <f>E46*(VLOOKUP(D46,'Lista de productos'!$D$5:$E$64,2,FALSE))</f>
        <v>4147.626749305894</v>
      </c>
      <c r="G46" s="87">
        <f>'Proyección de ventas'!AD43</f>
        <v>165.74336912430962</v>
      </c>
      <c r="H46" s="4">
        <f>G46*(VLOOKUP($D46,'Lista de productos'!$D$5:$E$64,2,FALSE))</f>
        <v>5101.5809016462508</v>
      </c>
      <c r="I46" s="87">
        <f>'Proyección de ventas'!AQ43</f>
        <v>208.83664509663012</v>
      </c>
      <c r="J46" s="4">
        <f>I46*(VLOOKUP($D46,'Lista de productos'!$D$5:$E$64,2,FALSE))</f>
        <v>6427.9919360742751</v>
      </c>
      <c r="K46" s="87">
        <f>'Proyección de ventas'!BD43</f>
        <v>284.01783733141696</v>
      </c>
      <c r="L46" s="4">
        <f>K46*(VLOOKUP($D46,'Lista de productos'!$D$5:$E$64,2,FALSE))</f>
        <v>8742.0690330610141</v>
      </c>
      <c r="M46" s="101"/>
      <c r="N46" s="96"/>
      <c r="O46" s="96"/>
      <c r="P46" s="96"/>
      <c r="Q46" s="96"/>
      <c r="R46" s="96"/>
      <c r="S46" s="96"/>
      <c r="T46" s="96"/>
      <c r="U46" s="95"/>
      <c r="V46" s="92"/>
      <c r="W46" s="92"/>
      <c r="X46" s="92"/>
      <c r="Y46" s="92"/>
      <c r="Z46" s="92"/>
      <c r="AA46" s="92"/>
      <c r="AB46" s="92"/>
      <c r="AC46" s="92"/>
    </row>
    <row r="47" spans="2:29" hidden="1" outlineLevel="2">
      <c r="B47" s="203"/>
      <c r="C47" s="201"/>
      <c r="D47" s="20" t="s">
        <v>48</v>
      </c>
      <c r="E47" s="87">
        <f>'Proyección de ventas'!Q44</f>
        <v>313.45286518124527</v>
      </c>
      <c r="F47" s="4">
        <f>E47*(VLOOKUP(D47,'Lista de productos'!$D$5:$E$64,2,FALSE))</f>
        <v>4570.1427743425556</v>
      </c>
      <c r="G47" s="87">
        <f>'Proyección de ventas'!AD44</f>
        <v>385.54702417293163</v>
      </c>
      <c r="H47" s="4">
        <f>G47*(VLOOKUP($D47,'Lista de productos'!$D$5:$E$64,2,FALSE))</f>
        <v>5621.2756124413436</v>
      </c>
      <c r="I47" s="87">
        <f>'Proyección de ventas'!AQ44</f>
        <v>485.7892504578939</v>
      </c>
      <c r="J47" s="4">
        <f>I47*(VLOOKUP($D47,'Lista de productos'!$D$5:$E$64,2,FALSE))</f>
        <v>7082.8072716760935</v>
      </c>
      <c r="K47" s="87">
        <f>'Proyección de ventas'!BD44</f>
        <v>660.67338062273575</v>
      </c>
      <c r="L47" s="4">
        <f>K47*(VLOOKUP($D47,'Lista de productos'!$D$5:$E$64,2,FALSE))</f>
        <v>9632.6178894794866</v>
      </c>
      <c r="M47" s="101"/>
      <c r="N47" s="96"/>
      <c r="O47" s="96"/>
      <c r="P47" s="96"/>
      <c r="Q47" s="96"/>
      <c r="R47" s="96"/>
      <c r="S47" s="96"/>
      <c r="T47" s="96"/>
      <c r="U47" s="95"/>
      <c r="V47" s="92"/>
      <c r="W47" s="92"/>
      <c r="X47" s="92"/>
      <c r="Y47" s="92"/>
      <c r="Z47" s="92"/>
      <c r="AA47" s="92"/>
      <c r="AB47" s="92"/>
      <c r="AC47" s="92"/>
    </row>
    <row r="48" spans="2:29" hidden="1" outlineLevel="2">
      <c r="B48" s="203"/>
      <c r="C48" s="201"/>
      <c r="D48" s="20" t="s">
        <v>49</v>
      </c>
      <c r="E48" s="87">
        <f>'Proyección de ventas'!Q45</f>
        <v>349.13060751481549</v>
      </c>
      <c r="F48" s="4">
        <f>E48*(VLOOKUP(D48,'Lista de productos'!$D$5:$E$64,2,FALSE))</f>
        <v>5655.9158417400104</v>
      </c>
      <c r="G48" s="87">
        <f>'Proyección de ventas'!AD45</f>
        <v>429.43064724322301</v>
      </c>
      <c r="H48" s="4">
        <f>G48*(VLOOKUP($D48,'Lista de productos'!$D$5:$E$64,2,FALSE))</f>
        <v>6956.7764853402123</v>
      </c>
      <c r="I48" s="87">
        <f>'Proyección de ventas'!AQ45</f>
        <v>541.08261552646104</v>
      </c>
      <c r="J48" s="4">
        <f>I48*(VLOOKUP($D48,'Lista de productos'!$D$5:$E$64,2,FALSE))</f>
        <v>8765.538371528668</v>
      </c>
      <c r="K48" s="87">
        <f>'Proyección de ventas'!BD45</f>
        <v>735.87235711598714</v>
      </c>
      <c r="L48" s="4">
        <f>K48*(VLOOKUP($D48,'Lista de productos'!$D$5:$E$64,2,FALSE))</f>
        <v>11921.132185278992</v>
      </c>
      <c r="M48" s="101"/>
      <c r="N48" s="96"/>
      <c r="O48" s="96"/>
      <c r="P48" s="96"/>
      <c r="Q48" s="96"/>
      <c r="R48" s="96"/>
      <c r="S48" s="96"/>
      <c r="T48" s="96"/>
      <c r="U48" s="95"/>
      <c r="V48" s="92"/>
      <c r="W48" s="92"/>
      <c r="X48" s="92"/>
      <c r="Y48" s="92"/>
      <c r="Z48" s="92"/>
      <c r="AA48" s="92"/>
      <c r="AB48" s="92"/>
      <c r="AC48" s="92"/>
    </row>
    <row r="49" spans="2:29" hidden="1" outlineLevel="2">
      <c r="B49" s="203"/>
      <c r="C49" s="201"/>
      <c r="D49" s="20" t="s">
        <v>115</v>
      </c>
      <c r="E49" s="87">
        <f>'Proyección de ventas'!Q46</f>
        <v>238.72171048120239</v>
      </c>
      <c r="F49" s="4">
        <f>E49*(VLOOKUP(D49,'Lista de productos'!$D$5:$E$64,2,FALSE))</f>
        <v>5027.4792227341222</v>
      </c>
      <c r="G49" s="87">
        <f>'Proyección de ventas'!AD46</f>
        <v>293.62770389187892</v>
      </c>
      <c r="H49" s="4">
        <f>G49*(VLOOKUP($D49,'Lista de productos'!$D$5:$E$64,2,FALSE))</f>
        <v>6183.7994439629701</v>
      </c>
      <c r="I49" s="87">
        <f>'Proyección de ventas'!AQ46</f>
        <v>369.97090690376751</v>
      </c>
      <c r="J49" s="4">
        <f>I49*(VLOOKUP($D49,'Lista de productos'!$D$5:$E$64,2,FALSE))</f>
        <v>7791.5872993933435</v>
      </c>
      <c r="K49" s="87">
        <f>'Proyección de ventas'!BD46</f>
        <v>503.1604333891238</v>
      </c>
      <c r="L49" s="4">
        <f>K49*(VLOOKUP($D49,'Lista de productos'!$D$5:$E$64,2,FALSE))</f>
        <v>10596.558727174946</v>
      </c>
      <c r="M49" s="101"/>
      <c r="N49" s="96"/>
      <c r="O49" s="96"/>
      <c r="P49" s="96"/>
      <c r="Q49" s="96"/>
      <c r="R49" s="96"/>
      <c r="S49" s="96"/>
      <c r="T49" s="96"/>
      <c r="U49" s="95"/>
      <c r="V49" s="92"/>
      <c r="W49" s="92"/>
      <c r="X49" s="92"/>
      <c r="Y49" s="92"/>
      <c r="Z49" s="92"/>
      <c r="AA49" s="92"/>
      <c r="AB49" s="92"/>
      <c r="AC49" s="92"/>
    </row>
    <row r="50" spans="2:29" hidden="1" outlineLevel="2">
      <c r="B50" s="203"/>
      <c r="C50" s="201"/>
      <c r="D50" s="20" t="s">
        <v>50</v>
      </c>
      <c r="E50" s="87">
        <f>'Proyección de ventas'!Q47</f>
        <v>254.67856959787622</v>
      </c>
      <c r="F50" s="4">
        <f>E50*(VLOOKUP(D50,'Lista de productos'!$D$5:$E$64,2,FALSE))</f>
        <v>3300.6342619884758</v>
      </c>
      <c r="G50" s="87">
        <f>'Proyección de ventas'!AD47</f>
        <v>313.25464060538775</v>
      </c>
      <c r="H50" s="4">
        <f>G50*(VLOOKUP($D50,'Lista de productos'!$D$5:$E$64,2,FALSE))</f>
        <v>4059.7801422458256</v>
      </c>
      <c r="I50" s="87">
        <f>'Proyección de ventas'!AQ47</f>
        <v>394.70084716278859</v>
      </c>
      <c r="J50" s="4">
        <f>I50*(VLOOKUP($D50,'Lista de productos'!$D$5:$E$64,2,FALSE))</f>
        <v>5115.3229792297407</v>
      </c>
      <c r="K50" s="87">
        <f>'Proyección de ventas'!BD47</f>
        <v>536.7931521413924</v>
      </c>
      <c r="L50" s="4">
        <f>K50*(VLOOKUP($D50,'Lista de productos'!$D$5:$E$64,2,FALSE))</f>
        <v>6956.8392517524462</v>
      </c>
      <c r="M50" s="101"/>
      <c r="N50" s="96"/>
      <c r="O50" s="96"/>
      <c r="P50" s="96"/>
      <c r="Q50" s="96"/>
      <c r="R50" s="96"/>
      <c r="S50" s="96"/>
      <c r="T50" s="96"/>
      <c r="U50" s="95"/>
      <c r="V50" s="92"/>
      <c r="W50" s="92"/>
      <c r="X50" s="92"/>
      <c r="Y50" s="92"/>
      <c r="Z50" s="92"/>
      <c r="AA50" s="92"/>
      <c r="AB50" s="92"/>
      <c r="AC50" s="92"/>
    </row>
    <row r="51" spans="2:29" hidden="1" outlineLevel="2">
      <c r="B51" s="203"/>
      <c r="C51" s="201"/>
      <c r="D51" s="20" t="s">
        <v>51</v>
      </c>
      <c r="E51" s="87">
        <f>'Proyección de ventas'!Q48</f>
        <v>281.0318095715167</v>
      </c>
      <c r="F51" s="4">
        <f>E51*(VLOOKUP(D51,'Lista de productos'!$D$5:$E$64,2,FALSE))</f>
        <v>5918.5299095761411</v>
      </c>
      <c r="G51" s="87">
        <f>'Proyección de ventas'!AD48</f>
        <v>345.66912577296551</v>
      </c>
      <c r="H51" s="4">
        <f>G51*(VLOOKUP($D51,'Lista de productos'!$D$5:$E$64,2,FALSE))</f>
        <v>7279.7917887786534</v>
      </c>
      <c r="I51" s="87">
        <f>'Proyección de ventas'!AQ48</f>
        <v>435.54309847393654</v>
      </c>
      <c r="J51" s="4">
        <f>I51*(VLOOKUP($D51,'Lista de productos'!$D$5:$E$64,2,FALSE))</f>
        <v>9172.5376538611035</v>
      </c>
      <c r="K51" s="87">
        <f>'Proyección de ventas'!BD48</f>
        <v>592.33861392455378</v>
      </c>
      <c r="L51" s="4">
        <f>K51*(VLOOKUP($D51,'Lista de productos'!$D$5:$E$64,2,FALSE))</f>
        <v>12474.651209251102</v>
      </c>
      <c r="M51" s="101"/>
      <c r="N51" s="96"/>
      <c r="O51" s="96"/>
      <c r="P51" s="96"/>
      <c r="Q51" s="96"/>
      <c r="R51" s="96"/>
      <c r="S51" s="96"/>
      <c r="T51" s="96"/>
      <c r="U51" s="95"/>
      <c r="V51" s="92"/>
      <c r="W51" s="92"/>
      <c r="X51" s="92"/>
      <c r="Y51" s="92"/>
      <c r="Z51" s="92"/>
      <c r="AA51" s="92"/>
      <c r="AB51" s="92"/>
      <c r="AC51" s="92"/>
    </row>
    <row r="52" spans="2:29" hidden="1" outlineLevel="1">
      <c r="B52" s="203"/>
      <c r="C52" s="201"/>
      <c r="D52" s="23" t="s">
        <v>0</v>
      </c>
      <c r="E52" s="87">
        <f t="shared" ref="E52:L52" si="3">SUM(E33:E51)</f>
        <v>3656.6258555567274</v>
      </c>
      <c r="F52" s="4">
        <f t="shared" si="3"/>
        <v>76769.121115795089</v>
      </c>
      <c r="G52" s="87">
        <f t="shared" si="3"/>
        <v>4497.649802334774</v>
      </c>
      <c r="H52" s="4">
        <f t="shared" si="3"/>
        <v>94426.018972427963</v>
      </c>
      <c r="I52" s="87">
        <f t="shared" si="3"/>
        <v>5667.0387509418169</v>
      </c>
      <c r="J52" s="4">
        <f t="shared" si="3"/>
        <v>118976.78390525923</v>
      </c>
      <c r="K52" s="87">
        <f t="shared" si="3"/>
        <v>7707.1727012808697</v>
      </c>
      <c r="L52" s="4">
        <f t="shared" si="3"/>
        <v>161808.42611115254</v>
      </c>
      <c r="M52" s="101"/>
      <c r="N52" s="96"/>
      <c r="O52" s="96"/>
      <c r="P52" s="96"/>
      <c r="Q52" s="96"/>
      <c r="R52" s="96"/>
      <c r="S52" s="96"/>
      <c r="T52" s="96"/>
      <c r="U52" s="95"/>
      <c r="V52" s="92"/>
      <c r="W52" s="92"/>
      <c r="X52" s="92"/>
      <c r="Y52" s="92"/>
      <c r="Z52" s="92"/>
      <c r="AA52" s="92"/>
      <c r="AB52" s="92"/>
      <c r="AC52" s="92"/>
    </row>
    <row r="53" spans="2:29" hidden="1" outlineLevel="2">
      <c r="B53" s="203"/>
      <c r="C53" s="201" t="s">
        <v>52</v>
      </c>
      <c r="D53" s="21" t="s">
        <v>53</v>
      </c>
      <c r="E53" s="87">
        <f>'Proyección de ventas'!Q49</f>
        <v>44.880874620964285</v>
      </c>
      <c r="F53" s="4">
        <f>E53*(VLOOKUP(D53,'Lista de productos'!$D$5:$E$64,2,FALSE))</f>
        <v>2544.7455910086746</v>
      </c>
      <c r="G53" s="87">
        <f>'Proyección de ventas'!AD49</f>
        <v>55.203475783786075</v>
      </c>
      <c r="H53" s="4">
        <f>G53*(VLOOKUP($D53,'Lista de productos'!$D$5:$E$64,2,FALSE))</f>
        <v>3130.0370769406704</v>
      </c>
      <c r="I53" s="87">
        <f>'Proyección de ventas'!AQ49</f>
        <v>69.556379487570439</v>
      </c>
      <c r="J53" s="4">
        <f>I53*(VLOOKUP($D53,'Lista de productos'!$D$5:$E$64,2,FALSE))</f>
        <v>3943.8467169452438</v>
      </c>
      <c r="K53" s="87">
        <f>'Proyección de ventas'!BD49</f>
        <v>94.596676103095817</v>
      </c>
      <c r="L53" s="4">
        <f>K53*(VLOOKUP($D53,'Lista de productos'!$D$5:$E$64,2,FALSE))</f>
        <v>5363.6315350455325</v>
      </c>
      <c r="M53" s="101"/>
      <c r="N53" s="96"/>
      <c r="O53" s="96"/>
      <c r="P53" s="96"/>
      <c r="Q53" s="96"/>
      <c r="R53" s="96"/>
      <c r="S53" s="96"/>
      <c r="T53" s="96"/>
      <c r="U53" s="95"/>
      <c r="V53" s="92"/>
      <c r="W53" s="92"/>
      <c r="X53" s="92"/>
      <c r="Y53" s="92"/>
      <c r="Z53" s="92"/>
      <c r="AA53" s="92"/>
      <c r="AB53" s="92"/>
      <c r="AC53" s="92"/>
    </row>
    <row r="54" spans="2:29" hidden="1" outlineLevel="2">
      <c r="B54" s="203"/>
      <c r="C54" s="201"/>
      <c r="D54" s="21" t="s">
        <v>54</v>
      </c>
      <c r="E54" s="87">
        <f>'Proyección de ventas'!Q50</f>
        <v>72.046143915611921</v>
      </c>
      <c r="F54" s="4">
        <f>E54*(VLOOKUP(D54,'Lista de productos'!$D$5:$E$64,2,FALSE))</f>
        <v>2917.8688285822827</v>
      </c>
      <c r="G54" s="87">
        <f>'Proyección de ventas'!AD50</f>
        <v>88.616757016202669</v>
      </c>
      <c r="H54" s="4">
        <f>G54*(VLOOKUP($D54,'Lista de productos'!$D$5:$E$64,2,FALSE))</f>
        <v>3588.9786591562083</v>
      </c>
      <c r="I54" s="87">
        <f>'Proyección de ventas'!AQ50</f>
        <v>111.65711384041535</v>
      </c>
      <c r="J54" s="4">
        <f>I54*(VLOOKUP($D54,'Lista de productos'!$D$5:$E$64,2,FALSE))</f>
        <v>4522.1131105368213</v>
      </c>
      <c r="K54" s="87">
        <f>'Proyección de ventas'!BD50</f>
        <v>151.85367482296488</v>
      </c>
      <c r="L54" s="4">
        <f>K54*(VLOOKUP($D54,'Lista de productos'!$D$5:$E$64,2,FALSE))</f>
        <v>6150.0738303300777</v>
      </c>
      <c r="M54" s="101"/>
      <c r="N54" s="96"/>
      <c r="O54" s="96"/>
      <c r="P54" s="96"/>
      <c r="Q54" s="96"/>
      <c r="R54" s="96"/>
      <c r="S54" s="96"/>
      <c r="T54" s="96"/>
      <c r="U54" s="95"/>
      <c r="V54" s="92"/>
      <c r="W54" s="92"/>
      <c r="X54" s="92"/>
      <c r="Y54" s="92"/>
      <c r="Z54" s="92"/>
      <c r="AA54" s="92"/>
      <c r="AB54" s="92"/>
      <c r="AC54" s="92"/>
    </row>
    <row r="55" spans="2:29" hidden="1" outlineLevel="2">
      <c r="B55" s="203"/>
      <c r="C55" s="201"/>
      <c r="D55" s="21" t="s">
        <v>55</v>
      </c>
      <c r="E55" s="87">
        <f>'Proyección de ventas'!Q51</f>
        <v>76.203102122600015</v>
      </c>
      <c r="F55" s="4">
        <f>E55*(VLOOKUP(D55,'Lista de productos'!$D$5:$E$64,2,FALSE))</f>
        <v>3209.6746614039125</v>
      </c>
      <c r="G55" s="87">
        <f>'Proyección de ventas'!AD51</f>
        <v>93.729815610798013</v>
      </c>
      <c r="H55" s="4">
        <f>G55*(VLOOKUP($D55,'Lista de productos'!$D$5:$E$64,2,FALSE))</f>
        <v>3947.899833526812</v>
      </c>
      <c r="I55" s="87">
        <f>'Proyección de ventas'!AQ51</f>
        <v>118.09956766960548</v>
      </c>
      <c r="J55" s="4">
        <f>I55*(VLOOKUP($D55,'Lista de productos'!$D$5:$E$64,2,FALSE))</f>
        <v>4974.353790243782</v>
      </c>
      <c r="K55" s="87">
        <f>'Proyección de ventas'!BD51</f>
        <v>160.61541203066349</v>
      </c>
      <c r="L55" s="4">
        <f>K55*(VLOOKUP($D55,'Lista de productos'!$D$5:$E$64,2,FALSE))</f>
        <v>6765.1211547315461</v>
      </c>
      <c r="M55" s="101"/>
      <c r="N55" s="96"/>
      <c r="O55" s="96"/>
      <c r="P55" s="96"/>
      <c r="Q55" s="96"/>
      <c r="R55" s="96"/>
      <c r="S55" s="96"/>
      <c r="T55" s="96"/>
      <c r="U55" s="95"/>
      <c r="V55" s="92"/>
      <c r="W55" s="92"/>
      <c r="X55" s="92"/>
      <c r="Y55" s="92"/>
      <c r="Z55" s="92"/>
      <c r="AA55" s="92"/>
      <c r="AB55" s="92"/>
      <c r="AC55" s="92"/>
    </row>
    <row r="56" spans="2:29" hidden="1" outlineLevel="1">
      <c r="B56" s="203"/>
      <c r="C56" s="201"/>
      <c r="D56" s="24" t="s">
        <v>0</v>
      </c>
      <c r="E56" s="87">
        <f>SUM(E53:E55)</f>
        <v>193.13012065917621</v>
      </c>
      <c r="F56" s="4">
        <f t="shared" ref="F56:L56" si="4">SUM(F53:F55)</f>
        <v>8672.2890809948694</v>
      </c>
      <c r="G56" s="87">
        <f>SUM(G53:G55)</f>
        <v>237.55004841078676</v>
      </c>
      <c r="H56" s="4">
        <f t="shared" si="4"/>
        <v>10666.91556962369</v>
      </c>
      <c r="I56" s="87">
        <f>SUM(I53:I55)</f>
        <v>299.31306099759126</v>
      </c>
      <c r="J56" s="4">
        <f t="shared" si="4"/>
        <v>13440.313617725848</v>
      </c>
      <c r="K56" s="87">
        <f>SUM(K53:K55)</f>
        <v>407.0657629567242</v>
      </c>
      <c r="L56" s="4">
        <f t="shared" si="4"/>
        <v>18278.826520107155</v>
      </c>
      <c r="M56" s="101"/>
      <c r="N56" s="96"/>
      <c r="O56" s="96"/>
      <c r="P56" s="96"/>
      <c r="Q56" s="96"/>
      <c r="R56" s="96"/>
      <c r="S56" s="96"/>
      <c r="T56" s="96"/>
      <c r="U56" s="95"/>
      <c r="V56" s="92"/>
      <c r="W56" s="92"/>
      <c r="X56" s="92"/>
      <c r="Y56" s="92"/>
      <c r="Z56" s="92"/>
      <c r="AA56" s="92"/>
      <c r="AB56" s="92"/>
      <c r="AC56" s="92"/>
    </row>
    <row r="57" spans="2:29" hidden="1" outlineLevel="2">
      <c r="B57" s="203"/>
      <c r="C57" s="201" t="s">
        <v>56</v>
      </c>
      <c r="D57" s="21" t="s">
        <v>57</v>
      </c>
      <c r="E57" s="87">
        <f>'Proyección de ventas'!Q52</f>
        <v>50.076411021760705</v>
      </c>
      <c r="F57" s="4">
        <f>E57*(VLOOKUP(D57,'Lista de productos'!$D$5:$E$64,2,FALSE))</f>
        <v>730.11407269727113</v>
      </c>
      <c r="G57" s="87">
        <f>'Proyección de ventas'!AD53</f>
        <v>50.649884367560865</v>
      </c>
      <c r="H57" s="4">
        <f>G57*(VLOOKUP($D57,'Lista de productos'!$D$5:$E$64,2,FALSE))</f>
        <v>738.47531407903739</v>
      </c>
      <c r="I57" s="87">
        <f>'Proyección de ventas'!AQ53</f>
        <v>63.818854303126685</v>
      </c>
      <c r="J57" s="4">
        <f>I57*(VLOOKUP($D57,'Lista de productos'!$D$5:$E$64,2,FALSE))</f>
        <v>930.47889573958707</v>
      </c>
      <c r="K57" s="87">
        <f>'Proyección de ventas'!BD53</f>
        <v>86.793641852252307</v>
      </c>
      <c r="L57" s="4">
        <f>K57*(VLOOKUP($D57,'Lista de productos'!$D$5:$E$64,2,FALSE))</f>
        <v>1265.4512982058386</v>
      </c>
      <c r="M57" s="101"/>
      <c r="N57" s="96"/>
      <c r="O57" s="96"/>
      <c r="P57" s="96"/>
      <c r="Q57" s="96"/>
      <c r="R57" s="96"/>
      <c r="S57" s="96"/>
      <c r="T57" s="96"/>
      <c r="U57" s="95"/>
      <c r="V57" s="92"/>
      <c r="W57" s="92"/>
      <c r="X57" s="92"/>
      <c r="Y57" s="92"/>
      <c r="Z57" s="92"/>
      <c r="AA57" s="92"/>
      <c r="AB57" s="92"/>
      <c r="AC57" s="92"/>
    </row>
    <row r="58" spans="2:29" hidden="1" outlineLevel="2">
      <c r="B58" s="203"/>
      <c r="C58" s="201"/>
      <c r="D58" s="21" t="s">
        <v>58</v>
      </c>
      <c r="E58" s="87">
        <f>'Proyección de ventas'!Q53</f>
        <v>41.178767778504763</v>
      </c>
      <c r="F58" s="4">
        <f>E58*(VLOOKUP(D58,'Lista de productos'!$D$5:$E$64,2,FALSE))</f>
        <v>533.67683040942177</v>
      </c>
      <c r="G58" s="87">
        <f>'Proyección de ventas'!AD54</f>
        <v>56.050941016216747</v>
      </c>
      <c r="H58" s="4">
        <f>G58*(VLOOKUP($D58,'Lista de productos'!$D$5:$E$64,2,FALSE))</f>
        <v>726.42019557016908</v>
      </c>
      <c r="I58" s="87">
        <f>'Proyección de ventas'!AQ54</f>
        <v>70.624185680433101</v>
      </c>
      <c r="J58" s="4">
        <f>I58*(VLOOKUP($D58,'Lista de productos'!$D$5:$E$64,2,FALSE))</f>
        <v>915.28944641841304</v>
      </c>
      <c r="K58" s="87">
        <f>'Proyección de ventas'!BD54</f>
        <v>96.048892525389036</v>
      </c>
      <c r="L58" s="4">
        <f>K58*(VLOOKUP($D58,'Lista de productos'!$D$5:$E$64,2,FALSE))</f>
        <v>1244.793647129042</v>
      </c>
      <c r="M58" s="101"/>
      <c r="N58" s="96"/>
      <c r="O58" s="96"/>
      <c r="P58" s="96"/>
      <c r="Q58" s="96"/>
      <c r="R58" s="96"/>
      <c r="S58" s="96"/>
      <c r="T58" s="96"/>
      <c r="U58" s="95"/>
      <c r="V58" s="92"/>
      <c r="W58" s="92"/>
      <c r="X58" s="92"/>
      <c r="Y58" s="92"/>
      <c r="Z58" s="92"/>
      <c r="AA58" s="92"/>
      <c r="AB58" s="92"/>
      <c r="AC58" s="92"/>
    </row>
    <row r="59" spans="2:29" hidden="1" outlineLevel="2">
      <c r="B59" s="203"/>
      <c r="C59" s="201"/>
      <c r="D59" s="21" t="s">
        <v>59</v>
      </c>
      <c r="E59" s="87">
        <f>'Proyección de ventas'!Q54</f>
        <v>45.569870744891659</v>
      </c>
      <c r="F59" s="4">
        <f>E59*(VLOOKUP(D59,'Lista de productos'!$D$5:$E$64,2,FALSE))</f>
        <v>738.23190606724484</v>
      </c>
      <c r="G59" s="87">
        <f>'Proyección de ventas'!AD55</f>
        <v>18.922217189190711</v>
      </c>
      <c r="H59" s="4">
        <f>G59*(VLOOKUP($D59,'Lista de productos'!$D$5:$E$64,2,FALSE))</f>
        <v>306.53991846488952</v>
      </c>
      <c r="I59" s="87">
        <f>'Proyección de ventas'!AQ55</f>
        <v>23.841993658380296</v>
      </c>
      <c r="J59" s="4">
        <f>I59*(VLOOKUP($D59,'Lista de productos'!$D$5:$E$64,2,FALSE))</f>
        <v>386.24029726576077</v>
      </c>
      <c r="K59" s="87">
        <f>'Proyección de ventas'!BD55</f>
        <v>32.425111375397208</v>
      </c>
      <c r="L59" s="4">
        <f>K59*(VLOOKUP($D59,'Lista de productos'!$D$5:$E$64,2,FALSE))</f>
        <v>525.2868042814348</v>
      </c>
      <c r="M59" s="101"/>
      <c r="N59" s="96"/>
      <c r="O59" s="96"/>
      <c r="P59" s="96"/>
      <c r="Q59" s="96"/>
      <c r="R59" s="96"/>
      <c r="S59" s="96"/>
      <c r="T59" s="96"/>
      <c r="U59" s="95"/>
      <c r="V59" s="92"/>
      <c r="W59" s="92"/>
      <c r="X59" s="92"/>
      <c r="Y59" s="92"/>
      <c r="Z59" s="92"/>
      <c r="AA59" s="92"/>
      <c r="AB59" s="92"/>
      <c r="AC59" s="92"/>
    </row>
    <row r="60" spans="2:29" hidden="1" outlineLevel="1">
      <c r="B60" s="203"/>
      <c r="C60" s="201"/>
      <c r="D60" s="24" t="s">
        <v>0</v>
      </c>
      <c r="E60" s="87">
        <f t="shared" ref="E60:L60" si="5">SUM(E57:E59)</f>
        <v>136.82504954515713</v>
      </c>
      <c r="F60" s="4">
        <f t="shared" si="5"/>
        <v>2002.0228091739377</v>
      </c>
      <c r="G60" s="87">
        <f t="shared" si="5"/>
        <v>125.62304257296833</v>
      </c>
      <c r="H60" s="4">
        <f t="shared" si="5"/>
        <v>1771.4354281140959</v>
      </c>
      <c r="I60" s="87">
        <f t="shared" si="5"/>
        <v>158.28503364194009</v>
      </c>
      <c r="J60" s="4">
        <f t="shared" si="5"/>
        <v>2232.0086394237605</v>
      </c>
      <c r="K60" s="87">
        <f t="shared" si="5"/>
        <v>215.26764575303855</v>
      </c>
      <c r="L60" s="4">
        <f t="shared" si="5"/>
        <v>3035.5317496163157</v>
      </c>
      <c r="M60" s="101"/>
      <c r="N60" s="96"/>
      <c r="O60" s="96"/>
      <c r="P60" s="96"/>
      <c r="Q60" s="96"/>
      <c r="R60" s="96"/>
      <c r="S60" s="96"/>
      <c r="T60" s="96"/>
      <c r="U60" s="95"/>
      <c r="V60" s="92"/>
      <c r="W60" s="92"/>
      <c r="X60" s="92"/>
      <c r="Y60" s="92"/>
      <c r="Z60" s="92"/>
      <c r="AA60" s="92"/>
      <c r="AB60" s="92"/>
      <c r="AC60" s="92"/>
    </row>
    <row r="61" spans="2:29" hidden="1" outlineLevel="2">
      <c r="B61" s="198" t="s">
        <v>104</v>
      </c>
      <c r="C61" s="201" t="s">
        <v>61</v>
      </c>
      <c r="D61" s="21" t="s">
        <v>62</v>
      </c>
      <c r="E61" s="87">
        <f>'Proyección de ventas'!Q55</f>
        <v>15.383916413976191</v>
      </c>
      <c r="F61" s="4">
        <f>E61*(VLOOKUP(D61,'Lista de productos'!$D$5:$E$64,2,FALSE))</f>
        <v>996.87778362565712</v>
      </c>
      <c r="G61" s="87">
        <f>'Proyección de ventas'!AD55</f>
        <v>18.922217189190711</v>
      </c>
      <c r="H61" s="4">
        <f>G61*(VLOOKUP($D61,'Lista de productos'!$D$5:$E$64,2,FALSE))</f>
        <v>1226.1596738595581</v>
      </c>
      <c r="I61" s="87">
        <f>'Proyección de ventas'!AQ55</f>
        <v>23.841993658380296</v>
      </c>
      <c r="J61" s="4">
        <f>I61*(VLOOKUP($D61,'Lista de productos'!$D$5:$E$64,2,FALSE))</f>
        <v>1544.9611890630431</v>
      </c>
      <c r="K61" s="87">
        <f>'Proyección de ventas'!BD55</f>
        <v>32.425111375397208</v>
      </c>
      <c r="L61" s="4">
        <f>K61*(VLOOKUP($D61,'Lista de productos'!$D$5:$E$64,2,FALSE))</f>
        <v>2101.1472171257392</v>
      </c>
      <c r="M61" s="101"/>
      <c r="N61" s="96"/>
      <c r="O61" s="96"/>
      <c r="P61" s="96"/>
      <c r="Q61" s="96"/>
      <c r="R61" s="96"/>
      <c r="S61" s="96"/>
      <c r="T61" s="96"/>
      <c r="U61" s="95"/>
      <c r="V61" s="92"/>
      <c r="W61" s="92"/>
      <c r="X61" s="92"/>
      <c r="Y61" s="92"/>
      <c r="Z61" s="92"/>
      <c r="AA61" s="92"/>
      <c r="AB61" s="92"/>
      <c r="AC61" s="92"/>
    </row>
    <row r="62" spans="2:29" hidden="1" outlineLevel="2">
      <c r="B62" s="198"/>
      <c r="C62" s="201"/>
      <c r="D62" s="21" t="s">
        <v>63</v>
      </c>
      <c r="E62" s="87">
        <f>'Proyección de ventas'!Q56</f>
        <v>21.764691944626193</v>
      </c>
      <c r="F62" s="4">
        <f>E62*(VLOOKUP(D62,'Lista de productos'!$D$5:$E$64,2,FALSE))</f>
        <v>1234.0580332603051</v>
      </c>
      <c r="G62" s="87">
        <f>'Proyección de ventas'!AD56</f>
        <v>26.770571091890218</v>
      </c>
      <c r="H62" s="4">
        <f>G62*(VLOOKUP($D62,'Lista de productos'!$D$5:$E$64,2,FALSE))</f>
        <v>1517.8913809101753</v>
      </c>
      <c r="I62" s="87">
        <f>'Proyección de ventas'!AQ56</f>
        <v>33.730919575781677</v>
      </c>
      <c r="J62" s="4">
        <f>I62*(VLOOKUP($D62,'Lista de productos'!$D$5:$E$64,2,FALSE))</f>
        <v>1912.5431399468209</v>
      </c>
      <c r="K62" s="87">
        <f>'Proyección de ventas'!BD56</f>
        <v>45.874050623063077</v>
      </c>
      <c r="L62" s="4">
        <f>K62*(VLOOKUP($D62,'Lista de productos'!$D$5:$E$64,2,FALSE))</f>
        <v>2601.0586703276763</v>
      </c>
      <c r="M62" s="101"/>
      <c r="N62" s="96"/>
      <c r="O62" s="96"/>
      <c r="P62" s="96"/>
      <c r="Q62" s="96"/>
      <c r="R62" s="96"/>
      <c r="S62" s="96"/>
      <c r="T62" s="96"/>
      <c r="U62" s="95"/>
      <c r="V62" s="92"/>
      <c r="W62" s="92"/>
      <c r="X62" s="92"/>
      <c r="Y62" s="92"/>
      <c r="Z62" s="92"/>
      <c r="AA62" s="92"/>
      <c r="AB62" s="92"/>
      <c r="AC62" s="92"/>
    </row>
    <row r="63" spans="2:29" hidden="1" outlineLevel="2">
      <c r="B63" s="198"/>
      <c r="C63" s="201"/>
      <c r="D63" s="21" t="s">
        <v>64</v>
      </c>
      <c r="E63" s="87">
        <f>'Proyección de ventas'!Q57</f>
        <v>27.138737613710717</v>
      </c>
      <c r="F63" s="4">
        <f>E63*(VLOOKUP(D63,'Lista de productos'!$D$5:$E$64,2,FALSE))</f>
        <v>1626.6959325658204</v>
      </c>
      <c r="G63" s="87">
        <f>'Proyección de ventas'!AD57</f>
        <v>33.38064726486418</v>
      </c>
      <c r="H63" s="4">
        <f>G63*(VLOOKUP($D63,'Lista de productos'!$D$5:$E$64,2,FALSE))</f>
        <v>2000.8359970559588</v>
      </c>
      <c r="I63" s="87">
        <f>'Proyección de ventas'!AQ57</f>
        <v>42.059615553728861</v>
      </c>
      <c r="J63" s="4">
        <f>I63*(VLOOKUP($D63,'Lista de productos'!$D$5:$E$64,2,FALSE))</f>
        <v>2521.053356290508</v>
      </c>
      <c r="K63" s="87">
        <f>'Proyección de ventas'!BD57</f>
        <v>57.201077153071267</v>
      </c>
      <c r="L63" s="4">
        <f>K63*(VLOOKUP($D63,'Lista de productos'!$D$5:$E$64,2,FALSE))</f>
        <v>3428.6325645550914</v>
      </c>
      <c r="M63" s="101"/>
      <c r="N63" s="96"/>
      <c r="O63" s="96"/>
      <c r="P63" s="96"/>
      <c r="Q63" s="96"/>
      <c r="R63" s="96"/>
      <c r="S63" s="96"/>
      <c r="T63" s="96"/>
      <c r="U63" s="95"/>
      <c r="V63" s="92"/>
      <c r="W63" s="92"/>
      <c r="X63" s="92"/>
      <c r="Y63" s="92"/>
      <c r="Z63" s="92"/>
      <c r="AA63" s="92"/>
      <c r="AB63" s="92"/>
      <c r="AC63" s="92"/>
    </row>
    <row r="64" spans="2:29" hidden="1" outlineLevel="2">
      <c r="B64" s="198"/>
      <c r="C64" s="201"/>
      <c r="D64" s="21" t="s">
        <v>65</v>
      </c>
      <c r="E64" s="87">
        <f>'Proyección de ventas'!Q58</f>
        <v>25.160387765324998</v>
      </c>
      <c r="F64" s="4">
        <f>E64*(VLOOKUP(D64,'Lista de productos'!$D$5:$E$64,2,FALSE))</f>
        <v>2445.5896907895899</v>
      </c>
      <c r="G64" s="87">
        <f>'Proyección de ventas'!AD58</f>
        <v>30.947276951349753</v>
      </c>
      <c r="H64" s="4">
        <f>G64*(VLOOKUP($D64,'Lista de productos'!$D$5:$E$64,2,FALSE))</f>
        <v>3008.0753196711962</v>
      </c>
      <c r="I64" s="87">
        <f>'Proyección de ventas'!AQ58</f>
        <v>38.993568958700685</v>
      </c>
      <c r="J64" s="4">
        <f>I64*(VLOOKUP($D64,'Lista de productos'!$D$5:$E$64,2,FALSE))</f>
        <v>3790.1749027857068</v>
      </c>
      <c r="K64" s="87">
        <f>'Proyección de ventas'!BD58</f>
        <v>53.031253783832938</v>
      </c>
      <c r="L64" s="4">
        <f>K64*(VLOOKUP($D64,'Lista de productos'!$D$5:$E$64,2,FALSE))</f>
        <v>5154.6378677885614</v>
      </c>
      <c r="M64" s="101"/>
      <c r="N64" s="96"/>
      <c r="O64" s="96"/>
      <c r="P64" s="96"/>
      <c r="Q64" s="96"/>
      <c r="R64" s="96"/>
      <c r="S64" s="96"/>
      <c r="T64" s="96"/>
      <c r="U64" s="95"/>
      <c r="V64" s="92"/>
      <c r="W64" s="92"/>
      <c r="X64" s="92"/>
      <c r="Y64" s="92"/>
      <c r="Z64" s="92"/>
      <c r="AA64" s="92"/>
      <c r="AB64" s="92"/>
      <c r="AC64" s="92"/>
    </row>
    <row r="65" spans="2:29" hidden="1" outlineLevel="1">
      <c r="B65" s="198"/>
      <c r="C65" s="201"/>
      <c r="D65" s="24" t="s">
        <v>0</v>
      </c>
      <c r="E65" s="87">
        <f t="shared" ref="E65:L65" si="6">SUM(E61:E64)</f>
        <v>89.447733737638103</v>
      </c>
      <c r="F65" s="4">
        <f t="shared" si="6"/>
        <v>6303.221440241372</v>
      </c>
      <c r="G65" s="87">
        <f t="shared" si="6"/>
        <v>110.02071249729485</v>
      </c>
      <c r="H65" s="4">
        <f t="shared" si="6"/>
        <v>7752.9623714968875</v>
      </c>
      <c r="I65" s="87">
        <f t="shared" si="6"/>
        <v>138.62609774659151</v>
      </c>
      <c r="J65" s="4">
        <f t="shared" si="6"/>
        <v>9768.7325880860772</v>
      </c>
      <c r="K65" s="87">
        <f t="shared" si="6"/>
        <v>188.5314929353645</v>
      </c>
      <c r="L65" s="4">
        <f t="shared" si="6"/>
        <v>13285.476319797068</v>
      </c>
      <c r="M65" s="101"/>
      <c r="N65" s="96"/>
      <c r="O65" s="96"/>
      <c r="P65" s="96"/>
      <c r="Q65" s="96"/>
      <c r="R65" s="96"/>
      <c r="S65" s="96"/>
      <c r="T65" s="96"/>
      <c r="U65" s="95"/>
      <c r="V65" s="92"/>
      <c r="W65" s="92"/>
      <c r="X65" s="92"/>
      <c r="Y65" s="92"/>
      <c r="Z65" s="92"/>
      <c r="AA65" s="92"/>
      <c r="AB65" s="92"/>
      <c r="AC65" s="92"/>
    </row>
    <row r="66" spans="2:29" hidden="1" outlineLevel="2">
      <c r="B66" s="198"/>
      <c r="C66" s="201" t="s">
        <v>66</v>
      </c>
      <c r="D66" s="21" t="s">
        <v>67</v>
      </c>
      <c r="E66" s="87">
        <f>'Proyección de ventas'!Q59</f>
        <v>26.778737613710717</v>
      </c>
      <c r="F66" s="4">
        <f>E66*(VLOOKUP(D66,'Lista de productos'!$D$5:$E$64,2,FALSE))</f>
        <v>18654.068621710885</v>
      </c>
      <c r="G66" s="87">
        <f>'Proyección de ventas'!AD59</f>
        <v>32.937847264864182</v>
      </c>
      <c r="H66" s="4">
        <f>G66*(VLOOKUP($D66,'Lista de productos'!$D$5:$E$64,2,FALSE))</f>
        <v>22944.504404704388</v>
      </c>
      <c r="I66" s="87">
        <f>'Proyección de ventas'!AQ59</f>
        <v>41.501687553728857</v>
      </c>
      <c r="J66" s="4">
        <f>I66*(VLOOKUP($D66,'Lista de productos'!$D$5:$E$64,2,FALSE))</f>
        <v>28910.075549927522</v>
      </c>
      <c r="K66" s="87">
        <f>'Proyección de ventas'!BD59</f>
        <v>56.442295073071271</v>
      </c>
      <c r="L66" s="4">
        <f>K66*(VLOOKUP($D66,'Lista de productos'!$D$5:$E$64,2,FALSE))</f>
        <v>39317.70274790145</v>
      </c>
      <c r="M66" s="101"/>
      <c r="N66" s="96"/>
      <c r="O66" s="96"/>
      <c r="P66" s="96"/>
      <c r="Q66" s="96"/>
      <c r="R66" s="96"/>
      <c r="S66" s="96"/>
      <c r="T66" s="96"/>
      <c r="U66" s="95"/>
      <c r="V66" s="92"/>
      <c r="W66" s="92"/>
      <c r="X66" s="92"/>
      <c r="Y66" s="92"/>
      <c r="Z66" s="92"/>
      <c r="AA66" s="92"/>
      <c r="AB66" s="92"/>
      <c r="AC66" s="92"/>
    </row>
    <row r="67" spans="2:29" hidden="1" outlineLevel="2">
      <c r="B67" s="198"/>
      <c r="C67" s="201"/>
      <c r="D67" s="21" t="s">
        <v>68</v>
      </c>
      <c r="E67" s="87">
        <f>'Proyección de ventas'!Q60</f>
        <v>52.789642399469045</v>
      </c>
      <c r="F67" s="4">
        <f>E67*(VLOOKUP(D67,'Lista de productos'!$D$5:$E$64,2,FALSE))</f>
        <v>34207.688274855944</v>
      </c>
      <c r="G67" s="87">
        <f>'Proyección de ventas'!AD60</f>
        <v>64.931260151346947</v>
      </c>
      <c r="H67" s="4">
        <f>G67*(VLOOKUP($D67,'Lista de productos'!$D$5:$E$64,2,FALSE))</f>
        <v>42075.456578072823</v>
      </c>
      <c r="I67" s="87">
        <f>'Proyección de ventas'!AQ60</f>
        <v>81.813387790697135</v>
      </c>
      <c r="J67" s="4">
        <f>I67*(VLOOKUP($D67,'Lista de productos'!$D$5:$E$64,2,FALSE))</f>
        <v>53015.075288371743</v>
      </c>
      <c r="K67" s="87">
        <f>'Proyección de ventas'!BD60</f>
        <v>111.26620739534812</v>
      </c>
      <c r="L67" s="4">
        <f>K67*(VLOOKUP($D67,'Lista de productos'!$D$5:$E$64,2,FALSE))</f>
        <v>72100.502392185575</v>
      </c>
      <c r="M67" s="101"/>
      <c r="N67" s="96"/>
      <c r="O67" s="96"/>
      <c r="P67" s="96"/>
      <c r="Q67" s="96"/>
      <c r="R67" s="96"/>
      <c r="S67" s="96"/>
      <c r="T67" s="96"/>
      <c r="U67" s="95"/>
      <c r="V67" s="92"/>
      <c r="W67" s="92"/>
      <c r="X67" s="92"/>
      <c r="Y67" s="92"/>
      <c r="Z67" s="92"/>
      <c r="AA67" s="92"/>
      <c r="AB67" s="92"/>
      <c r="AC67" s="92"/>
    </row>
    <row r="68" spans="2:29" hidden="1" outlineLevel="2">
      <c r="B68" s="198"/>
      <c r="C68" s="201"/>
      <c r="D68" s="21" t="s">
        <v>69</v>
      </c>
      <c r="E68" s="87">
        <f>'Proyección de ventas'!Q61</f>
        <v>72.212296427155948</v>
      </c>
      <c r="F68" s="4">
        <f>E68*(VLOOKUP(D68,'Lista de productos'!$D$5:$E$64,2,FALSE))</f>
        <v>44453.8896805572</v>
      </c>
      <c r="G68" s="87">
        <f>'Proyección de ventas'!AD61</f>
        <v>88.821124605401835</v>
      </c>
      <c r="H68" s="4">
        <f>G68*(VLOOKUP($D68,'Lista de productos'!$D$5:$E$64,2,FALSE))</f>
        <v>54678.284307085371</v>
      </c>
      <c r="I68" s="87">
        <f>'Proyección de ventas'!AQ61</f>
        <v>111.91461700280628</v>
      </c>
      <c r="J68" s="4">
        <f>I68*(VLOOKUP($D68,'Lista de productos'!$D$5:$E$64,2,FALSE))</f>
        <v>68894.638226927549</v>
      </c>
      <c r="K68" s="87">
        <f>'Proyección de ventas'!BD61</f>
        <v>152.20387912381656</v>
      </c>
      <c r="L68" s="4">
        <f>K68*(VLOOKUP($D68,'Lista de productos'!$D$5:$E$64,2,FALSE))</f>
        <v>93696.707988621478</v>
      </c>
      <c r="M68" s="101"/>
      <c r="N68" s="96"/>
      <c r="O68" s="96"/>
      <c r="P68" s="96"/>
      <c r="Q68" s="96"/>
      <c r="R68" s="96"/>
      <c r="S68" s="96"/>
      <c r="T68" s="96"/>
      <c r="U68" s="95"/>
      <c r="V68" s="92"/>
      <c r="W68" s="92"/>
      <c r="X68" s="92"/>
      <c r="Y68" s="92"/>
      <c r="Z68" s="92"/>
      <c r="AA68" s="92"/>
      <c r="AB68" s="92"/>
      <c r="AC68" s="92"/>
    </row>
    <row r="69" spans="2:29" hidden="1" outlineLevel="1">
      <c r="B69" s="198"/>
      <c r="C69" s="201"/>
      <c r="D69" s="24" t="s">
        <v>0</v>
      </c>
      <c r="E69" s="87">
        <f>SUM(E66:E68)</f>
        <v>151.7806764403357</v>
      </c>
      <c r="F69" s="4">
        <f t="shared" ref="F69:L69" si="7">SUM(F66:F68)</f>
        <v>97315.646577124033</v>
      </c>
      <c r="G69" s="87">
        <f>SUM(G66:G68)</f>
        <v>186.69023202161299</v>
      </c>
      <c r="H69" s="4">
        <f t="shared" si="7"/>
        <v>119698.24528986258</v>
      </c>
      <c r="I69" s="87">
        <f>SUM(I66:I68)</f>
        <v>235.22969234723229</v>
      </c>
      <c r="J69" s="4">
        <f t="shared" si="7"/>
        <v>150819.7890652268</v>
      </c>
      <c r="K69" s="87">
        <f>SUM(K66:K68)</f>
        <v>319.91238159223599</v>
      </c>
      <c r="L69" s="4">
        <f t="shared" si="7"/>
        <v>205114.91312870849</v>
      </c>
      <c r="M69" s="101"/>
      <c r="N69" s="96"/>
      <c r="O69" s="96"/>
      <c r="P69" s="96"/>
      <c r="Q69" s="96"/>
      <c r="R69" s="96"/>
      <c r="S69" s="96"/>
      <c r="T69" s="96"/>
      <c r="U69" s="95"/>
      <c r="V69" s="92"/>
      <c r="W69" s="92"/>
      <c r="X69" s="92"/>
      <c r="Y69" s="92"/>
      <c r="Z69" s="92"/>
      <c r="AA69" s="92"/>
      <c r="AB69" s="92"/>
      <c r="AC69" s="92"/>
    </row>
    <row r="70" spans="2:29" hidden="1" outlineLevel="2">
      <c r="B70" s="199" t="s">
        <v>105</v>
      </c>
      <c r="C70" s="201" t="s">
        <v>71</v>
      </c>
      <c r="D70" s="20" t="s">
        <v>72</v>
      </c>
      <c r="E70" s="87">
        <f>'Proyección de ventas'!Q62</f>
        <v>167.9611589980089</v>
      </c>
      <c r="F70" s="4">
        <f>E70*(VLOOKUP(D70,'Lista de productos'!$D$5:$E$64,2,FALSE))</f>
        <v>9183.2763682161367</v>
      </c>
      <c r="G70" s="87">
        <f>'Proyección de ventas'!AD62</f>
        <v>206.592225567551</v>
      </c>
      <c r="H70" s="4">
        <f>G70*(VLOOKUP($D70,'Lista de productos'!$D$5:$E$64,2,FALSE))</f>
        <v>11295.42993290585</v>
      </c>
      <c r="I70" s="87">
        <f>'Proyección de ventas'!AQ62</f>
        <v>260.30620421511429</v>
      </c>
      <c r="J70" s="4">
        <f>I70*(VLOOKUP($D70,'Lista de productos'!$D$5:$E$64,2,FALSE))</f>
        <v>14232.241715461374</v>
      </c>
      <c r="K70" s="87">
        <f>'Proyección de ventas'!BD62</f>
        <v>354.01643773255546</v>
      </c>
      <c r="L70" s="4">
        <f>K70*(VLOOKUP($D70,'Lista de productos'!$D$5:$E$64,2,FALSE))</f>
        <v>19355.848733027469</v>
      </c>
      <c r="M70" s="101"/>
      <c r="N70" s="96"/>
      <c r="O70" s="96"/>
      <c r="P70" s="96"/>
      <c r="Q70" s="96"/>
      <c r="R70" s="96"/>
      <c r="S70" s="96"/>
      <c r="T70" s="96"/>
      <c r="U70" s="95"/>
      <c r="V70" s="92"/>
      <c r="W70" s="92"/>
      <c r="X70" s="92"/>
      <c r="Y70" s="92"/>
      <c r="Z70" s="92"/>
      <c r="AA70" s="92"/>
      <c r="AB70" s="92"/>
      <c r="AC70" s="92"/>
    </row>
    <row r="71" spans="2:29" hidden="1" outlineLevel="2">
      <c r="B71" s="199"/>
      <c r="C71" s="201"/>
      <c r="D71" s="20" t="s">
        <v>73</v>
      </c>
      <c r="E71" s="87">
        <f>'Proyección de ventas'!Q63</f>
        <v>195.9546854976771</v>
      </c>
      <c r="F71" s="4">
        <f>E71*(VLOOKUP(D71,'Lista de productos'!$D$5:$E$64,2,FALSE))</f>
        <v>10713.822429585494</v>
      </c>
      <c r="G71" s="87">
        <f>'Proyección de ventas'!AD63</f>
        <v>241.02426316214286</v>
      </c>
      <c r="H71" s="4">
        <f>G71*(VLOOKUP($D71,'Lista de productos'!$D$5:$E$64,2,FALSE))</f>
        <v>13178.00158839016</v>
      </c>
      <c r="I71" s="87">
        <f>'Proyección de ventas'!AQ63</f>
        <v>303.69057158429996</v>
      </c>
      <c r="J71" s="4">
        <f>I71*(VLOOKUP($D71,'Lista de productos'!$D$5:$E$64,2,FALSE))</f>
        <v>16604.282001371601</v>
      </c>
      <c r="K71" s="87">
        <f>'Proyección de ventas'!BD63</f>
        <v>413.01917735464798</v>
      </c>
      <c r="L71" s="4">
        <f>K71*(VLOOKUP($D71,'Lista de productos'!$D$5:$E$64,2,FALSE))</f>
        <v>22581.823521865375</v>
      </c>
      <c r="M71" s="101"/>
      <c r="N71" s="96"/>
      <c r="O71" s="96"/>
      <c r="P71" s="96"/>
      <c r="Q71" s="96"/>
      <c r="R71" s="96"/>
      <c r="S71" s="96"/>
      <c r="T71" s="96"/>
      <c r="U71" s="95"/>
      <c r="V71" s="92"/>
      <c r="W71" s="92"/>
      <c r="X71" s="92"/>
      <c r="Y71" s="92"/>
      <c r="Z71" s="92"/>
      <c r="AA71" s="92"/>
      <c r="AB71" s="92"/>
      <c r="AC71" s="92"/>
    </row>
    <row r="72" spans="2:29" hidden="1" outlineLevel="2">
      <c r="B72" s="199"/>
      <c r="C72" s="201"/>
      <c r="D72" s="20" t="s">
        <v>74</v>
      </c>
      <c r="E72" s="87">
        <f>'Proyección de ventas'!Q64</f>
        <v>107.48592201713839</v>
      </c>
      <c r="F72" s="4">
        <f>E72*(VLOOKUP(D72,'Lista de productos'!$D$5:$E$64,2,FALSE))</f>
        <v>17630.378358861126</v>
      </c>
      <c r="G72" s="87">
        <f>'Proyección de ventas'!AD64</f>
        <v>132.20768408108023</v>
      </c>
      <c r="H72" s="4">
        <f>G72*(VLOOKUP($D72,'Lista de productos'!$D$5:$E$64,2,FALSE))</f>
        <v>21685.365381399184</v>
      </c>
      <c r="I72" s="87">
        <f>'Proyección de ventas'!AQ64</f>
        <v>166.58168194216111</v>
      </c>
      <c r="J72" s="4">
        <f>I72*(VLOOKUP($D72,'Lista de productos'!$D$5:$E$64,2,FALSE))</f>
        <v>27323.560380562976</v>
      </c>
      <c r="K72" s="87">
        <f>'Proyección de ventas'!BD64</f>
        <v>226.55108744133912</v>
      </c>
      <c r="L72" s="4">
        <f>K72*(VLOOKUP($D72,'Lista de productos'!$D$5:$E$64,2,FALSE))</f>
        <v>37160.042117565652</v>
      </c>
      <c r="M72" s="101"/>
      <c r="N72" s="96"/>
      <c r="O72" s="96"/>
      <c r="P72" s="96"/>
      <c r="Q72" s="96"/>
      <c r="R72" s="96"/>
      <c r="S72" s="96"/>
      <c r="T72" s="96"/>
      <c r="U72" s="95"/>
      <c r="V72" s="92"/>
      <c r="W72" s="92"/>
      <c r="X72" s="92"/>
      <c r="Y72" s="92"/>
      <c r="Z72" s="92"/>
      <c r="AA72" s="92"/>
      <c r="AB72" s="92"/>
      <c r="AC72" s="92"/>
    </row>
    <row r="73" spans="2:29" hidden="1" outlineLevel="2">
      <c r="B73" s="199"/>
      <c r="C73" s="201"/>
      <c r="D73" s="20" t="s">
        <v>75</v>
      </c>
      <c r="E73" s="87">
        <f>'Proyección de ventas'!Q65</f>
        <v>111.97410599867264</v>
      </c>
      <c r="F73" s="4">
        <f>E73*(VLOOKUP(D73,'Lista de productos'!$D$5:$E$64,2,FALSE))</f>
        <v>3673.3105472864559</v>
      </c>
      <c r="G73" s="87">
        <f>'Proyección de ventas'!AD65</f>
        <v>137.7281503783673</v>
      </c>
      <c r="H73" s="4">
        <f>G73*(VLOOKUP($D73,'Lista de productos'!$D$5:$E$64,2,FALSE))</f>
        <v>4518.1719731623398</v>
      </c>
      <c r="I73" s="87">
        <f>'Proyección de ventas'!AQ65</f>
        <v>173.53746947674284</v>
      </c>
      <c r="J73" s="4">
        <f>I73*(VLOOKUP($D73,'Lista de productos'!$D$5:$E$64,2,FALSE))</f>
        <v>5692.8966861845493</v>
      </c>
      <c r="K73" s="87">
        <f>'Proyección de ventas'!BD65</f>
        <v>236.01095848837025</v>
      </c>
      <c r="L73" s="4">
        <f>K73*(VLOOKUP($D73,'Lista de productos'!$D$5:$E$64,2,FALSE))</f>
        <v>7742.3394932109859</v>
      </c>
      <c r="M73" s="101"/>
      <c r="N73" s="96"/>
      <c r="O73" s="96"/>
      <c r="P73" s="96"/>
      <c r="Q73" s="96"/>
      <c r="R73" s="96"/>
      <c r="S73" s="96"/>
      <c r="T73" s="96"/>
      <c r="U73" s="95"/>
      <c r="V73" s="92"/>
      <c r="W73" s="92"/>
      <c r="X73" s="92"/>
      <c r="Y73" s="92"/>
      <c r="Z73" s="92"/>
      <c r="AA73" s="92"/>
      <c r="AB73" s="92"/>
      <c r="AC73" s="92"/>
    </row>
    <row r="74" spans="2:29" hidden="1" outlineLevel="1">
      <c r="B74" s="208"/>
      <c r="C74" s="204"/>
      <c r="D74" s="23" t="s">
        <v>0</v>
      </c>
      <c r="E74" s="87">
        <f>SUM(E70:E73)</f>
        <v>583.37587251149694</v>
      </c>
      <c r="F74" s="4">
        <f t="shared" ref="F74:L74" si="8">SUM(F70:F73)</f>
        <v>41200.787703949216</v>
      </c>
      <c r="G74" s="87">
        <f>SUM(G70:G73)</f>
        <v>717.55232318914148</v>
      </c>
      <c r="H74" s="4">
        <f t="shared" si="8"/>
        <v>50676.968875857528</v>
      </c>
      <c r="I74" s="87">
        <f>SUM(I70:I73)</f>
        <v>904.11592721831835</v>
      </c>
      <c r="J74" s="4">
        <f t="shared" si="8"/>
        <v>63852.980783580504</v>
      </c>
      <c r="K74" s="87">
        <f>SUM(K70:K73)</f>
        <v>1229.597661016913</v>
      </c>
      <c r="L74" s="4">
        <f t="shared" si="8"/>
        <v>86840.05386566947</v>
      </c>
      <c r="M74" s="101"/>
      <c r="N74" s="96"/>
      <c r="O74" s="96"/>
      <c r="P74" s="96"/>
      <c r="Q74" s="96"/>
      <c r="R74" s="96"/>
      <c r="S74" s="96"/>
      <c r="T74" s="96"/>
      <c r="U74" s="95"/>
      <c r="V74" s="92"/>
      <c r="W74" s="92"/>
      <c r="X74" s="92"/>
      <c r="Y74" s="92"/>
      <c r="Z74" s="92"/>
      <c r="AA74" s="92"/>
      <c r="AB74" s="92"/>
      <c r="AC74" s="92"/>
    </row>
    <row r="75" spans="2:29" hidden="1" outlineLevel="2">
      <c r="B75" s="208" t="s">
        <v>111</v>
      </c>
      <c r="C75" s="22" t="s">
        <v>77</v>
      </c>
      <c r="D75" s="23"/>
      <c r="E75" s="87">
        <f>'Proyección de ventas'!Q66</f>
        <v>339.03487669411072</v>
      </c>
      <c r="F75" s="4">
        <f>E75*(VLOOKUP(C75,'Lista de productos'!$B$65:$E$68,4,FALSE))</f>
        <v>144998.43606453727</v>
      </c>
      <c r="G75" s="87">
        <f>'Proyección de ventas'!AD66</f>
        <v>417.01289833375625</v>
      </c>
      <c r="H75" s="4">
        <f>G75*(VLOOKUP(C75,'Lista de productos'!$B$65:$E$68,4,FALSE))</f>
        <v>178348.07635938088</v>
      </c>
      <c r="I75" s="87">
        <f>'Proyección de ventas'!AQ66</f>
        <v>525.43625190053297</v>
      </c>
      <c r="J75" s="4">
        <f>I75*(VLOOKUP(C75,'Lista de productos'!$B$65:$E$68,4,FALSE))</f>
        <v>224718.57621281996</v>
      </c>
      <c r="K75" s="87">
        <f>'Proyección de ventas'!BD66</f>
        <v>714.59330258472482</v>
      </c>
      <c r="L75" s="4">
        <f>K75*(VLOOKUP(C75,'Lista de productos'!$B$65:$E$68,4,FALSE))</f>
        <v>305617.26364943513</v>
      </c>
      <c r="M75" s="101"/>
      <c r="N75" s="96"/>
      <c r="O75" s="96"/>
      <c r="P75" s="96"/>
      <c r="Q75" s="96"/>
      <c r="R75" s="96"/>
      <c r="S75" s="96"/>
      <c r="T75" s="96"/>
      <c r="U75" s="95"/>
      <c r="V75" s="92"/>
      <c r="W75" s="92"/>
      <c r="X75" s="92"/>
      <c r="Y75" s="92"/>
      <c r="Z75" s="92"/>
      <c r="AA75" s="92"/>
      <c r="AB75" s="92"/>
      <c r="AC75" s="92"/>
    </row>
    <row r="76" spans="2:29" hidden="1" outlineLevel="2">
      <c r="B76" s="209"/>
      <c r="C76" s="22" t="s">
        <v>79</v>
      </c>
      <c r="D76" s="23"/>
      <c r="E76" s="87">
        <f>'Proyección de ventas'!Q67</f>
        <v>104.22758187869213</v>
      </c>
      <c r="F76" s="4">
        <f>E76*(VLOOKUP(C76,'Lista de productos'!$B$65:$E$68,4,FALSE))</f>
        <v>122415.29491652391</v>
      </c>
      <c r="G76" s="87">
        <f>'Proyección de ventas'!AD67</f>
        <v>128.19992571079132</v>
      </c>
      <c r="H76" s="4">
        <f>G76*(VLOOKUP(C76,'Lista de productos'!$B$65:$E$68,4,FALSE))</f>
        <v>150570.81274732441</v>
      </c>
      <c r="I76" s="87">
        <f>'Proyección de ventas'!AQ67</f>
        <v>161.53190639559705</v>
      </c>
      <c r="J76" s="4">
        <f>I76*(VLOOKUP(C76,'Lista de productos'!$B$65:$E$68,4,FALSE))</f>
        <v>189719.22406162875</v>
      </c>
      <c r="K76" s="87">
        <f>'Proyección de ventas'!BD67</f>
        <v>219.683392698012</v>
      </c>
      <c r="L76" s="4">
        <f>K76*(VLOOKUP(C76,'Lista de productos'!$B$65:$E$68,4,FALSE))</f>
        <v>258018.14472381509</v>
      </c>
      <c r="M76" s="101"/>
      <c r="N76" s="96"/>
      <c r="O76" s="96"/>
      <c r="P76" s="96"/>
      <c r="Q76" s="96"/>
      <c r="R76" s="96"/>
      <c r="S76" s="96"/>
      <c r="T76" s="96"/>
      <c r="U76" s="95"/>
      <c r="V76" s="92"/>
      <c r="W76" s="92"/>
      <c r="X76" s="92"/>
      <c r="Y76" s="92"/>
      <c r="Z76" s="92"/>
      <c r="AA76" s="92"/>
      <c r="AB76" s="92"/>
      <c r="AC76" s="92"/>
    </row>
    <row r="77" spans="2:29" hidden="1" outlineLevel="2">
      <c r="B77" s="209"/>
      <c r="C77" s="22" t="s">
        <v>80</v>
      </c>
      <c r="D77" s="23"/>
      <c r="E77" s="87">
        <f>'Proyección de ventas'!Q68</f>
        <v>267.14099903098185</v>
      </c>
      <c r="F77" s="4">
        <f>E77*(VLOOKUP(C77,'Lista de productos'!$B$65:$E$68,4,FALSE))</f>
        <v>244946.92483148785</v>
      </c>
      <c r="G77" s="87">
        <f>'Proyección de ventas'!AD68</f>
        <v>328.58342880810761</v>
      </c>
      <c r="H77" s="4">
        <f>G77*(VLOOKUP(C77,'Lista de productos'!$B$65:$E$68,4,FALSE))</f>
        <v>301284.71754273004</v>
      </c>
      <c r="I77" s="87">
        <f>'Proyección de ventas'!AQ68</f>
        <v>414.01512029821566</v>
      </c>
      <c r="J77" s="4">
        <f>I77*(VLOOKUP(C77,'Lista de productos'!$B$65:$E$68,4,FALSE))</f>
        <v>379618.74410383991</v>
      </c>
      <c r="K77" s="87">
        <f>'Proyección de ventas'!BD68</f>
        <v>563.06056360557329</v>
      </c>
      <c r="L77" s="4">
        <f>K77*(VLOOKUP(C77,'Lista de productos'!$B$65:$E$68,4,FALSE))</f>
        <v>516281.49198122224</v>
      </c>
      <c r="M77" s="101"/>
      <c r="N77" s="96"/>
      <c r="O77" s="96"/>
      <c r="P77" s="96"/>
      <c r="Q77" s="96"/>
      <c r="R77" s="96"/>
      <c r="S77" s="96"/>
      <c r="T77" s="96"/>
      <c r="U77" s="95"/>
      <c r="V77" s="92"/>
      <c r="W77" s="92"/>
      <c r="X77" s="92"/>
      <c r="Y77" s="92"/>
      <c r="Z77" s="92"/>
      <c r="AA77" s="92"/>
      <c r="AB77" s="92"/>
      <c r="AC77" s="92"/>
    </row>
    <row r="78" spans="2:29" hidden="1" outlineLevel="2">
      <c r="B78" s="210"/>
      <c r="C78" s="22" t="s">
        <v>81</v>
      </c>
      <c r="D78" s="23"/>
      <c r="E78" s="87">
        <f>'Proyección de ventas'!Q69</f>
        <v>643.85110949236764</v>
      </c>
      <c r="F78" s="4">
        <f>E78*(VLOOKUP(C78,'Lista de productos'!$B$65:$E$68,4,FALSE))</f>
        <v>372364.85066381592</v>
      </c>
      <c r="G78" s="87">
        <f>'Proyección de ventas'!AD69</f>
        <v>791.93686467561224</v>
      </c>
      <c r="H78" s="4">
        <f>G78*(VLOOKUP(C78,'Lista de productos'!$B$65:$E$68,4,FALSE))</f>
        <v>458008.76631649362</v>
      </c>
      <c r="I78" s="87">
        <f>'Proyección de ventas'!AQ69</f>
        <v>997.84044949127144</v>
      </c>
      <c r="J78" s="4">
        <f>I78*(VLOOKUP(C78,'Lista de productos'!$B$65:$E$68,4,FALSE))</f>
        <v>577091.04555878195</v>
      </c>
      <c r="K78" s="87">
        <f>'Proyección de ventas'!BD69</f>
        <v>1357.063011308129</v>
      </c>
      <c r="L78" s="4">
        <f>K78*(VLOOKUP(C78,'Lista de productos'!$B$65:$E$68,4,FALSE))</f>
        <v>784843.82195994339</v>
      </c>
      <c r="M78" s="101"/>
      <c r="N78" s="96"/>
      <c r="O78" s="96"/>
      <c r="P78" s="96"/>
      <c r="Q78" s="96"/>
      <c r="R78" s="96"/>
      <c r="S78" s="96"/>
      <c r="T78" s="96"/>
      <c r="U78" s="95"/>
      <c r="V78" s="92"/>
      <c r="W78" s="92"/>
      <c r="X78" s="92"/>
      <c r="Y78" s="92"/>
      <c r="Z78" s="92"/>
      <c r="AA78" s="92"/>
      <c r="AB78" s="92"/>
      <c r="AC78" s="92"/>
    </row>
    <row r="79" spans="2:29" hidden="1" outlineLevel="1">
      <c r="B79" s="78"/>
      <c r="C79" s="22" t="s">
        <v>241</v>
      </c>
      <c r="D79" s="23" t="s">
        <v>0</v>
      </c>
      <c r="E79" s="87">
        <f t="shared" ref="E79:L79" si="9">SUM(E75:E78)</f>
        <v>1354.2545670961524</v>
      </c>
      <c r="F79" s="4">
        <f t="shared" si="9"/>
        <v>884725.50647636503</v>
      </c>
      <c r="G79" s="87">
        <f t="shared" si="9"/>
        <v>1665.7331175282675</v>
      </c>
      <c r="H79" s="4">
        <f t="shared" si="9"/>
        <v>1088212.3729659291</v>
      </c>
      <c r="I79" s="87">
        <f t="shared" si="9"/>
        <v>2098.8237280856169</v>
      </c>
      <c r="J79" s="4">
        <f t="shared" si="9"/>
        <v>1371147.5899370704</v>
      </c>
      <c r="K79" s="87">
        <f t="shared" si="9"/>
        <v>2854.4002701964391</v>
      </c>
      <c r="L79" s="4">
        <f t="shared" si="9"/>
        <v>1864760.722314416</v>
      </c>
      <c r="M79" s="101"/>
      <c r="N79" s="96"/>
      <c r="O79" s="96"/>
      <c r="P79" s="96"/>
      <c r="Q79" s="96"/>
      <c r="R79" s="96"/>
      <c r="S79" s="96"/>
      <c r="T79" s="96"/>
      <c r="U79" s="95"/>
      <c r="V79" s="92"/>
      <c r="W79" s="92"/>
      <c r="X79" s="92"/>
      <c r="Y79" s="92"/>
      <c r="Z79" s="92"/>
      <c r="AA79" s="92"/>
      <c r="AB79" s="92"/>
      <c r="AC79" s="92"/>
    </row>
    <row r="80" spans="2:29" collapsed="1">
      <c r="B80" s="207" t="s">
        <v>0</v>
      </c>
      <c r="C80" s="207"/>
      <c r="D80" s="207"/>
      <c r="E80" s="87">
        <f t="shared" ref="E80:L80" si="10">E9+E16+E32+E52+E56+E60+E65+E69+E74+E79</f>
        <v>9618.2433937270307</v>
      </c>
      <c r="F80" s="4">
        <f t="shared" si="10"/>
        <v>1403730.7460787741</v>
      </c>
      <c r="G80" s="87">
        <f t="shared" si="10"/>
        <v>11787.767605916672</v>
      </c>
      <c r="H80" s="4">
        <f t="shared" si="10"/>
        <v>1725897.7650497225</v>
      </c>
      <c r="I80" s="87">
        <f t="shared" si="10"/>
        <v>14852.587183455009</v>
      </c>
      <c r="J80" s="4">
        <f t="shared" si="10"/>
        <v>2174631.1839626497</v>
      </c>
      <c r="K80" s="87">
        <f t="shared" si="10"/>
        <v>20199.51856949881</v>
      </c>
      <c r="L80" s="4">
        <f t="shared" si="10"/>
        <v>2957498.4101892039</v>
      </c>
      <c r="M80" s="101"/>
      <c r="N80" s="96" t="s">
        <v>188</v>
      </c>
      <c r="O80" s="97" t="s">
        <v>100</v>
      </c>
      <c r="P80" s="98">
        <f>E80</f>
        <v>9618.2433937270307</v>
      </c>
      <c r="Q80" s="98">
        <f>G80</f>
        <v>11787.767605916672</v>
      </c>
      <c r="R80" s="98">
        <f>I80</f>
        <v>14852.587183455009</v>
      </c>
      <c r="S80" s="98">
        <f>K80</f>
        <v>20199.51856949881</v>
      </c>
      <c r="T80" s="96"/>
      <c r="U80" s="95"/>
      <c r="V80" s="92"/>
      <c r="W80" s="92"/>
      <c r="X80" s="92"/>
      <c r="Y80" s="92"/>
      <c r="Z80" s="92"/>
      <c r="AA80" s="92"/>
      <c r="AB80" s="92"/>
      <c r="AC80" s="92"/>
    </row>
    <row r="81" spans="5:29">
      <c r="F81" s="4">
        <f>F80/12</f>
        <v>116977.56217323117</v>
      </c>
      <c r="G81" s="105"/>
      <c r="H81" s="4">
        <f>H80/12</f>
        <v>143824.81375414354</v>
      </c>
      <c r="I81" s="105"/>
      <c r="J81" s="4">
        <f>J80/12</f>
        <v>181219.26533022081</v>
      </c>
      <c r="K81" s="105"/>
      <c r="L81" s="4">
        <f>L80/12</f>
        <v>246458.20084910034</v>
      </c>
      <c r="M81" s="105"/>
      <c r="N81" s="96"/>
      <c r="O81" s="99" t="s">
        <v>2</v>
      </c>
      <c r="P81" s="100">
        <f>F80</f>
        <v>1403730.7460787741</v>
      </c>
      <c r="Q81" s="100">
        <f>H80</f>
        <v>1725897.7650497225</v>
      </c>
      <c r="R81" s="100">
        <f>J80</f>
        <v>2174631.1839626497</v>
      </c>
      <c r="S81" s="100">
        <f>L80</f>
        <v>2957498.4101892039</v>
      </c>
      <c r="T81" s="96"/>
      <c r="U81" s="95"/>
      <c r="V81" s="92"/>
      <c r="W81" s="92"/>
      <c r="X81" s="92"/>
      <c r="Y81" s="92"/>
      <c r="Z81" s="92"/>
      <c r="AA81" s="92"/>
      <c r="AB81" s="92"/>
      <c r="AC81" s="92"/>
    </row>
    <row r="82" spans="5:29">
      <c r="E82" s="13" t="s">
        <v>242</v>
      </c>
      <c r="F82" s="138">
        <v>1247355.1916160686</v>
      </c>
      <c r="H82" s="138">
        <v>1625788.8880495615</v>
      </c>
      <c r="J82" s="138">
        <v>2030889.8461338133</v>
      </c>
      <c r="L82" s="138">
        <v>2576009.5950476052</v>
      </c>
      <c r="M82" s="101"/>
      <c r="N82" s="96"/>
      <c r="O82" s="96"/>
      <c r="P82" s="96"/>
      <c r="Q82" s="96"/>
      <c r="R82" s="96"/>
      <c r="S82" s="96"/>
      <c r="T82" s="96"/>
      <c r="U82" s="95"/>
      <c r="V82" s="92"/>
      <c r="W82" s="92"/>
      <c r="X82" s="92"/>
      <c r="Y82" s="92"/>
      <c r="Z82" s="92"/>
      <c r="AA82" s="92"/>
      <c r="AB82" s="92"/>
      <c r="AC82" s="92"/>
    </row>
    <row r="83" spans="5:29">
      <c r="F83" s="105">
        <f>F82/F80</f>
        <v>0.88860003608275306</v>
      </c>
      <c r="H83" s="105">
        <f>H82/H80</f>
        <v>0.94199605618164939</v>
      </c>
      <c r="J83" s="105">
        <f>J82/J80</f>
        <v>0.93390082010738551</v>
      </c>
      <c r="L83" s="105">
        <f>L82/L80</f>
        <v>0.87100962968321827</v>
      </c>
      <c r="M83" s="101"/>
      <c r="N83" s="96"/>
      <c r="O83" s="96"/>
      <c r="P83" s="96"/>
      <c r="Q83" s="96"/>
      <c r="R83" s="96"/>
      <c r="S83" s="96"/>
      <c r="T83" s="96"/>
      <c r="U83" s="95"/>
      <c r="V83" s="92"/>
      <c r="W83" s="92"/>
      <c r="X83" s="92"/>
      <c r="Y83" s="92"/>
      <c r="Z83" s="92"/>
      <c r="AA83" s="92"/>
      <c r="AB83" s="92"/>
      <c r="AC83" s="92"/>
    </row>
    <row r="84" spans="5:29">
      <c r="M84" s="101"/>
      <c r="N84" s="101"/>
      <c r="O84" s="101"/>
      <c r="P84" s="101"/>
      <c r="Q84" s="101"/>
      <c r="R84" s="101"/>
      <c r="S84" s="101"/>
      <c r="T84" s="101"/>
      <c r="U84" s="92"/>
      <c r="V84" s="92"/>
      <c r="W84" s="92"/>
      <c r="X84" s="92"/>
      <c r="Y84" s="92"/>
      <c r="Z84" s="92"/>
      <c r="AA84" s="92"/>
      <c r="AB84" s="92"/>
      <c r="AC84" s="92"/>
    </row>
    <row r="85" spans="5:29">
      <c r="M85" s="101"/>
      <c r="N85" s="101"/>
      <c r="O85" s="101"/>
      <c r="P85" s="101"/>
      <c r="Q85" s="101"/>
      <c r="R85" s="101"/>
      <c r="S85" s="101"/>
      <c r="T85" s="101"/>
    </row>
    <row r="86" spans="5:29">
      <c r="M86" s="101"/>
      <c r="N86" s="101"/>
      <c r="O86" s="101"/>
      <c r="P86" s="101"/>
      <c r="Q86" s="101"/>
      <c r="R86" s="101"/>
      <c r="S86" s="101"/>
      <c r="T86" s="101"/>
    </row>
    <row r="87" spans="5:29">
      <c r="M87" s="101"/>
      <c r="N87" s="101"/>
      <c r="O87" s="101"/>
      <c r="P87" s="101"/>
      <c r="Q87" s="101"/>
      <c r="R87" s="101"/>
      <c r="S87" s="101"/>
      <c r="T87" s="101"/>
    </row>
    <row r="88" spans="5:29">
      <c r="M88" s="101"/>
      <c r="N88" s="101"/>
      <c r="O88" s="101"/>
      <c r="P88" s="101"/>
      <c r="Q88" s="101"/>
      <c r="R88" s="101"/>
      <c r="S88" s="101"/>
      <c r="T88" s="101"/>
    </row>
    <row r="89" spans="5:29">
      <c r="M89" s="101"/>
      <c r="N89" s="101"/>
      <c r="O89" s="101"/>
      <c r="P89" s="101"/>
      <c r="Q89" s="101"/>
      <c r="R89" s="101"/>
      <c r="S89" s="101"/>
      <c r="T89" s="101"/>
    </row>
  </sheetData>
  <mergeCells count="20">
    <mergeCell ref="B80:D80"/>
    <mergeCell ref="B70:B74"/>
    <mergeCell ref="C70:C74"/>
    <mergeCell ref="E4:F4"/>
    <mergeCell ref="G4:H4"/>
    <mergeCell ref="B61:B69"/>
    <mergeCell ref="C61:C65"/>
    <mergeCell ref="C66:C69"/>
    <mergeCell ref="B75:B78"/>
    <mergeCell ref="C2:H2"/>
    <mergeCell ref="B6:B60"/>
    <mergeCell ref="C10:C16"/>
    <mergeCell ref="C17:C32"/>
    <mergeCell ref="C33:C52"/>
    <mergeCell ref="C53:C56"/>
    <mergeCell ref="C57:C60"/>
    <mergeCell ref="B3:L3"/>
    <mergeCell ref="K4:L4"/>
    <mergeCell ref="C6:C9"/>
    <mergeCell ref="I4:J4"/>
  </mergeCells>
  <hyperlinks>
    <hyperlink ref="B2" location="Inicio!A1" display="INICIO"/>
  </hyperlinks>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dimension ref="A1:E24"/>
  <sheetViews>
    <sheetView workbookViewId="0">
      <selection activeCell="B11" sqref="B11"/>
    </sheetView>
  </sheetViews>
  <sheetFormatPr defaultRowHeight="15"/>
  <cols>
    <col min="1" max="1" width="28" customWidth="1"/>
    <col min="2" max="2" width="20.85546875" bestFit="1" customWidth="1"/>
    <col min="4" max="4" width="24.85546875" customWidth="1"/>
    <col min="5" max="5" width="20.85546875" bestFit="1" customWidth="1"/>
  </cols>
  <sheetData>
    <row r="1" spans="1:5">
      <c r="A1" s="68" t="s">
        <v>171</v>
      </c>
      <c r="B1" t="s">
        <v>110</v>
      </c>
      <c r="D1" s="68" t="s">
        <v>170</v>
      </c>
      <c r="E1" t="s">
        <v>110</v>
      </c>
    </row>
    <row r="3" spans="1:5">
      <c r="A3" s="68" t="s">
        <v>175</v>
      </c>
      <c r="B3" t="s">
        <v>177</v>
      </c>
      <c r="D3" s="68" t="s">
        <v>175</v>
      </c>
      <c r="E3" t="s">
        <v>177</v>
      </c>
    </row>
    <row r="4" spans="1:5">
      <c r="A4" s="69" t="s">
        <v>33</v>
      </c>
      <c r="B4" s="70">
        <v>182</v>
      </c>
      <c r="D4" s="69" t="s">
        <v>33</v>
      </c>
      <c r="E4" s="70">
        <v>182</v>
      </c>
    </row>
    <row r="5" spans="1:5">
      <c r="A5" s="69" t="s">
        <v>32</v>
      </c>
      <c r="B5" s="70">
        <v>39</v>
      </c>
      <c r="D5" s="69" t="s">
        <v>23</v>
      </c>
      <c r="E5" s="70">
        <v>26</v>
      </c>
    </row>
    <row r="6" spans="1:5">
      <c r="A6" s="69" t="s">
        <v>20</v>
      </c>
      <c r="B6" s="70">
        <v>28</v>
      </c>
      <c r="D6" s="69" t="s">
        <v>114</v>
      </c>
      <c r="E6" s="70">
        <v>37</v>
      </c>
    </row>
    <row r="7" spans="1:5">
      <c r="A7" s="69" t="s">
        <v>120</v>
      </c>
      <c r="B7" s="70">
        <v>37</v>
      </c>
      <c r="D7" s="69" t="s">
        <v>124</v>
      </c>
      <c r="E7" s="70">
        <v>19</v>
      </c>
    </row>
    <row r="8" spans="1:5">
      <c r="A8" s="69" t="s">
        <v>38</v>
      </c>
      <c r="B8" s="70">
        <v>15</v>
      </c>
      <c r="D8" s="69" t="s">
        <v>176</v>
      </c>
      <c r="E8" s="70">
        <v>264</v>
      </c>
    </row>
    <row r="9" spans="1:5">
      <c r="A9" s="69" t="s">
        <v>29</v>
      </c>
      <c r="B9" s="70">
        <v>37</v>
      </c>
    </row>
    <row r="10" spans="1:5">
      <c r="A10" s="69" t="s">
        <v>124</v>
      </c>
      <c r="B10" s="70">
        <v>19</v>
      </c>
    </row>
    <row r="11" spans="1:5">
      <c r="A11" s="69" t="s">
        <v>176</v>
      </c>
      <c r="B11" s="70">
        <v>357</v>
      </c>
    </row>
    <row r="14" spans="1:5">
      <c r="A14" s="68" t="s">
        <v>79</v>
      </c>
      <c r="B14" t="s">
        <v>110</v>
      </c>
      <c r="D14" s="68" t="s">
        <v>80</v>
      </c>
      <c r="E14" t="s">
        <v>110</v>
      </c>
    </row>
    <row r="16" spans="1:5">
      <c r="A16" s="68" t="s">
        <v>175</v>
      </c>
      <c r="B16" t="s">
        <v>177</v>
      </c>
      <c r="D16" s="68" t="s">
        <v>175</v>
      </c>
      <c r="E16" t="s">
        <v>177</v>
      </c>
    </row>
    <row r="17" spans="1:5">
      <c r="A17" s="69" t="s">
        <v>30</v>
      </c>
      <c r="B17" s="70">
        <v>107</v>
      </c>
      <c r="D17" s="69" t="s">
        <v>49</v>
      </c>
      <c r="E17" s="70">
        <v>10</v>
      </c>
    </row>
    <row r="18" spans="1:5">
      <c r="A18" s="69" t="s">
        <v>49</v>
      </c>
      <c r="B18" s="70">
        <v>10</v>
      </c>
      <c r="D18" s="69" t="s">
        <v>68</v>
      </c>
      <c r="E18" s="70">
        <v>400</v>
      </c>
    </row>
    <row r="19" spans="1:5">
      <c r="A19" s="69" t="s">
        <v>67</v>
      </c>
      <c r="B19" s="70">
        <v>430</v>
      </c>
      <c r="D19" s="69" t="s">
        <v>20</v>
      </c>
      <c r="E19" s="70">
        <v>28</v>
      </c>
    </row>
    <row r="20" spans="1:5">
      <c r="A20" s="69" t="s">
        <v>54</v>
      </c>
      <c r="B20" s="70">
        <v>25</v>
      </c>
      <c r="D20" s="69" t="s">
        <v>74</v>
      </c>
      <c r="E20" s="70">
        <v>101.25</v>
      </c>
    </row>
    <row r="21" spans="1:5">
      <c r="A21" s="69" t="s">
        <v>20</v>
      </c>
      <c r="B21" s="70">
        <v>28</v>
      </c>
      <c r="D21" s="69" t="s">
        <v>24</v>
      </c>
      <c r="E21" s="70">
        <v>27</v>
      </c>
    </row>
    <row r="22" spans="1:5">
      <c r="A22" s="69" t="s">
        <v>27</v>
      </c>
      <c r="B22" s="70">
        <v>24</v>
      </c>
      <c r="D22" s="69" t="s">
        <v>176</v>
      </c>
      <c r="E22" s="70">
        <v>566.25</v>
      </c>
    </row>
    <row r="23" spans="1:5">
      <c r="A23" s="69" t="s">
        <v>74</v>
      </c>
      <c r="B23" s="70">
        <v>101.25</v>
      </c>
    </row>
    <row r="24" spans="1:5">
      <c r="A24" s="69" t="s">
        <v>176</v>
      </c>
      <c r="B24" s="70">
        <v>725.25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A89"/>
  <sheetViews>
    <sheetView topLeftCell="AT1" workbookViewId="0">
      <pane ySplit="2" topLeftCell="A59" activePane="bottomLeft" state="frozenSplit"/>
      <selection activeCell="AO1" sqref="A1:XFD1"/>
      <selection pane="bottomLeft" activeCell="B73" sqref="B73:BA73"/>
    </sheetView>
  </sheetViews>
  <sheetFormatPr defaultRowHeight="15"/>
  <cols>
    <col min="1" max="1" width="13.85546875" bestFit="1" customWidth="1"/>
    <col min="2" max="2" width="11.42578125" bestFit="1" customWidth="1"/>
    <col min="3" max="9" width="11.5703125" bestFit="1" customWidth="1"/>
    <col min="10" max="10" width="11.7109375" bestFit="1" customWidth="1"/>
    <col min="11" max="13" width="11.5703125" bestFit="1" customWidth="1"/>
    <col min="14" max="14" width="12.5703125" bestFit="1" customWidth="1"/>
    <col min="15" max="22" width="11.5703125" bestFit="1" customWidth="1"/>
    <col min="23" max="23" width="11.7109375" bestFit="1" customWidth="1"/>
    <col min="24" max="26" width="11.5703125" bestFit="1" customWidth="1"/>
    <col min="27" max="27" width="12.5703125" bestFit="1" customWidth="1"/>
    <col min="28" max="35" width="11.5703125" bestFit="1" customWidth="1"/>
    <col min="36" max="36" width="11.7109375" bestFit="1" customWidth="1"/>
    <col min="37" max="39" width="11.5703125" bestFit="1" customWidth="1"/>
    <col min="40" max="40" width="12.5703125" bestFit="1" customWidth="1"/>
    <col min="41" max="48" width="11.5703125" bestFit="1" customWidth="1"/>
    <col min="49" max="49" width="11.7109375" bestFit="1" customWidth="1"/>
    <col min="50" max="52" width="11.5703125" bestFit="1" customWidth="1"/>
    <col min="53" max="53" width="12.5703125" bestFit="1" customWidth="1"/>
    <col min="54" max="64" width="11.42578125" bestFit="1" customWidth="1"/>
    <col min="65" max="66" width="12.42578125" bestFit="1" customWidth="1"/>
    <col min="67" max="74" width="11.42578125" bestFit="1" customWidth="1"/>
    <col min="75" max="78" width="12.42578125" bestFit="1" customWidth="1"/>
    <col min="79" max="79" width="14.140625" bestFit="1" customWidth="1"/>
    <col min="80" max="80" width="11.42578125" bestFit="1" customWidth="1"/>
    <col min="81" max="85" width="12.42578125" bestFit="1" customWidth="1"/>
    <col min="86" max="86" width="11.42578125" bestFit="1" customWidth="1"/>
    <col min="87" max="91" width="12.42578125" bestFit="1" customWidth="1"/>
    <col min="92" max="92" width="14.140625" bestFit="1" customWidth="1"/>
    <col min="93" max="93" width="11.42578125" bestFit="1" customWidth="1"/>
    <col min="94" max="98" width="12.42578125" bestFit="1" customWidth="1"/>
    <col min="99" max="99" width="11.42578125" bestFit="1" customWidth="1"/>
    <col min="100" max="104" width="12.42578125" bestFit="1" customWidth="1"/>
    <col min="105" max="105" width="14.140625" bestFit="1" customWidth="1"/>
    <col min="106" max="117" width="11.42578125" bestFit="1" customWidth="1"/>
    <col min="118" max="118" width="12.42578125" bestFit="1" customWidth="1"/>
    <col min="119" max="130" width="11.42578125" bestFit="1" customWidth="1"/>
    <col min="131" max="131" width="12.42578125" bestFit="1" customWidth="1"/>
    <col min="132" max="142" width="11.42578125" bestFit="1" customWidth="1"/>
    <col min="143" max="144" width="12.42578125" bestFit="1" customWidth="1"/>
    <col min="145" max="148" width="11.42578125" bestFit="1" customWidth="1"/>
    <col min="149" max="149" width="12.42578125" bestFit="1" customWidth="1"/>
    <col min="150" max="151" width="11.42578125" bestFit="1" customWidth="1"/>
    <col min="152" max="156" width="12.42578125" bestFit="1" customWidth="1"/>
    <col min="157" max="157" width="14.140625" bestFit="1" customWidth="1"/>
  </cols>
  <sheetData>
    <row r="1" spans="1:157">
      <c r="B1" s="190">
        <v>2014</v>
      </c>
      <c r="C1" s="190"/>
      <c r="D1" s="190"/>
      <c r="E1" s="190"/>
      <c r="F1" s="190"/>
      <c r="G1" s="190"/>
      <c r="H1" s="190"/>
      <c r="I1" s="190"/>
      <c r="J1" s="190"/>
      <c r="K1" s="190"/>
      <c r="L1" s="190"/>
      <c r="M1" s="190"/>
      <c r="N1" s="200"/>
      <c r="O1" s="190">
        <v>2015</v>
      </c>
      <c r="P1" s="190"/>
      <c r="Q1" s="190"/>
      <c r="R1" s="190"/>
      <c r="S1" s="190"/>
      <c r="T1" s="190"/>
      <c r="U1" s="190"/>
      <c r="V1" s="190"/>
      <c r="W1" s="190"/>
      <c r="X1" s="190"/>
      <c r="Y1" s="190"/>
      <c r="Z1" s="190"/>
      <c r="AA1" s="200"/>
      <c r="AB1" s="190">
        <v>2016</v>
      </c>
      <c r="AC1" s="190"/>
      <c r="AD1" s="190"/>
      <c r="AE1" s="190"/>
      <c r="AF1" s="190"/>
      <c r="AG1" s="190"/>
      <c r="AH1" s="190"/>
      <c r="AI1" s="190"/>
      <c r="AJ1" s="190"/>
      <c r="AK1" s="190"/>
      <c r="AL1" s="190"/>
      <c r="AM1" s="190"/>
      <c r="AN1" s="200"/>
      <c r="AO1" s="190">
        <v>2017</v>
      </c>
      <c r="AP1" s="190"/>
      <c r="AQ1" s="190"/>
      <c r="AR1" s="190"/>
      <c r="AS1" s="190"/>
      <c r="AT1" s="190"/>
      <c r="AU1" s="190"/>
      <c r="AV1" s="190"/>
      <c r="AW1" s="190"/>
      <c r="AX1" s="190"/>
      <c r="AY1" s="190"/>
      <c r="AZ1" s="190"/>
      <c r="BA1" s="200"/>
      <c r="BB1" s="190">
        <v>2014</v>
      </c>
      <c r="BC1" s="190"/>
      <c r="BD1" s="190"/>
      <c r="BE1" s="190"/>
      <c r="BF1" s="190"/>
      <c r="BG1" s="190"/>
      <c r="BH1" s="190"/>
      <c r="BI1" s="190"/>
      <c r="BJ1" s="190"/>
      <c r="BK1" s="190"/>
      <c r="BL1" s="190"/>
      <c r="BM1" s="190"/>
      <c r="BN1" s="200"/>
      <c r="BO1" s="190">
        <v>2015</v>
      </c>
      <c r="BP1" s="190"/>
      <c r="BQ1" s="190"/>
      <c r="BR1" s="190"/>
      <c r="BS1" s="190"/>
      <c r="BT1" s="190"/>
      <c r="BU1" s="190"/>
      <c r="BV1" s="190"/>
      <c r="BW1" s="190"/>
      <c r="BX1" s="190"/>
      <c r="BY1" s="190"/>
      <c r="BZ1" s="190"/>
      <c r="CA1" s="200"/>
      <c r="CB1" s="190">
        <v>2016</v>
      </c>
      <c r="CC1" s="190"/>
      <c r="CD1" s="190"/>
      <c r="CE1" s="190"/>
      <c r="CF1" s="190"/>
      <c r="CG1" s="190"/>
      <c r="CH1" s="190"/>
      <c r="CI1" s="190"/>
      <c r="CJ1" s="190"/>
      <c r="CK1" s="190"/>
      <c r="CL1" s="190"/>
      <c r="CM1" s="190"/>
      <c r="CN1" s="200"/>
      <c r="CO1" s="190">
        <v>2017</v>
      </c>
      <c r="CP1" s="190"/>
      <c r="CQ1" s="190"/>
      <c r="CR1" s="190"/>
      <c r="CS1" s="190"/>
      <c r="CT1" s="190"/>
      <c r="CU1" s="190"/>
      <c r="CV1" s="190"/>
      <c r="CW1" s="190"/>
      <c r="CX1" s="190"/>
      <c r="CY1" s="190"/>
      <c r="CZ1" s="190"/>
      <c r="DA1" s="200"/>
      <c r="DB1" s="190">
        <v>2014</v>
      </c>
      <c r="DC1" s="190"/>
      <c r="DD1" s="190"/>
      <c r="DE1" s="190"/>
      <c r="DF1" s="190"/>
      <c r="DG1" s="190"/>
      <c r="DH1" s="190"/>
      <c r="DI1" s="190"/>
      <c r="DJ1" s="190"/>
      <c r="DK1" s="190"/>
      <c r="DL1" s="190"/>
      <c r="DM1" s="190"/>
      <c r="DN1" s="200"/>
      <c r="DO1" s="190">
        <v>2015</v>
      </c>
      <c r="DP1" s="190"/>
      <c r="DQ1" s="190"/>
      <c r="DR1" s="190"/>
      <c r="DS1" s="190"/>
      <c r="DT1" s="190"/>
      <c r="DU1" s="190"/>
      <c r="DV1" s="190"/>
      <c r="DW1" s="190"/>
      <c r="DX1" s="190"/>
      <c r="DY1" s="190"/>
      <c r="DZ1" s="190"/>
      <c r="EA1" s="200"/>
      <c r="EB1" s="190">
        <v>2016</v>
      </c>
      <c r="EC1" s="190"/>
      <c r="ED1" s="190"/>
      <c r="EE1" s="190"/>
      <c r="EF1" s="190"/>
      <c r="EG1" s="190"/>
      <c r="EH1" s="190"/>
      <c r="EI1" s="190"/>
      <c r="EJ1" s="190"/>
      <c r="EK1" s="190"/>
      <c r="EL1" s="190"/>
      <c r="EM1" s="190"/>
      <c r="EN1" s="200"/>
      <c r="EO1" s="190">
        <v>2017</v>
      </c>
      <c r="EP1" s="190"/>
      <c r="EQ1" s="190"/>
      <c r="ER1" s="190"/>
      <c r="ES1" s="190"/>
      <c r="ET1" s="190"/>
      <c r="EU1" s="190"/>
      <c r="EV1" s="190"/>
      <c r="EW1" s="190"/>
      <c r="EX1" s="190"/>
      <c r="EY1" s="190"/>
      <c r="EZ1" s="190"/>
      <c r="FA1" s="200"/>
    </row>
    <row r="2" spans="1:157">
      <c r="B2" s="110" t="s">
        <v>3</v>
      </c>
      <c r="C2" s="110" t="s">
        <v>4</v>
      </c>
      <c r="D2" s="110" t="s">
        <v>5</v>
      </c>
      <c r="E2" s="110" t="s">
        <v>6</v>
      </c>
      <c r="F2" s="110" t="s">
        <v>7</v>
      </c>
      <c r="G2" s="110" t="s">
        <v>8</v>
      </c>
      <c r="H2" s="110" t="s">
        <v>9</v>
      </c>
      <c r="I2" s="110" t="s">
        <v>10</v>
      </c>
      <c r="J2" s="110" t="s">
        <v>11</v>
      </c>
      <c r="K2" s="110" t="s">
        <v>12</v>
      </c>
      <c r="L2" s="110" t="s">
        <v>13</v>
      </c>
      <c r="M2" s="110" t="s">
        <v>14</v>
      </c>
      <c r="N2" s="110" t="s">
        <v>0</v>
      </c>
      <c r="O2" s="110" t="s">
        <v>3</v>
      </c>
      <c r="P2" s="110" t="s">
        <v>4</v>
      </c>
      <c r="Q2" s="110" t="s">
        <v>5</v>
      </c>
      <c r="R2" s="110" t="s">
        <v>6</v>
      </c>
      <c r="S2" s="110" t="s">
        <v>7</v>
      </c>
      <c r="T2" s="110" t="s">
        <v>8</v>
      </c>
      <c r="U2" s="110" t="s">
        <v>9</v>
      </c>
      <c r="V2" s="110" t="s">
        <v>10</v>
      </c>
      <c r="W2" s="110" t="s">
        <v>11</v>
      </c>
      <c r="X2" s="110" t="s">
        <v>12</v>
      </c>
      <c r="Y2" s="110" t="s">
        <v>13</v>
      </c>
      <c r="Z2" s="110" t="s">
        <v>14</v>
      </c>
      <c r="AA2" s="110" t="s">
        <v>0</v>
      </c>
      <c r="AB2" s="110" t="s">
        <v>3</v>
      </c>
      <c r="AC2" s="110" t="s">
        <v>4</v>
      </c>
      <c r="AD2" s="110" t="s">
        <v>5</v>
      </c>
      <c r="AE2" s="110" t="s">
        <v>6</v>
      </c>
      <c r="AF2" s="110" t="s">
        <v>7</v>
      </c>
      <c r="AG2" s="110" t="s">
        <v>8</v>
      </c>
      <c r="AH2" s="110" t="s">
        <v>9</v>
      </c>
      <c r="AI2" s="110" t="s">
        <v>10</v>
      </c>
      <c r="AJ2" s="110" t="s">
        <v>11</v>
      </c>
      <c r="AK2" s="110" t="s">
        <v>12</v>
      </c>
      <c r="AL2" s="110" t="s">
        <v>13</v>
      </c>
      <c r="AM2" s="110" t="s">
        <v>14</v>
      </c>
      <c r="AN2" s="110" t="s">
        <v>0</v>
      </c>
      <c r="AO2" s="110" t="s">
        <v>3</v>
      </c>
      <c r="AP2" s="110" t="s">
        <v>4</v>
      </c>
      <c r="AQ2" s="110" t="s">
        <v>5</v>
      </c>
      <c r="AR2" s="110" t="s">
        <v>6</v>
      </c>
      <c r="AS2" s="110" t="s">
        <v>7</v>
      </c>
      <c r="AT2" s="110" t="s">
        <v>8</v>
      </c>
      <c r="AU2" s="110" t="s">
        <v>9</v>
      </c>
      <c r="AV2" s="110" t="s">
        <v>10</v>
      </c>
      <c r="AW2" s="110" t="s">
        <v>11</v>
      </c>
      <c r="AX2" s="110" t="s">
        <v>12</v>
      </c>
      <c r="AY2" s="110" t="s">
        <v>13</v>
      </c>
      <c r="AZ2" s="110" t="s">
        <v>14</v>
      </c>
      <c r="BA2" s="110" t="s">
        <v>0</v>
      </c>
      <c r="BB2" s="110" t="s">
        <v>3</v>
      </c>
      <c r="BC2" s="110" t="s">
        <v>4</v>
      </c>
      <c r="BD2" s="110" t="s">
        <v>5</v>
      </c>
      <c r="BE2" s="110" t="s">
        <v>6</v>
      </c>
      <c r="BF2" s="110" t="s">
        <v>7</v>
      </c>
      <c r="BG2" s="110" t="s">
        <v>8</v>
      </c>
      <c r="BH2" s="110" t="s">
        <v>9</v>
      </c>
      <c r="BI2" s="110" t="s">
        <v>10</v>
      </c>
      <c r="BJ2" s="110" t="s">
        <v>11</v>
      </c>
      <c r="BK2" s="110" t="s">
        <v>12</v>
      </c>
      <c r="BL2" s="110" t="s">
        <v>13</v>
      </c>
      <c r="BM2" s="110" t="s">
        <v>14</v>
      </c>
      <c r="BN2" s="110" t="s">
        <v>0</v>
      </c>
      <c r="BO2" s="110" t="s">
        <v>3</v>
      </c>
      <c r="BP2" s="110" t="s">
        <v>4</v>
      </c>
      <c r="BQ2" s="110" t="s">
        <v>5</v>
      </c>
      <c r="BR2" s="110" t="s">
        <v>6</v>
      </c>
      <c r="BS2" s="110" t="s">
        <v>7</v>
      </c>
      <c r="BT2" s="110" t="s">
        <v>8</v>
      </c>
      <c r="BU2" s="110" t="s">
        <v>9</v>
      </c>
      <c r="BV2" s="110" t="s">
        <v>10</v>
      </c>
      <c r="BW2" s="110" t="s">
        <v>11</v>
      </c>
      <c r="BX2" s="110" t="s">
        <v>12</v>
      </c>
      <c r="BY2" s="110" t="s">
        <v>13</v>
      </c>
      <c r="BZ2" s="110" t="s">
        <v>14</v>
      </c>
      <c r="CA2" s="110" t="s">
        <v>0</v>
      </c>
      <c r="CB2" s="110" t="s">
        <v>3</v>
      </c>
      <c r="CC2" s="110" t="s">
        <v>4</v>
      </c>
      <c r="CD2" s="110" t="s">
        <v>5</v>
      </c>
      <c r="CE2" s="110" t="s">
        <v>6</v>
      </c>
      <c r="CF2" s="110" t="s">
        <v>7</v>
      </c>
      <c r="CG2" s="110" t="s">
        <v>8</v>
      </c>
      <c r="CH2" s="110" t="s">
        <v>9</v>
      </c>
      <c r="CI2" s="110" t="s">
        <v>10</v>
      </c>
      <c r="CJ2" s="110" t="s">
        <v>11</v>
      </c>
      <c r="CK2" s="110" t="s">
        <v>12</v>
      </c>
      <c r="CL2" s="110" t="s">
        <v>13</v>
      </c>
      <c r="CM2" s="110" t="s">
        <v>14</v>
      </c>
      <c r="CN2" s="110" t="s">
        <v>0</v>
      </c>
      <c r="CO2" s="110" t="s">
        <v>3</v>
      </c>
      <c r="CP2" s="110" t="s">
        <v>4</v>
      </c>
      <c r="CQ2" s="110" t="s">
        <v>5</v>
      </c>
      <c r="CR2" s="110" t="s">
        <v>6</v>
      </c>
      <c r="CS2" s="110" t="s">
        <v>7</v>
      </c>
      <c r="CT2" s="110" t="s">
        <v>8</v>
      </c>
      <c r="CU2" s="110" t="s">
        <v>9</v>
      </c>
      <c r="CV2" s="110" t="s">
        <v>10</v>
      </c>
      <c r="CW2" s="110" t="s">
        <v>11</v>
      </c>
      <c r="CX2" s="110" t="s">
        <v>12</v>
      </c>
      <c r="CY2" s="110" t="s">
        <v>13</v>
      </c>
      <c r="CZ2" s="110" t="s">
        <v>14</v>
      </c>
      <c r="DA2" s="110" t="s">
        <v>0</v>
      </c>
      <c r="DB2" s="110" t="s">
        <v>3</v>
      </c>
      <c r="DC2" s="110" t="s">
        <v>4</v>
      </c>
      <c r="DD2" s="110" t="s">
        <v>5</v>
      </c>
      <c r="DE2" s="110" t="s">
        <v>6</v>
      </c>
      <c r="DF2" s="110" t="s">
        <v>7</v>
      </c>
      <c r="DG2" s="110" t="s">
        <v>8</v>
      </c>
      <c r="DH2" s="110" t="s">
        <v>9</v>
      </c>
      <c r="DI2" s="110" t="s">
        <v>10</v>
      </c>
      <c r="DJ2" s="110" t="s">
        <v>11</v>
      </c>
      <c r="DK2" s="110" t="s">
        <v>12</v>
      </c>
      <c r="DL2" s="110" t="s">
        <v>13</v>
      </c>
      <c r="DM2" s="110" t="s">
        <v>14</v>
      </c>
      <c r="DN2" s="110" t="s">
        <v>0</v>
      </c>
      <c r="DO2" s="110" t="s">
        <v>3</v>
      </c>
      <c r="DP2" s="110" t="s">
        <v>4</v>
      </c>
      <c r="DQ2" s="110" t="s">
        <v>5</v>
      </c>
      <c r="DR2" s="110" t="s">
        <v>6</v>
      </c>
      <c r="DS2" s="110" t="s">
        <v>7</v>
      </c>
      <c r="DT2" s="110" t="s">
        <v>8</v>
      </c>
      <c r="DU2" s="110" t="s">
        <v>9</v>
      </c>
      <c r="DV2" s="110" t="s">
        <v>10</v>
      </c>
      <c r="DW2" s="110" t="s">
        <v>11</v>
      </c>
      <c r="DX2" s="110" t="s">
        <v>12</v>
      </c>
      <c r="DY2" s="110" t="s">
        <v>13</v>
      </c>
      <c r="DZ2" s="110" t="s">
        <v>14</v>
      </c>
      <c r="EA2" s="110" t="s">
        <v>0</v>
      </c>
      <c r="EB2" s="110" t="s">
        <v>3</v>
      </c>
      <c r="EC2" s="110" t="s">
        <v>4</v>
      </c>
      <c r="ED2" s="110" t="s">
        <v>5</v>
      </c>
      <c r="EE2" s="110" t="s">
        <v>6</v>
      </c>
      <c r="EF2" s="110" t="s">
        <v>7</v>
      </c>
      <c r="EG2" s="110" t="s">
        <v>8</v>
      </c>
      <c r="EH2" s="110" t="s">
        <v>9</v>
      </c>
      <c r="EI2" s="110" t="s">
        <v>10</v>
      </c>
      <c r="EJ2" s="110" t="s">
        <v>11</v>
      </c>
      <c r="EK2" s="110" t="s">
        <v>12</v>
      </c>
      <c r="EL2" s="110" t="s">
        <v>13</v>
      </c>
      <c r="EM2" s="110" t="s">
        <v>14</v>
      </c>
      <c r="EN2" s="110" t="s">
        <v>0</v>
      </c>
      <c r="EO2" s="110" t="s">
        <v>3</v>
      </c>
      <c r="EP2" s="110" t="s">
        <v>4</v>
      </c>
      <c r="EQ2" s="110" t="s">
        <v>5</v>
      </c>
      <c r="ER2" s="110" t="s">
        <v>6</v>
      </c>
      <c r="ES2" s="110" t="s">
        <v>7</v>
      </c>
      <c r="ET2" s="110" t="s">
        <v>8</v>
      </c>
      <c r="EU2" s="110" t="s">
        <v>9</v>
      </c>
      <c r="EV2" s="110" t="s">
        <v>10</v>
      </c>
      <c r="EW2" s="110" t="s">
        <v>11</v>
      </c>
      <c r="EX2" s="110" t="s">
        <v>12</v>
      </c>
      <c r="EY2" s="110" t="s">
        <v>13</v>
      </c>
      <c r="EZ2" s="110" t="s">
        <v>14</v>
      </c>
      <c r="FA2" s="110" t="s">
        <v>0</v>
      </c>
    </row>
    <row r="3" spans="1:157">
      <c r="A3" s="4">
        <v>37.800000000000004</v>
      </c>
      <c r="B3" s="87">
        <v>4.9377337376380979</v>
      </c>
      <c r="C3" s="87">
        <v>11.22</v>
      </c>
      <c r="D3" s="87">
        <v>7.2</v>
      </c>
      <c r="E3" s="87">
        <v>5.4546617798321391</v>
      </c>
      <c r="F3" s="87">
        <v>12</v>
      </c>
      <c r="G3" s="87">
        <v>5.0999999999999996</v>
      </c>
      <c r="H3" s="87">
        <v>4.8</v>
      </c>
      <c r="I3" s="87">
        <v>10</v>
      </c>
      <c r="J3" s="87">
        <v>14</v>
      </c>
      <c r="K3" s="87">
        <v>8</v>
      </c>
      <c r="L3" s="87">
        <v>6.7747522742142952</v>
      </c>
      <c r="M3" s="87">
        <v>15.083498483857136</v>
      </c>
      <c r="N3" s="73">
        <f>SUM(B3:M3)</f>
        <v>104.57064627554168</v>
      </c>
      <c r="O3" s="87">
        <v>6.0734124972948607</v>
      </c>
      <c r="P3" s="87">
        <v>13.800600000000001</v>
      </c>
      <c r="Q3" s="87">
        <v>8.8559999999999999</v>
      </c>
      <c r="R3" s="87">
        <v>6.7092339891935309</v>
      </c>
      <c r="S3" s="87">
        <v>14.76</v>
      </c>
      <c r="T3" s="87">
        <v>6.2729999999999997</v>
      </c>
      <c r="U3" s="87">
        <v>5.9039999999999999</v>
      </c>
      <c r="V3" s="87">
        <v>12.3</v>
      </c>
      <c r="W3" s="87">
        <v>17.22</v>
      </c>
      <c r="X3" s="87">
        <v>9.84</v>
      </c>
      <c r="Y3" s="87">
        <v>8.3329452972835831</v>
      </c>
      <c r="Z3" s="87">
        <v>18.552703135144277</v>
      </c>
      <c r="AA3" s="73">
        <f>SUM(O3:Z3)</f>
        <v>128.62189491891624</v>
      </c>
      <c r="AB3" s="87">
        <v>7.6524997465915243</v>
      </c>
      <c r="AC3" s="87">
        <v>17.388756000000001</v>
      </c>
      <c r="AD3" s="87">
        <v>11.15856</v>
      </c>
      <c r="AE3" s="87">
        <v>8.4536348263838494</v>
      </c>
      <c r="AF3" s="87">
        <v>18.5976</v>
      </c>
      <c r="AG3" s="87">
        <v>7.9039799999999998</v>
      </c>
      <c r="AH3" s="87">
        <v>7.4390400000000003</v>
      </c>
      <c r="AI3" s="87">
        <v>15.498000000000001</v>
      </c>
      <c r="AJ3" s="87">
        <v>21.697199999999999</v>
      </c>
      <c r="AK3" s="87">
        <v>12.398400000000001</v>
      </c>
      <c r="AL3" s="87">
        <v>10.499511074577315</v>
      </c>
      <c r="AM3" s="87">
        <v>23.376405950281789</v>
      </c>
      <c r="AN3" s="73">
        <f>SUM(AB3:AM3)</f>
        <v>162.0635875978345</v>
      </c>
      <c r="AO3" s="87">
        <v>10.407399655364474</v>
      </c>
      <c r="AP3" s="87">
        <v>23.648708160000002</v>
      </c>
      <c r="AQ3" s="87">
        <v>15.175641600000001</v>
      </c>
      <c r="AR3" s="87">
        <v>11.496943363882036</v>
      </c>
      <c r="AS3" s="87">
        <v>25.292736000000001</v>
      </c>
      <c r="AT3" s="87">
        <v>10.7494128</v>
      </c>
      <c r="AU3" s="87">
        <v>10.117094400000001</v>
      </c>
      <c r="AV3" s="87">
        <v>21.077280000000002</v>
      </c>
      <c r="AW3" s="87">
        <v>29.508192000000001</v>
      </c>
      <c r="AX3" s="87">
        <v>16.861824000000002</v>
      </c>
      <c r="AY3" s="87">
        <v>14.279335061425149</v>
      </c>
      <c r="AZ3" s="87">
        <v>31.791912092383235</v>
      </c>
      <c r="BA3" s="73">
        <f>SUM(AO3:AZ3)</f>
        <v>220.40647913305492</v>
      </c>
      <c r="BB3" s="67">
        <f>B3*$A$3</f>
        <v>186.64633528272012</v>
      </c>
      <c r="BC3" s="67">
        <f t="shared" ref="BC3:DA3" si="0">C3*$A$3</f>
        <v>424.1160000000001</v>
      </c>
      <c r="BD3" s="67">
        <f t="shared" si="0"/>
        <v>272.16000000000003</v>
      </c>
      <c r="BE3" s="67">
        <f t="shared" si="0"/>
        <v>206.18621527765487</v>
      </c>
      <c r="BF3" s="67">
        <f t="shared" si="0"/>
        <v>453.6</v>
      </c>
      <c r="BG3" s="67">
        <f t="shared" si="0"/>
        <v>192.78</v>
      </c>
      <c r="BH3" s="67">
        <f t="shared" si="0"/>
        <v>181.44000000000003</v>
      </c>
      <c r="BI3" s="67">
        <f t="shared" si="0"/>
        <v>378.00000000000006</v>
      </c>
      <c r="BJ3" s="67">
        <f t="shared" si="0"/>
        <v>529.20000000000005</v>
      </c>
      <c r="BK3" s="67">
        <f t="shared" si="0"/>
        <v>302.40000000000003</v>
      </c>
      <c r="BL3" s="67">
        <f t="shared" si="0"/>
        <v>256.08563596530041</v>
      </c>
      <c r="BM3" s="67">
        <f t="shared" si="0"/>
        <v>570.1562426897998</v>
      </c>
      <c r="BN3" s="67">
        <f t="shared" si="0"/>
        <v>3952.7704292154758</v>
      </c>
      <c r="BO3" s="67">
        <f t="shared" si="0"/>
        <v>229.57499239774575</v>
      </c>
      <c r="BP3" s="67">
        <f t="shared" si="0"/>
        <v>521.66268000000014</v>
      </c>
      <c r="BQ3" s="67">
        <f t="shared" si="0"/>
        <v>334.75680000000006</v>
      </c>
      <c r="BR3" s="67">
        <f t="shared" si="0"/>
        <v>253.60904479151549</v>
      </c>
      <c r="BS3" s="67">
        <f t="shared" si="0"/>
        <v>557.92800000000011</v>
      </c>
      <c r="BT3" s="67">
        <f t="shared" si="0"/>
        <v>237.11940000000001</v>
      </c>
      <c r="BU3" s="67">
        <f t="shared" si="0"/>
        <v>223.17120000000003</v>
      </c>
      <c r="BV3" s="67">
        <f t="shared" si="0"/>
        <v>464.94000000000005</v>
      </c>
      <c r="BW3" s="67">
        <f t="shared" si="0"/>
        <v>650.91600000000005</v>
      </c>
      <c r="BX3" s="67">
        <f t="shared" si="0"/>
        <v>371.95200000000006</v>
      </c>
      <c r="BY3" s="67">
        <f t="shared" si="0"/>
        <v>314.98533223731948</v>
      </c>
      <c r="BZ3" s="67">
        <f t="shared" si="0"/>
        <v>701.29217850845373</v>
      </c>
      <c r="CA3" s="67">
        <f t="shared" si="0"/>
        <v>4861.9076279350347</v>
      </c>
      <c r="CB3" s="67">
        <f t="shared" si="0"/>
        <v>289.26449042115968</v>
      </c>
      <c r="CC3" s="67">
        <f t="shared" si="0"/>
        <v>657.29497680000009</v>
      </c>
      <c r="CD3" s="67">
        <f t="shared" si="0"/>
        <v>421.79356800000005</v>
      </c>
      <c r="CE3" s="67">
        <f t="shared" si="0"/>
        <v>319.54739643730954</v>
      </c>
      <c r="CF3" s="67">
        <f t="shared" si="0"/>
        <v>702.98928000000012</v>
      </c>
      <c r="CG3" s="67">
        <f t="shared" si="0"/>
        <v>298.770444</v>
      </c>
      <c r="CH3" s="67">
        <f t="shared" si="0"/>
        <v>281.19571200000007</v>
      </c>
      <c r="CI3" s="67">
        <f t="shared" si="0"/>
        <v>585.82440000000008</v>
      </c>
      <c r="CJ3" s="67">
        <f t="shared" si="0"/>
        <v>820.15416000000005</v>
      </c>
      <c r="CK3" s="67">
        <f t="shared" si="0"/>
        <v>468.6595200000001</v>
      </c>
      <c r="CL3" s="67">
        <f t="shared" si="0"/>
        <v>396.88151861902253</v>
      </c>
      <c r="CM3" s="67">
        <f t="shared" si="0"/>
        <v>883.62814492065172</v>
      </c>
      <c r="CN3" s="67">
        <f t="shared" si="0"/>
        <v>6126.0036111981444</v>
      </c>
      <c r="CO3" s="67">
        <f t="shared" si="0"/>
        <v>393.39970697277715</v>
      </c>
      <c r="CP3" s="67">
        <f t="shared" si="0"/>
        <v>893.92116844800012</v>
      </c>
      <c r="CQ3" s="67">
        <f t="shared" si="0"/>
        <v>573.6392524800001</v>
      </c>
      <c r="CR3" s="67">
        <f t="shared" si="0"/>
        <v>434.58445915474101</v>
      </c>
      <c r="CS3" s="67">
        <f t="shared" si="0"/>
        <v>956.0654208000002</v>
      </c>
      <c r="CT3" s="67">
        <f t="shared" si="0"/>
        <v>406.32780384000006</v>
      </c>
      <c r="CU3" s="67">
        <f t="shared" si="0"/>
        <v>382.4261683200001</v>
      </c>
      <c r="CV3" s="67">
        <f t="shared" si="0"/>
        <v>796.72118400000011</v>
      </c>
      <c r="CW3" s="67">
        <f t="shared" si="0"/>
        <v>1115.4096576000002</v>
      </c>
      <c r="CX3" s="67">
        <f t="shared" si="0"/>
        <v>637.37694720000013</v>
      </c>
      <c r="CY3" s="67">
        <f t="shared" si="0"/>
        <v>539.75886532187064</v>
      </c>
      <c r="CZ3" s="67">
        <f t="shared" si="0"/>
        <v>1201.7342770920864</v>
      </c>
      <c r="DA3" s="67">
        <f t="shared" si="0"/>
        <v>8331.364911229477</v>
      </c>
      <c r="DB3" s="67">
        <f t="shared" ref="DB3:DC45" si="1">BB3*0.65</f>
        <v>121.32011793376807</v>
      </c>
      <c r="DC3" s="67">
        <f t="shared" si="1"/>
        <v>275.67540000000008</v>
      </c>
      <c r="DD3" s="67">
        <f t="shared" ref="DD3:DD66" si="2">BD3*0.65</f>
        <v>176.90400000000002</v>
      </c>
      <c r="DE3" s="67">
        <f t="shared" ref="DE3:DE66" si="3">BE3*0.65</f>
        <v>134.02103993047567</v>
      </c>
      <c r="DF3" s="67">
        <f t="shared" ref="DF3:DF66" si="4">BF3*0.65</f>
        <v>294.84000000000003</v>
      </c>
      <c r="DG3" s="67">
        <f t="shared" ref="DG3:DG66" si="5">BG3*0.65</f>
        <v>125.307</v>
      </c>
      <c r="DH3" s="67">
        <f t="shared" ref="DH3:DH66" si="6">BH3*0.65</f>
        <v>117.93600000000002</v>
      </c>
      <c r="DI3" s="67">
        <f t="shared" ref="DI3:DI66" si="7">BI3*0.65</f>
        <v>245.70000000000005</v>
      </c>
      <c r="DJ3" s="67">
        <f t="shared" ref="DJ3:DJ66" si="8">BJ3*0.65</f>
        <v>343.98</v>
      </c>
      <c r="DK3" s="67">
        <f t="shared" ref="DK3:DK66" si="9">BK3*0.65</f>
        <v>196.56000000000003</v>
      </c>
      <c r="DL3" s="67">
        <f t="shared" ref="DL3:DL66" si="10">BL3*0.65</f>
        <v>166.45566337744526</v>
      </c>
      <c r="DM3" s="67">
        <f t="shared" ref="DM3:DM66" si="11">BM3*0.65</f>
        <v>370.60155774836988</v>
      </c>
      <c r="DN3" s="67">
        <f t="shared" ref="DN3:DN66" si="12">BN3*0.65</f>
        <v>2569.3007789900594</v>
      </c>
      <c r="DO3" s="67">
        <f t="shared" ref="DO3:DO66" si="13">BO3*0.65</f>
        <v>149.22374505853475</v>
      </c>
      <c r="DP3" s="67">
        <f t="shared" ref="DP3:DP66" si="14">BP3*0.65</f>
        <v>339.0807420000001</v>
      </c>
      <c r="DQ3" s="67">
        <f t="shared" ref="DQ3:DQ66" si="15">BQ3*0.65</f>
        <v>217.59192000000004</v>
      </c>
      <c r="DR3" s="67">
        <f t="shared" ref="DR3:DR66" si="16">BR3*0.65</f>
        <v>164.84587911448506</v>
      </c>
      <c r="DS3" s="67">
        <f t="shared" ref="DS3:DS66" si="17">BS3*0.65</f>
        <v>362.65320000000008</v>
      </c>
      <c r="DT3" s="67">
        <f t="shared" ref="DT3:DT66" si="18">BT3*0.65</f>
        <v>154.12761</v>
      </c>
      <c r="DU3" s="67">
        <f t="shared" ref="DU3:DU66" si="19">BU3*0.65</f>
        <v>145.06128000000001</v>
      </c>
      <c r="DV3" s="67">
        <f t="shared" ref="DV3:DV66" si="20">BV3*0.65</f>
        <v>302.21100000000007</v>
      </c>
      <c r="DW3" s="67">
        <f t="shared" ref="DW3:DW66" si="21">BW3*0.65</f>
        <v>423.09540000000004</v>
      </c>
      <c r="DX3" s="67">
        <f t="shared" ref="DX3:DX66" si="22">BX3*0.65</f>
        <v>241.76880000000006</v>
      </c>
      <c r="DY3" s="67">
        <f t="shared" ref="DY3:DY66" si="23">BY3*0.65</f>
        <v>204.74046595425767</v>
      </c>
      <c r="DZ3" s="67">
        <f t="shared" ref="DZ3:DZ66" si="24">BZ3*0.65</f>
        <v>455.83991603049492</v>
      </c>
      <c r="EA3" s="67">
        <f t="shared" ref="EA3:EA66" si="25">CA3*0.65</f>
        <v>3160.2399581577729</v>
      </c>
      <c r="EB3" s="67">
        <f t="shared" ref="EB3:EB66" si="26">CB3*0.65</f>
        <v>188.02191877375381</v>
      </c>
      <c r="EC3" s="67">
        <f t="shared" ref="EC3:EC66" si="27">CC3*0.65</f>
        <v>427.24173492000006</v>
      </c>
      <c r="ED3" s="67">
        <f t="shared" ref="ED3:ED66" si="28">CD3*0.65</f>
        <v>274.16581920000004</v>
      </c>
      <c r="EE3" s="67">
        <f t="shared" ref="EE3:EE66" si="29">CE3*0.65</f>
        <v>207.7058076842512</v>
      </c>
      <c r="EF3" s="67">
        <f t="shared" ref="EF3:EF66" si="30">CF3*0.65</f>
        <v>456.94303200000007</v>
      </c>
      <c r="EG3" s="67">
        <f t="shared" ref="EG3:EG66" si="31">CG3*0.65</f>
        <v>194.20078860000001</v>
      </c>
      <c r="EH3" s="67">
        <f t="shared" ref="EH3:EH66" si="32">CH3*0.65</f>
        <v>182.77721280000006</v>
      </c>
      <c r="EI3" s="67">
        <f t="shared" ref="EI3:EI66" si="33">CI3*0.65</f>
        <v>380.78586000000007</v>
      </c>
      <c r="EJ3" s="67">
        <f t="shared" ref="EJ3:EJ66" si="34">CJ3*0.65</f>
        <v>533.10020400000008</v>
      </c>
      <c r="EK3" s="67">
        <f t="shared" ref="EK3:EK66" si="35">CK3*0.65</f>
        <v>304.62868800000007</v>
      </c>
      <c r="EL3" s="67">
        <f t="shared" ref="EL3:EL66" si="36">CL3*0.65</f>
        <v>257.97298710236464</v>
      </c>
      <c r="EM3" s="67">
        <f t="shared" ref="EM3:EM66" si="37">CM3*0.65</f>
        <v>574.35829419842366</v>
      </c>
      <c r="EN3" s="67">
        <f t="shared" ref="EN3:EN66" si="38">CN3*0.65</f>
        <v>3981.902347278794</v>
      </c>
      <c r="EO3" s="67">
        <f t="shared" ref="EO3:EO66" si="39">CO3*0.65</f>
        <v>255.70980953230517</v>
      </c>
      <c r="EP3" s="67">
        <f t="shared" ref="EP3:EP66" si="40">CP3*0.65</f>
        <v>581.04875949120014</v>
      </c>
      <c r="EQ3" s="67">
        <f t="shared" ref="EQ3:EQ66" si="41">CQ3*0.65</f>
        <v>372.86551411200008</v>
      </c>
      <c r="ER3" s="67">
        <f t="shared" ref="ER3:ER66" si="42">CR3*0.65</f>
        <v>282.47989845058169</v>
      </c>
      <c r="ES3" s="67">
        <f t="shared" ref="ES3:ES66" si="43">CS3*0.65</f>
        <v>621.44252352000012</v>
      </c>
      <c r="ET3" s="67">
        <f t="shared" ref="ET3:ET66" si="44">CT3*0.65</f>
        <v>264.11307249600003</v>
      </c>
      <c r="EU3" s="67">
        <f t="shared" ref="EU3:EU66" si="45">CU3*0.65</f>
        <v>248.57700940800007</v>
      </c>
      <c r="EV3" s="67">
        <f t="shared" ref="EV3:EV66" si="46">CV3*0.65</f>
        <v>517.86876960000006</v>
      </c>
      <c r="EW3" s="67">
        <f t="shared" ref="EW3:EW66" si="47">CW3*0.65</f>
        <v>725.01627744000018</v>
      </c>
      <c r="EX3" s="67">
        <f t="shared" ref="EX3:EX66" si="48">CX3*0.65</f>
        <v>414.29501568000012</v>
      </c>
      <c r="EY3" s="67">
        <f t="shared" ref="EY3:EY66" si="49">CY3*0.65</f>
        <v>350.84326245921591</v>
      </c>
      <c r="EZ3" s="67">
        <f t="shared" ref="EZ3:EZ66" si="50">CZ3*0.65</f>
        <v>781.1272801098562</v>
      </c>
      <c r="FA3" s="67">
        <f t="shared" ref="FA3:FA66" si="51">DA3*0.65</f>
        <v>5415.3871922991602</v>
      </c>
    </row>
    <row r="4" spans="1:157">
      <c r="A4" s="4">
        <v>27</v>
      </c>
      <c r="B4" s="87">
        <v>1.2344334344095245</v>
      </c>
      <c r="C4" s="87">
        <v>3.74</v>
      </c>
      <c r="D4" s="87">
        <v>9</v>
      </c>
      <c r="E4" s="87">
        <v>7.2728823731095193</v>
      </c>
      <c r="F4" s="87">
        <v>8</v>
      </c>
      <c r="G4" s="87">
        <v>6.8</v>
      </c>
      <c r="H4" s="87">
        <v>6</v>
      </c>
      <c r="I4" s="87">
        <v>8</v>
      </c>
      <c r="J4" s="87">
        <v>4</v>
      </c>
      <c r="K4" s="87">
        <v>6</v>
      </c>
      <c r="L4" s="87">
        <v>4.5165015161428634</v>
      </c>
      <c r="M4" s="87">
        <v>10.055665655904757</v>
      </c>
      <c r="N4" s="73">
        <f t="shared" ref="N4:N66" si="52">SUM(B4:M4)</f>
        <v>74.619482979566669</v>
      </c>
      <c r="O4" s="87">
        <v>1.5183531243237152</v>
      </c>
      <c r="P4" s="87">
        <v>4.6002000000000001</v>
      </c>
      <c r="Q4" s="87">
        <v>11.07</v>
      </c>
      <c r="R4" s="87">
        <v>8.9456453189247078</v>
      </c>
      <c r="S4" s="87">
        <v>9.84</v>
      </c>
      <c r="T4" s="87">
        <v>8.363999999999999</v>
      </c>
      <c r="U4" s="87">
        <v>7.38</v>
      </c>
      <c r="V4" s="87">
        <v>9.84</v>
      </c>
      <c r="W4" s="87">
        <v>4.92</v>
      </c>
      <c r="X4" s="87">
        <v>7.38</v>
      </c>
      <c r="Y4" s="87">
        <v>5.5552968648557224</v>
      </c>
      <c r="Z4" s="87">
        <v>12.368468756762852</v>
      </c>
      <c r="AA4" s="73">
        <f t="shared" ref="AA4:AA66" si="53">SUM(O4:Z4)</f>
        <v>91.781964064866997</v>
      </c>
      <c r="AB4" s="87">
        <v>1.9131249366478811</v>
      </c>
      <c r="AC4" s="87">
        <v>5.796252</v>
      </c>
      <c r="AD4" s="87">
        <v>13.9482</v>
      </c>
      <c r="AE4" s="87">
        <v>11.271513101845132</v>
      </c>
      <c r="AF4" s="87">
        <v>12.398400000000001</v>
      </c>
      <c r="AG4" s="87">
        <v>10.538639999999999</v>
      </c>
      <c r="AH4" s="87">
        <v>9.2988</v>
      </c>
      <c r="AI4" s="87">
        <v>12.398400000000001</v>
      </c>
      <c r="AJ4" s="87">
        <v>6.1992000000000003</v>
      </c>
      <c r="AK4" s="87">
        <v>9.2988</v>
      </c>
      <c r="AL4" s="87">
        <v>6.9996740497182106</v>
      </c>
      <c r="AM4" s="87">
        <v>15.584270633521193</v>
      </c>
      <c r="AN4" s="73">
        <f t="shared" ref="AN4:AN66" si="54">SUM(AB4:AM4)</f>
        <v>115.64527472173242</v>
      </c>
      <c r="AO4" s="87">
        <v>2.6018499138411184</v>
      </c>
      <c r="AP4" s="87">
        <v>7.8829027200000006</v>
      </c>
      <c r="AQ4" s="87">
        <v>18.969552</v>
      </c>
      <c r="AR4" s="87">
        <v>15.329257818509381</v>
      </c>
      <c r="AS4" s="87">
        <v>16.861824000000002</v>
      </c>
      <c r="AT4" s="87">
        <v>14.332550400000001</v>
      </c>
      <c r="AU4" s="87">
        <v>12.646368000000001</v>
      </c>
      <c r="AV4" s="87">
        <v>16.861824000000002</v>
      </c>
      <c r="AW4" s="87">
        <v>8.4309120000000011</v>
      </c>
      <c r="AX4" s="87">
        <v>12.646368000000001</v>
      </c>
      <c r="AY4" s="87">
        <v>9.5195567076167666</v>
      </c>
      <c r="AZ4" s="87">
        <v>21.194608061588823</v>
      </c>
      <c r="BA4" s="73">
        <f t="shared" ref="BA4:BA66" si="55">SUM(AO4:AZ4)</f>
        <v>157.27757362155609</v>
      </c>
      <c r="BB4" s="67">
        <f>B4*$A4</f>
        <v>33.329702729057161</v>
      </c>
      <c r="BC4" s="67">
        <f t="shared" ref="BC4:DA4" si="56">C4*$A4</f>
        <v>100.98</v>
      </c>
      <c r="BD4" s="67">
        <f t="shared" si="56"/>
        <v>243</v>
      </c>
      <c r="BE4" s="67">
        <f t="shared" si="56"/>
        <v>196.36782407395702</v>
      </c>
      <c r="BF4" s="67">
        <f t="shared" si="56"/>
        <v>216</v>
      </c>
      <c r="BG4" s="67">
        <f t="shared" si="56"/>
        <v>183.6</v>
      </c>
      <c r="BH4" s="67">
        <f t="shared" si="56"/>
        <v>162</v>
      </c>
      <c r="BI4" s="67">
        <f t="shared" si="56"/>
        <v>216</v>
      </c>
      <c r="BJ4" s="67">
        <f t="shared" si="56"/>
        <v>108</v>
      </c>
      <c r="BK4" s="67">
        <f t="shared" si="56"/>
        <v>162</v>
      </c>
      <c r="BL4" s="67">
        <f t="shared" si="56"/>
        <v>121.94554093585731</v>
      </c>
      <c r="BM4" s="67">
        <f t="shared" si="56"/>
        <v>271.50297270942843</v>
      </c>
      <c r="BN4" s="67">
        <f t="shared" si="56"/>
        <v>2014.7260404483</v>
      </c>
      <c r="BO4" s="67">
        <f t="shared" si="56"/>
        <v>40.995534356740308</v>
      </c>
      <c r="BP4" s="67">
        <f t="shared" si="56"/>
        <v>124.2054</v>
      </c>
      <c r="BQ4" s="67">
        <f t="shared" si="56"/>
        <v>298.89</v>
      </c>
      <c r="BR4" s="67">
        <f t="shared" si="56"/>
        <v>241.5324236109671</v>
      </c>
      <c r="BS4" s="67">
        <f t="shared" si="56"/>
        <v>265.68</v>
      </c>
      <c r="BT4" s="67">
        <f t="shared" si="56"/>
        <v>225.82799999999997</v>
      </c>
      <c r="BU4" s="67">
        <f t="shared" si="56"/>
        <v>199.26</v>
      </c>
      <c r="BV4" s="67">
        <f t="shared" si="56"/>
        <v>265.68</v>
      </c>
      <c r="BW4" s="67">
        <f t="shared" si="56"/>
        <v>132.84</v>
      </c>
      <c r="BX4" s="67">
        <f t="shared" si="56"/>
        <v>199.26</v>
      </c>
      <c r="BY4" s="67">
        <f t="shared" si="56"/>
        <v>149.9930153511045</v>
      </c>
      <c r="BZ4" s="67">
        <f t="shared" si="56"/>
        <v>333.94865643259698</v>
      </c>
      <c r="CA4" s="67">
        <f t="shared" si="56"/>
        <v>2478.1130297514092</v>
      </c>
      <c r="CB4" s="67">
        <f t="shared" si="56"/>
        <v>51.654373289492789</v>
      </c>
      <c r="CC4" s="67">
        <f t="shared" si="56"/>
        <v>156.49880400000001</v>
      </c>
      <c r="CD4" s="67">
        <f t="shared" si="56"/>
        <v>376.60140000000001</v>
      </c>
      <c r="CE4" s="67">
        <f t="shared" si="56"/>
        <v>304.33085374981857</v>
      </c>
      <c r="CF4" s="67">
        <f t="shared" si="56"/>
        <v>334.7568</v>
      </c>
      <c r="CG4" s="67">
        <f t="shared" si="56"/>
        <v>284.54327999999998</v>
      </c>
      <c r="CH4" s="67">
        <f t="shared" si="56"/>
        <v>251.0676</v>
      </c>
      <c r="CI4" s="67">
        <f t="shared" si="56"/>
        <v>334.7568</v>
      </c>
      <c r="CJ4" s="67">
        <f t="shared" si="56"/>
        <v>167.3784</v>
      </c>
      <c r="CK4" s="67">
        <f t="shared" si="56"/>
        <v>251.0676</v>
      </c>
      <c r="CL4" s="67">
        <f t="shared" si="56"/>
        <v>188.9911993423917</v>
      </c>
      <c r="CM4" s="67">
        <f t="shared" si="56"/>
        <v>420.77530710507222</v>
      </c>
      <c r="CN4" s="67">
        <f t="shared" si="56"/>
        <v>3122.4224174867754</v>
      </c>
      <c r="CO4" s="67">
        <f t="shared" si="56"/>
        <v>70.249947673710196</v>
      </c>
      <c r="CP4" s="67">
        <f t="shared" si="56"/>
        <v>212.83837344000003</v>
      </c>
      <c r="CQ4" s="67">
        <f t="shared" si="56"/>
        <v>512.17790400000001</v>
      </c>
      <c r="CR4" s="67">
        <f t="shared" si="56"/>
        <v>413.88996109975329</v>
      </c>
      <c r="CS4" s="67">
        <f t="shared" si="56"/>
        <v>455.26924800000006</v>
      </c>
      <c r="CT4" s="67">
        <f t="shared" si="56"/>
        <v>386.97886080000001</v>
      </c>
      <c r="CU4" s="67">
        <f t="shared" si="56"/>
        <v>341.45193600000005</v>
      </c>
      <c r="CV4" s="67">
        <f t="shared" si="56"/>
        <v>455.26924800000006</v>
      </c>
      <c r="CW4" s="67">
        <f t="shared" si="56"/>
        <v>227.63462400000003</v>
      </c>
      <c r="CX4" s="67">
        <f t="shared" si="56"/>
        <v>341.45193600000005</v>
      </c>
      <c r="CY4" s="67">
        <f t="shared" si="56"/>
        <v>257.0280311056527</v>
      </c>
      <c r="CZ4" s="67">
        <f t="shared" si="56"/>
        <v>572.25441766289828</v>
      </c>
      <c r="DA4" s="67">
        <f t="shared" si="56"/>
        <v>4246.4944877820144</v>
      </c>
      <c r="DB4" s="67">
        <f t="shared" si="1"/>
        <v>21.664306773887155</v>
      </c>
      <c r="DC4" s="67">
        <f t="shared" si="1"/>
        <v>65.637</v>
      </c>
      <c r="DD4" s="67">
        <f t="shared" si="2"/>
        <v>157.95000000000002</v>
      </c>
      <c r="DE4" s="67">
        <f t="shared" si="3"/>
        <v>127.63908564807207</v>
      </c>
      <c r="DF4" s="67">
        <f t="shared" si="4"/>
        <v>140.4</v>
      </c>
      <c r="DG4" s="67">
        <f t="shared" si="5"/>
        <v>119.34</v>
      </c>
      <c r="DH4" s="67">
        <f t="shared" si="6"/>
        <v>105.3</v>
      </c>
      <c r="DI4" s="67">
        <f t="shared" si="7"/>
        <v>140.4</v>
      </c>
      <c r="DJ4" s="67">
        <f t="shared" si="8"/>
        <v>70.2</v>
      </c>
      <c r="DK4" s="67">
        <f t="shared" si="9"/>
        <v>105.3</v>
      </c>
      <c r="DL4" s="67">
        <f t="shared" si="10"/>
        <v>79.26460160830726</v>
      </c>
      <c r="DM4" s="67">
        <f t="shared" si="11"/>
        <v>176.4769322611285</v>
      </c>
      <c r="DN4" s="67">
        <f t="shared" si="12"/>
        <v>1309.5719262913949</v>
      </c>
      <c r="DO4" s="67">
        <f t="shared" si="13"/>
        <v>26.647097331881202</v>
      </c>
      <c r="DP4" s="67">
        <f t="shared" si="14"/>
        <v>80.733509999999995</v>
      </c>
      <c r="DQ4" s="67">
        <f t="shared" si="15"/>
        <v>194.27850000000001</v>
      </c>
      <c r="DR4" s="67">
        <f t="shared" si="16"/>
        <v>156.99607534712862</v>
      </c>
      <c r="DS4" s="67">
        <f t="shared" si="17"/>
        <v>172.69200000000001</v>
      </c>
      <c r="DT4" s="67">
        <f t="shared" si="18"/>
        <v>146.78819999999999</v>
      </c>
      <c r="DU4" s="67">
        <f t="shared" si="19"/>
        <v>129.51900000000001</v>
      </c>
      <c r="DV4" s="67">
        <f t="shared" si="20"/>
        <v>172.69200000000001</v>
      </c>
      <c r="DW4" s="67">
        <f t="shared" si="21"/>
        <v>86.346000000000004</v>
      </c>
      <c r="DX4" s="67">
        <f t="shared" si="22"/>
        <v>129.51900000000001</v>
      </c>
      <c r="DY4" s="67">
        <f t="shared" si="23"/>
        <v>97.495459978217937</v>
      </c>
      <c r="DZ4" s="67">
        <f t="shared" si="24"/>
        <v>217.06662668118804</v>
      </c>
      <c r="EA4" s="67">
        <f t="shared" si="25"/>
        <v>1610.7734693384159</v>
      </c>
      <c r="EB4" s="67">
        <f t="shared" si="26"/>
        <v>33.575342638170312</v>
      </c>
      <c r="EC4" s="67">
        <f t="shared" si="27"/>
        <v>101.7242226</v>
      </c>
      <c r="ED4" s="67">
        <f t="shared" si="28"/>
        <v>244.79091000000003</v>
      </c>
      <c r="EE4" s="67">
        <f t="shared" si="29"/>
        <v>197.81505493738209</v>
      </c>
      <c r="EF4" s="67">
        <f t="shared" si="30"/>
        <v>217.59192000000002</v>
      </c>
      <c r="EG4" s="67">
        <f t="shared" si="31"/>
        <v>184.95313199999998</v>
      </c>
      <c r="EH4" s="67">
        <f t="shared" si="32"/>
        <v>163.19394</v>
      </c>
      <c r="EI4" s="67">
        <f t="shared" si="33"/>
        <v>217.59192000000002</v>
      </c>
      <c r="EJ4" s="67">
        <f t="shared" si="34"/>
        <v>108.79596000000001</v>
      </c>
      <c r="EK4" s="67">
        <f t="shared" si="35"/>
        <v>163.19394</v>
      </c>
      <c r="EL4" s="67">
        <f t="shared" si="36"/>
        <v>122.84427957255461</v>
      </c>
      <c r="EM4" s="67">
        <f t="shared" si="37"/>
        <v>273.50394961829693</v>
      </c>
      <c r="EN4" s="67">
        <f t="shared" si="38"/>
        <v>2029.5745713664041</v>
      </c>
      <c r="EO4" s="67">
        <f t="shared" si="39"/>
        <v>45.662465987911631</v>
      </c>
      <c r="EP4" s="67">
        <f t="shared" si="40"/>
        <v>138.34494273600004</v>
      </c>
      <c r="EQ4" s="67">
        <f t="shared" si="41"/>
        <v>332.91563760000003</v>
      </c>
      <c r="ER4" s="67">
        <f t="shared" si="42"/>
        <v>269.02847471483966</v>
      </c>
      <c r="ES4" s="67">
        <f t="shared" si="43"/>
        <v>295.92501120000003</v>
      </c>
      <c r="ET4" s="67">
        <f t="shared" si="44"/>
        <v>251.53625952000002</v>
      </c>
      <c r="EU4" s="67">
        <f t="shared" si="45"/>
        <v>221.94375840000004</v>
      </c>
      <c r="EV4" s="67">
        <f t="shared" si="46"/>
        <v>295.92501120000003</v>
      </c>
      <c r="EW4" s="67">
        <f t="shared" si="47"/>
        <v>147.96250560000001</v>
      </c>
      <c r="EX4" s="67">
        <f t="shared" si="48"/>
        <v>221.94375840000004</v>
      </c>
      <c r="EY4" s="67">
        <f t="shared" si="49"/>
        <v>167.06822021867427</v>
      </c>
      <c r="EZ4" s="67">
        <f t="shared" si="50"/>
        <v>371.9653714808839</v>
      </c>
      <c r="FA4" s="67">
        <f t="shared" si="51"/>
        <v>2760.2214170583093</v>
      </c>
    </row>
    <row r="5" spans="1:157">
      <c r="A5" s="4">
        <v>49.95</v>
      </c>
      <c r="B5" s="87">
        <v>3.7033003032285734</v>
      </c>
      <c r="C5" s="87">
        <v>9.3500000000000014</v>
      </c>
      <c r="D5" s="87">
        <v>0</v>
      </c>
      <c r="E5" s="87">
        <v>0</v>
      </c>
      <c r="F5" s="87">
        <v>4</v>
      </c>
      <c r="G5" s="87">
        <v>0</v>
      </c>
      <c r="H5" s="87">
        <v>2.4</v>
      </c>
      <c r="I5" s="87">
        <v>0</v>
      </c>
      <c r="J5" s="87">
        <v>0</v>
      </c>
      <c r="K5" s="87">
        <v>4</v>
      </c>
      <c r="L5" s="87">
        <v>0</v>
      </c>
      <c r="M5" s="87">
        <v>0</v>
      </c>
      <c r="N5" s="73">
        <f t="shared" si="52"/>
        <v>23.453300303228573</v>
      </c>
      <c r="O5" s="87">
        <v>4.5550593729711455</v>
      </c>
      <c r="P5" s="87">
        <v>11.500500000000002</v>
      </c>
      <c r="Q5" s="87">
        <v>0</v>
      </c>
      <c r="R5" s="87">
        <v>0</v>
      </c>
      <c r="S5" s="87">
        <v>4.92</v>
      </c>
      <c r="T5" s="87">
        <v>0</v>
      </c>
      <c r="U5" s="87">
        <v>2.952</v>
      </c>
      <c r="V5" s="87">
        <v>0</v>
      </c>
      <c r="W5" s="87">
        <v>0</v>
      </c>
      <c r="X5" s="87">
        <v>4.92</v>
      </c>
      <c r="Y5" s="87">
        <v>0</v>
      </c>
      <c r="Z5" s="87">
        <v>0</v>
      </c>
      <c r="AA5" s="73">
        <f t="shared" si="53"/>
        <v>28.847559372971148</v>
      </c>
      <c r="AB5" s="87">
        <v>5.7393748099436435</v>
      </c>
      <c r="AC5" s="87">
        <v>14.490630000000003</v>
      </c>
      <c r="AD5" s="87">
        <v>0</v>
      </c>
      <c r="AE5" s="87">
        <v>0</v>
      </c>
      <c r="AF5" s="87">
        <v>6.1992000000000003</v>
      </c>
      <c r="AG5" s="87">
        <v>0</v>
      </c>
      <c r="AH5" s="87">
        <v>3.7195200000000002</v>
      </c>
      <c r="AI5" s="87">
        <v>0</v>
      </c>
      <c r="AJ5" s="87">
        <v>0</v>
      </c>
      <c r="AK5" s="87">
        <v>6.1992000000000003</v>
      </c>
      <c r="AL5" s="87">
        <v>0</v>
      </c>
      <c r="AM5" s="87">
        <v>0</v>
      </c>
      <c r="AN5" s="73">
        <f t="shared" si="54"/>
        <v>36.347924809943649</v>
      </c>
      <c r="AO5" s="87">
        <v>7.8055497415233557</v>
      </c>
      <c r="AP5" s="87">
        <v>19.707256800000007</v>
      </c>
      <c r="AQ5" s="87">
        <v>0</v>
      </c>
      <c r="AR5" s="87">
        <v>0</v>
      </c>
      <c r="AS5" s="87">
        <v>8.4309120000000011</v>
      </c>
      <c r="AT5" s="87">
        <v>0</v>
      </c>
      <c r="AU5" s="87">
        <v>5.0585472000000005</v>
      </c>
      <c r="AV5" s="87">
        <v>0</v>
      </c>
      <c r="AW5" s="87">
        <v>0</v>
      </c>
      <c r="AX5" s="87">
        <v>8.4309120000000011</v>
      </c>
      <c r="AY5" s="87">
        <v>0</v>
      </c>
      <c r="AZ5" s="87">
        <v>0</v>
      </c>
      <c r="BA5" s="73">
        <f t="shared" si="55"/>
        <v>49.433177741523359</v>
      </c>
      <c r="BB5" s="67">
        <f t="shared" ref="BB5:BB47" si="57">B5*$A5</f>
        <v>184.97985014626724</v>
      </c>
      <c r="BC5" s="67">
        <f t="shared" ref="BC5:BC47" si="58">C5*$A5</f>
        <v>467.03250000000008</v>
      </c>
      <c r="BD5" s="67">
        <f t="shared" ref="BD5:BD47" si="59">D5*$A5</f>
        <v>0</v>
      </c>
      <c r="BE5" s="67">
        <f t="shared" ref="BE5:BE47" si="60">E5*$A5</f>
        <v>0</v>
      </c>
      <c r="BF5" s="67">
        <f t="shared" ref="BF5:BF47" si="61">F5*$A5</f>
        <v>199.8</v>
      </c>
      <c r="BG5" s="67">
        <f t="shared" ref="BG5:BG47" si="62">G5*$A5</f>
        <v>0</v>
      </c>
      <c r="BH5" s="67">
        <f t="shared" ref="BH5:BH47" si="63">H5*$A5</f>
        <v>119.88</v>
      </c>
      <c r="BI5" s="67">
        <f t="shared" ref="BI5:BI47" si="64">I5*$A5</f>
        <v>0</v>
      </c>
      <c r="BJ5" s="67">
        <f t="shared" ref="BJ5:BJ47" si="65">J5*$A5</f>
        <v>0</v>
      </c>
      <c r="BK5" s="67">
        <f t="shared" ref="BK5:BK47" si="66">K5*$A5</f>
        <v>199.8</v>
      </c>
      <c r="BL5" s="67">
        <f t="shared" ref="BL5:BL47" si="67">L5*$A5</f>
        <v>0</v>
      </c>
      <c r="BM5" s="67">
        <f t="shared" ref="BM5:BM47" si="68">M5*$A5</f>
        <v>0</v>
      </c>
      <c r="BN5" s="67">
        <f t="shared" ref="BN5:BN47" si="69">N5*$A5</f>
        <v>1171.4923501462672</v>
      </c>
      <c r="BO5" s="67">
        <f t="shared" ref="BO5:BO47" si="70">O5*$A5</f>
        <v>227.52521567990874</v>
      </c>
      <c r="BP5" s="67">
        <f t="shared" ref="BP5:BP47" si="71">P5*$A5</f>
        <v>574.44997500000011</v>
      </c>
      <c r="BQ5" s="67">
        <f t="shared" ref="BQ5:BQ47" si="72">Q5*$A5</f>
        <v>0</v>
      </c>
      <c r="BR5" s="67">
        <f t="shared" ref="BR5:BR47" si="73">R5*$A5</f>
        <v>0</v>
      </c>
      <c r="BS5" s="67">
        <f t="shared" ref="BS5:BS47" si="74">S5*$A5</f>
        <v>245.75400000000002</v>
      </c>
      <c r="BT5" s="67">
        <f t="shared" ref="BT5:BT47" si="75">T5*$A5</f>
        <v>0</v>
      </c>
      <c r="BU5" s="67">
        <f t="shared" ref="BU5:BU47" si="76">U5*$A5</f>
        <v>147.45240000000001</v>
      </c>
      <c r="BV5" s="67">
        <f t="shared" ref="BV5:BV47" si="77">V5*$A5</f>
        <v>0</v>
      </c>
      <c r="BW5" s="67">
        <f t="shared" ref="BW5:BW47" si="78">W5*$A5</f>
        <v>0</v>
      </c>
      <c r="BX5" s="67">
        <f t="shared" ref="BX5:BX47" si="79">X5*$A5</f>
        <v>245.75400000000002</v>
      </c>
      <c r="BY5" s="67">
        <f t="shared" ref="BY5:BY47" si="80">Y5*$A5</f>
        <v>0</v>
      </c>
      <c r="BZ5" s="67">
        <f t="shared" ref="BZ5:BZ47" si="81">Z5*$A5</f>
        <v>0</v>
      </c>
      <c r="CA5" s="67">
        <f t="shared" ref="CA5:CA47" si="82">AA5*$A5</f>
        <v>1440.935590679909</v>
      </c>
      <c r="CB5" s="67">
        <f t="shared" ref="CB5:CB47" si="83">AB5*$A5</f>
        <v>286.68177175668501</v>
      </c>
      <c r="CC5" s="67">
        <f t="shared" ref="CC5:CC47" si="84">AC5*$A5</f>
        <v>723.80696850000015</v>
      </c>
      <c r="CD5" s="67">
        <f t="shared" ref="CD5:CD47" si="85">AD5*$A5</f>
        <v>0</v>
      </c>
      <c r="CE5" s="67">
        <f t="shared" ref="CE5:CE47" si="86">AE5*$A5</f>
        <v>0</v>
      </c>
      <c r="CF5" s="67">
        <f t="shared" ref="CF5:CF47" si="87">AF5*$A5</f>
        <v>309.65004000000005</v>
      </c>
      <c r="CG5" s="67">
        <f t="shared" ref="CG5:CG47" si="88">AG5*$A5</f>
        <v>0</v>
      </c>
      <c r="CH5" s="67">
        <f t="shared" ref="CH5:CH47" si="89">AH5*$A5</f>
        <v>185.79002400000002</v>
      </c>
      <c r="CI5" s="67">
        <f t="shared" ref="CI5:CI47" si="90">AI5*$A5</f>
        <v>0</v>
      </c>
      <c r="CJ5" s="67">
        <f t="shared" ref="CJ5:CJ47" si="91">AJ5*$A5</f>
        <v>0</v>
      </c>
      <c r="CK5" s="67">
        <f t="shared" ref="CK5:CK47" si="92">AK5*$A5</f>
        <v>309.65004000000005</v>
      </c>
      <c r="CL5" s="67">
        <f t="shared" ref="CL5:CL47" si="93">AL5*$A5</f>
        <v>0</v>
      </c>
      <c r="CM5" s="67">
        <f t="shared" ref="CM5:CM47" si="94">AM5*$A5</f>
        <v>0</v>
      </c>
      <c r="CN5" s="67">
        <f t="shared" ref="CN5:CN47" si="95">AN5*$A5</f>
        <v>1815.5788442566854</v>
      </c>
      <c r="CO5" s="67">
        <f t="shared" ref="CO5:CO47" si="96">AO5*$A5</f>
        <v>389.88720958909164</v>
      </c>
      <c r="CP5" s="67">
        <f t="shared" ref="CP5:CP47" si="97">AP5*$A5</f>
        <v>984.37747716000035</v>
      </c>
      <c r="CQ5" s="67">
        <f t="shared" ref="CQ5:CQ47" si="98">AQ5*$A5</f>
        <v>0</v>
      </c>
      <c r="CR5" s="67">
        <f t="shared" ref="CR5:CR47" si="99">AR5*$A5</f>
        <v>0</v>
      </c>
      <c r="CS5" s="67">
        <f t="shared" ref="CS5:CS47" si="100">AS5*$A5</f>
        <v>421.12405440000009</v>
      </c>
      <c r="CT5" s="67">
        <f t="shared" ref="CT5:CT47" si="101">AT5*$A5</f>
        <v>0</v>
      </c>
      <c r="CU5" s="67">
        <f t="shared" ref="CU5:CU47" si="102">AU5*$A5</f>
        <v>252.67443264000005</v>
      </c>
      <c r="CV5" s="67">
        <f t="shared" ref="CV5:CV47" si="103">AV5*$A5</f>
        <v>0</v>
      </c>
      <c r="CW5" s="67">
        <f t="shared" ref="CW5:CW47" si="104">AW5*$A5</f>
        <v>0</v>
      </c>
      <c r="CX5" s="67">
        <f t="shared" ref="CX5:CX47" si="105">AX5*$A5</f>
        <v>421.12405440000009</v>
      </c>
      <c r="CY5" s="67">
        <f t="shared" ref="CY5:CY47" si="106">AY5*$A5</f>
        <v>0</v>
      </c>
      <c r="CZ5" s="67">
        <f t="shared" ref="CZ5:CZ47" si="107">AZ5*$A5</f>
        <v>0</v>
      </c>
      <c r="DA5" s="67">
        <f t="shared" ref="DA5:DA47" si="108">BA5*$A5</f>
        <v>2469.1872281890919</v>
      </c>
      <c r="DB5" s="67">
        <f t="shared" si="1"/>
        <v>120.23690259507372</v>
      </c>
      <c r="DC5" s="67">
        <f t="shared" si="1"/>
        <v>303.57112500000005</v>
      </c>
      <c r="DD5" s="67">
        <f t="shared" si="2"/>
        <v>0</v>
      </c>
      <c r="DE5" s="67">
        <f t="shared" si="3"/>
        <v>0</v>
      </c>
      <c r="DF5" s="67">
        <f t="shared" si="4"/>
        <v>129.87</v>
      </c>
      <c r="DG5" s="67">
        <f t="shared" si="5"/>
        <v>0</v>
      </c>
      <c r="DH5" s="67">
        <f t="shared" si="6"/>
        <v>77.921999999999997</v>
      </c>
      <c r="DI5" s="67">
        <f t="shared" si="7"/>
        <v>0</v>
      </c>
      <c r="DJ5" s="67">
        <f t="shared" si="8"/>
        <v>0</v>
      </c>
      <c r="DK5" s="67">
        <f t="shared" si="9"/>
        <v>129.87</v>
      </c>
      <c r="DL5" s="67">
        <f t="shared" si="10"/>
        <v>0</v>
      </c>
      <c r="DM5" s="67">
        <f t="shared" si="11"/>
        <v>0</v>
      </c>
      <c r="DN5" s="67">
        <f t="shared" si="12"/>
        <v>761.4700275950737</v>
      </c>
      <c r="DO5" s="67">
        <f t="shared" si="13"/>
        <v>147.89139019194067</v>
      </c>
      <c r="DP5" s="67">
        <f t="shared" si="14"/>
        <v>373.39248375000011</v>
      </c>
      <c r="DQ5" s="67">
        <f t="shared" si="15"/>
        <v>0</v>
      </c>
      <c r="DR5" s="67">
        <f t="shared" si="16"/>
        <v>0</v>
      </c>
      <c r="DS5" s="67">
        <f t="shared" si="17"/>
        <v>159.74010000000001</v>
      </c>
      <c r="DT5" s="67">
        <f t="shared" si="18"/>
        <v>0</v>
      </c>
      <c r="DU5" s="67">
        <f t="shared" si="19"/>
        <v>95.844060000000013</v>
      </c>
      <c r="DV5" s="67">
        <f t="shared" si="20"/>
        <v>0</v>
      </c>
      <c r="DW5" s="67">
        <f t="shared" si="21"/>
        <v>0</v>
      </c>
      <c r="DX5" s="67">
        <f t="shared" si="22"/>
        <v>159.74010000000001</v>
      </c>
      <c r="DY5" s="67">
        <f t="shared" si="23"/>
        <v>0</v>
      </c>
      <c r="DZ5" s="67">
        <f t="shared" si="24"/>
        <v>0</v>
      </c>
      <c r="EA5" s="67">
        <f t="shared" si="25"/>
        <v>936.60813394194088</v>
      </c>
      <c r="EB5" s="67">
        <f t="shared" si="26"/>
        <v>186.34315164184525</v>
      </c>
      <c r="EC5" s="67">
        <f t="shared" si="27"/>
        <v>470.47452952500009</v>
      </c>
      <c r="ED5" s="67">
        <f t="shared" si="28"/>
        <v>0</v>
      </c>
      <c r="EE5" s="67">
        <f t="shared" si="29"/>
        <v>0</v>
      </c>
      <c r="EF5" s="67">
        <f t="shared" si="30"/>
        <v>201.27252600000003</v>
      </c>
      <c r="EG5" s="67">
        <f t="shared" si="31"/>
        <v>0</v>
      </c>
      <c r="EH5" s="67">
        <f t="shared" si="32"/>
        <v>120.76351560000002</v>
      </c>
      <c r="EI5" s="67">
        <f t="shared" si="33"/>
        <v>0</v>
      </c>
      <c r="EJ5" s="67">
        <f t="shared" si="34"/>
        <v>0</v>
      </c>
      <c r="EK5" s="67">
        <f t="shared" si="35"/>
        <v>201.27252600000003</v>
      </c>
      <c r="EL5" s="67">
        <f t="shared" si="36"/>
        <v>0</v>
      </c>
      <c r="EM5" s="67">
        <f t="shared" si="37"/>
        <v>0</v>
      </c>
      <c r="EN5" s="67">
        <f t="shared" si="38"/>
        <v>1180.1262487668455</v>
      </c>
      <c r="EO5" s="67">
        <f t="shared" si="39"/>
        <v>253.42668623290959</v>
      </c>
      <c r="EP5" s="67">
        <f t="shared" si="40"/>
        <v>639.84536015400022</v>
      </c>
      <c r="EQ5" s="67">
        <f t="shared" si="41"/>
        <v>0</v>
      </c>
      <c r="ER5" s="67">
        <f t="shared" si="42"/>
        <v>0</v>
      </c>
      <c r="ES5" s="67">
        <f t="shared" si="43"/>
        <v>273.73063536000006</v>
      </c>
      <c r="ET5" s="67">
        <f t="shared" si="44"/>
        <v>0</v>
      </c>
      <c r="EU5" s="67">
        <f t="shared" si="45"/>
        <v>164.23838121600005</v>
      </c>
      <c r="EV5" s="67">
        <f t="shared" si="46"/>
        <v>0</v>
      </c>
      <c r="EW5" s="67">
        <f t="shared" si="47"/>
        <v>0</v>
      </c>
      <c r="EX5" s="67">
        <f t="shared" si="48"/>
        <v>273.73063536000006</v>
      </c>
      <c r="EY5" s="67">
        <f t="shared" si="49"/>
        <v>0</v>
      </c>
      <c r="EZ5" s="67">
        <f t="shared" si="50"/>
        <v>0</v>
      </c>
      <c r="FA5" s="67">
        <f t="shared" si="51"/>
        <v>1604.9716983229098</v>
      </c>
    </row>
    <row r="6" spans="1:157">
      <c r="A6" s="4">
        <v>35.1</v>
      </c>
      <c r="B6" s="87">
        <v>17.282068081733343</v>
      </c>
      <c r="C6" s="87">
        <v>26.180000000000003</v>
      </c>
      <c r="D6" s="87">
        <v>25.2</v>
      </c>
      <c r="E6" s="87">
        <v>25.455088305883319</v>
      </c>
      <c r="F6" s="87">
        <v>28</v>
      </c>
      <c r="G6" s="87">
        <v>23.8</v>
      </c>
      <c r="H6" s="87">
        <v>16.8</v>
      </c>
      <c r="I6" s="87">
        <v>28</v>
      </c>
      <c r="J6" s="87">
        <v>28</v>
      </c>
      <c r="K6" s="87">
        <v>28</v>
      </c>
      <c r="L6" s="87">
        <v>31.615510613000044</v>
      </c>
      <c r="M6" s="87">
        <v>35.194829795666649</v>
      </c>
      <c r="N6" s="73">
        <f t="shared" si="52"/>
        <v>313.52749679628334</v>
      </c>
      <c r="O6" s="87">
        <v>21.256943740532012</v>
      </c>
      <c r="P6" s="87">
        <v>32.201400000000007</v>
      </c>
      <c r="Q6" s="87">
        <v>30.995999999999999</v>
      </c>
      <c r="R6" s="87">
        <v>31.309758616236483</v>
      </c>
      <c r="S6" s="87">
        <v>34.44</v>
      </c>
      <c r="T6" s="87">
        <v>29.274000000000001</v>
      </c>
      <c r="U6" s="87">
        <v>20.664000000000001</v>
      </c>
      <c r="V6" s="87">
        <v>34.44</v>
      </c>
      <c r="W6" s="87">
        <v>34.44</v>
      </c>
      <c r="X6" s="87">
        <v>34.44</v>
      </c>
      <c r="Y6" s="87">
        <v>38.887078053990052</v>
      </c>
      <c r="Z6" s="87">
        <v>43.28964064866998</v>
      </c>
      <c r="AA6" s="73">
        <f t="shared" si="53"/>
        <v>385.63882105942855</v>
      </c>
      <c r="AB6" s="87">
        <v>26.783749113070336</v>
      </c>
      <c r="AC6" s="87">
        <v>40.573764000000011</v>
      </c>
      <c r="AD6" s="87">
        <v>39.054960000000001</v>
      </c>
      <c r="AE6" s="87">
        <v>39.45029585645797</v>
      </c>
      <c r="AF6" s="87">
        <v>43.394399999999997</v>
      </c>
      <c r="AG6" s="87">
        <v>36.885240000000003</v>
      </c>
      <c r="AH6" s="87">
        <v>26.036640000000002</v>
      </c>
      <c r="AI6" s="87">
        <v>43.394399999999997</v>
      </c>
      <c r="AJ6" s="87">
        <v>43.394399999999997</v>
      </c>
      <c r="AK6" s="87">
        <v>43.394399999999997</v>
      </c>
      <c r="AL6" s="87">
        <v>48.997718348027469</v>
      </c>
      <c r="AM6" s="87">
        <v>54.544947217324179</v>
      </c>
      <c r="AN6" s="73">
        <f t="shared" si="54"/>
        <v>485.90491453488005</v>
      </c>
      <c r="AO6" s="87">
        <v>36.425898793775659</v>
      </c>
      <c r="AP6" s="87">
        <v>55.180319040000022</v>
      </c>
      <c r="AQ6" s="87">
        <v>53.114745600000006</v>
      </c>
      <c r="AR6" s="87">
        <v>53.652402364782844</v>
      </c>
      <c r="AS6" s="87">
        <v>59.016384000000002</v>
      </c>
      <c r="AT6" s="87">
        <v>50.163926400000008</v>
      </c>
      <c r="AU6" s="87">
        <v>35.409830400000004</v>
      </c>
      <c r="AV6" s="87">
        <v>59.016384000000002</v>
      </c>
      <c r="AW6" s="87">
        <v>59.016384000000002</v>
      </c>
      <c r="AX6" s="87">
        <v>59.016384000000002</v>
      </c>
      <c r="AY6" s="87">
        <v>66.636896953317361</v>
      </c>
      <c r="AZ6" s="87">
        <v>74.181128215560889</v>
      </c>
      <c r="BA6" s="73">
        <f t="shared" si="55"/>
        <v>660.83068376743688</v>
      </c>
      <c r="BB6" s="67">
        <f t="shared" si="57"/>
        <v>606.60058966884037</v>
      </c>
      <c r="BC6" s="67">
        <f t="shared" si="58"/>
        <v>918.91800000000012</v>
      </c>
      <c r="BD6" s="67">
        <f t="shared" si="59"/>
        <v>884.52</v>
      </c>
      <c r="BE6" s="67">
        <f t="shared" si="60"/>
        <v>893.47359953650448</v>
      </c>
      <c r="BF6" s="67">
        <f t="shared" si="61"/>
        <v>982.80000000000007</v>
      </c>
      <c r="BG6" s="67">
        <f t="shared" si="62"/>
        <v>835.38000000000011</v>
      </c>
      <c r="BH6" s="67">
        <f t="shared" si="63"/>
        <v>589.68000000000006</v>
      </c>
      <c r="BI6" s="67">
        <f t="shared" si="64"/>
        <v>982.80000000000007</v>
      </c>
      <c r="BJ6" s="67">
        <f t="shared" si="65"/>
        <v>982.80000000000007</v>
      </c>
      <c r="BK6" s="67">
        <f t="shared" si="66"/>
        <v>982.80000000000007</v>
      </c>
      <c r="BL6" s="67">
        <f t="shared" si="67"/>
        <v>1109.7044225163015</v>
      </c>
      <c r="BM6" s="67">
        <f t="shared" si="68"/>
        <v>1235.3385258278995</v>
      </c>
      <c r="BN6" s="67">
        <f t="shared" si="69"/>
        <v>11004.815137549545</v>
      </c>
      <c r="BO6" s="67">
        <f t="shared" si="70"/>
        <v>746.11872529267362</v>
      </c>
      <c r="BP6" s="67">
        <f t="shared" si="71"/>
        <v>1130.2691400000003</v>
      </c>
      <c r="BQ6" s="67">
        <f t="shared" si="72"/>
        <v>1087.9595999999999</v>
      </c>
      <c r="BR6" s="67">
        <f t="shared" si="73"/>
        <v>1098.9725274299005</v>
      </c>
      <c r="BS6" s="67">
        <f t="shared" si="74"/>
        <v>1208.8440000000001</v>
      </c>
      <c r="BT6" s="67">
        <f t="shared" si="75"/>
        <v>1027.5174000000002</v>
      </c>
      <c r="BU6" s="67">
        <f t="shared" si="76"/>
        <v>725.30640000000005</v>
      </c>
      <c r="BV6" s="67">
        <f t="shared" si="77"/>
        <v>1208.8440000000001</v>
      </c>
      <c r="BW6" s="67">
        <f t="shared" si="78"/>
        <v>1208.8440000000001</v>
      </c>
      <c r="BX6" s="67">
        <f t="shared" si="79"/>
        <v>1208.8440000000001</v>
      </c>
      <c r="BY6" s="67">
        <f t="shared" si="80"/>
        <v>1364.9364396950509</v>
      </c>
      <c r="BZ6" s="67">
        <f t="shared" si="81"/>
        <v>1519.4663867683164</v>
      </c>
      <c r="CA6" s="67">
        <f t="shared" si="82"/>
        <v>13535.922619185943</v>
      </c>
      <c r="CB6" s="67">
        <f t="shared" si="83"/>
        <v>940.1095938687688</v>
      </c>
      <c r="CC6" s="67">
        <f t="shared" si="84"/>
        <v>1424.1391164000004</v>
      </c>
      <c r="CD6" s="67">
        <f t="shared" si="85"/>
        <v>1370.8290960000002</v>
      </c>
      <c r="CE6" s="67">
        <f t="shared" si="86"/>
        <v>1384.7053845616747</v>
      </c>
      <c r="CF6" s="67">
        <f t="shared" si="87"/>
        <v>1523.1434400000001</v>
      </c>
      <c r="CG6" s="67">
        <f t="shared" si="88"/>
        <v>1294.6719240000002</v>
      </c>
      <c r="CH6" s="67">
        <f t="shared" si="89"/>
        <v>913.88606400000015</v>
      </c>
      <c r="CI6" s="67">
        <f t="shared" si="90"/>
        <v>1523.1434400000001</v>
      </c>
      <c r="CJ6" s="67">
        <f t="shared" si="91"/>
        <v>1523.1434400000001</v>
      </c>
      <c r="CK6" s="67">
        <f t="shared" si="92"/>
        <v>1523.1434400000001</v>
      </c>
      <c r="CL6" s="67">
        <f t="shared" si="93"/>
        <v>1719.8199140157642</v>
      </c>
      <c r="CM6" s="67">
        <f t="shared" si="94"/>
        <v>1914.5276473280787</v>
      </c>
      <c r="CN6" s="67">
        <f t="shared" si="95"/>
        <v>17055.262500174289</v>
      </c>
      <c r="CO6" s="67">
        <f t="shared" si="96"/>
        <v>1278.5490476615257</v>
      </c>
      <c r="CP6" s="67">
        <f t="shared" si="97"/>
        <v>1936.8291983040008</v>
      </c>
      <c r="CQ6" s="67">
        <f t="shared" si="98"/>
        <v>1864.3275705600004</v>
      </c>
      <c r="CR6" s="67">
        <f t="shared" si="99"/>
        <v>1883.1993230038779</v>
      </c>
      <c r="CS6" s="67">
        <f t="shared" si="100"/>
        <v>2071.4750784000003</v>
      </c>
      <c r="CT6" s="67">
        <f t="shared" si="101"/>
        <v>1760.7538166400004</v>
      </c>
      <c r="CU6" s="67">
        <f t="shared" si="102"/>
        <v>1242.8850470400002</v>
      </c>
      <c r="CV6" s="67">
        <f t="shared" si="103"/>
        <v>2071.4750784000003</v>
      </c>
      <c r="CW6" s="67">
        <f t="shared" si="104"/>
        <v>2071.4750784000003</v>
      </c>
      <c r="CX6" s="67">
        <f t="shared" si="105"/>
        <v>2071.4750784000003</v>
      </c>
      <c r="CY6" s="67">
        <f t="shared" si="106"/>
        <v>2338.9550830614394</v>
      </c>
      <c r="CZ6" s="67">
        <f t="shared" si="107"/>
        <v>2603.7576003661875</v>
      </c>
      <c r="DA6" s="67">
        <f t="shared" si="108"/>
        <v>23195.157000237035</v>
      </c>
      <c r="DB6" s="67">
        <f t="shared" si="1"/>
        <v>394.29038328474627</v>
      </c>
      <c r="DC6" s="67">
        <f t="shared" si="1"/>
        <v>597.2967000000001</v>
      </c>
      <c r="DD6" s="67">
        <f t="shared" si="2"/>
        <v>574.93799999999999</v>
      </c>
      <c r="DE6" s="67">
        <f t="shared" si="3"/>
        <v>580.75783969872793</v>
      </c>
      <c r="DF6" s="67">
        <f t="shared" si="4"/>
        <v>638.82000000000005</v>
      </c>
      <c r="DG6" s="67">
        <f t="shared" si="5"/>
        <v>542.99700000000007</v>
      </c>
      <c r="DH6" s="67">
        <f t="shared" si="6"/>
        <v>383.29200000000003</v>
      </c>
      <c r="DI6" s="67">
        <f t="shared" si="7"/>
        <v>638.82000000000005</v>
      </c>
      <c r="DJ6" s="67">
        <f t="shared" si="8"/>
        <v>638.82000000000005</v>
      </c>
      <c r="DK6" s="67">
        <f t="shared" si="9"/>
        <v>638.82000000000005</v>
      </c>
      <c r="DL6" s="67">
        <f t="shared" si="10"/>
        <v>721.30787463559602</v>
      </c>
      <c r="DM6" s="67">
        <f t="shared" si="11"/>
        <v>802.97004178813472</v>
      </c>
      <c r="DN6" s="67">
        <f t="shared" si="12"/>
        <v>7153.1298394072046</v>
      </c>
      <c r="DO6" s="67">
        <f t="shared" si="13"/>
        <v>484.97717144023784</v>
      </c>
      <c r="DP6" s="67">
        <f t="shared" si="14"/>
        <v>734.67494100000022</v>
      </c>
      <c r="DQ6" s="67">
        <f t="shared" si="15"/>
        <v>707.17373999999995</v>
      </c>
      <c r="DR6" s="67">
        <f t="shared" si="16"/>
        <v>714.33214282943538</v>
      </c>
      <c r="DS6" s="67">
        <f t="shared" si="17"/>
        <v>785.74860000000001</v>
      </c>
      <c r="DT6" s="67">
        <f t="shared" si="18"/>
        <v>667.88631000000009</v>
      </c>
      <c r="DU6" s="67">
        <f t="shared" si="19"/>
        <v>471.44916000000006</v>
      </c>
      <c r="DV6" s="67">
        <f t="shared" si="20"/>
        <v>785.74860000000001</v>
      </c>
      <c r="DW6" s="67">
        <f t="shared" si="21"/>
        <v>785.74860000000001</v>
      </c>
      <c r="DX6" s="67">
        <f t="shared" si="22"/>
        <v>785.74860000000001</v>
      </c>
      <c r="DY6" s="67">
        <f t="shared" si="23"/>
        <v>887.20868580178308</v>
      </c>
      <c r="DZ6" s="67">
        <f t="shared" si="24"/>
        <v>987.65315139940571</v>
      </c>
      <c r="EA6" s="67">
        <f t="shared" si="25"/>
        <v>8798.3497024708631</v>
      </c>
      <c r="EB6" s="67">
        <f t="shared" si="26"/>
        <v>611.07123601469971</v>
      </c>
      <c r="EC6" s="67">
        <f t="shared" si="27"/>
        <v>925.6904256600003</v>
      </c>
      <c r="ED6" s="67">
        <f t="shared" si="28"/>
        <v>891.03891240000019</v>
      </c>
      <c r="EE6" s="67">
        <f t="shared" si="29"/>
        <v>900.05849996508857</v>
      </c>
      <c r="EF6" s="67">
        <f t="shared" si="30"/>
        <v>990.04323600000009</v>
      </c>
      <c r="EG6" s="67">
        <f t="shared" si="31"/>
        <v>841.53675060000012</v>
      </c>
      <c r="EH6" s="67">
        <f t="shared" si="32"/>
        <v>594.02594160000012</v>
      </c>
      <c r="EI6" s="67">
        <f t="shared" si="33"/>
        <v>990.04323600000009</v>
      </c>
      <c r="EJ6" s="67">
        <f t="shared" si="34"/>
        <v>990.04323600000009</v>
      </c>
      <c r="EK6" s="67">
        <f t="shared" si="35"/>
        <v>990.04323600000009</v>
      </c>
      <c r="EL6" s="67">
        <f t="shared" si="36"/>
        <v>1117.8829441102469</v>
      </c>
      <c r="EM6" s="67">
        <f t="shared" si="37"/>
        <v>1244.4429707632512</v>
      </c>
      <c r="EN6" s="67">
        <f t="shared" si="38"/>
        <v>11085.920625113289</v>
      </c>
      <c r="EO6" s="67">
        <f t="shared" si="39"/>
        <v>831.05688097999177</v>
      </c>
      <c r="EP6" s="67">
        <f t="shared" si="40"/>
        <v>1258.9389788976005</v>
      </c>
      <c r="EQ6" s="67">
        <f t="shared" si="41"/>
        <v>1211.8129208640003</v>
      </c>
      <c r="ER6" s="67">
        <f t="shared" si="42"/>
        <v>1224.0795599525206</v>
      </c>
      <c r="ES6" s="67">
        <f t="shared" si="43"/>
        <v>1346.4588009600002</v>
      </c>
      <c r="ET6" s="67">
        <f t="shared" si="44"/>
        <v>1144.4899808160003</v>
      </c>
      <c r="EU6" s="67">
        <f t="shared" si="45"/>
        <v>807.87528057600014</v>
      </c>
      <c r="EV6" s="67">
        <f t="shared" si="46"/>
        <v>1346.4588009600002</v>
      </c>
      <c r="EW6" s="67">
        <f t="shared" si="47"/>
        <v>1346.4588009600002</v>
      </c>
      <c r="EX6" s="67">
        <f t="shared" si="48"/>
        <v>1346.4588009600002</v>
      </c>
      <c r="EY6" s="67">
        <f t="shared" si="49"/>
        <v>1520.3208039899357</v>
      </c>
      <c r="EZ6" s="67">
        <f t="shared" si="50"/>
        <v>1692.4424402380218</v>
      </c>
      <c r="FA6" s="67">
        <f t="shared" si="51"/>
        <v>15076.852050154073</v>
      </c>
    </row>
    <row r="7" spans="1:157">
      <c r="A7" s="4">
        <v>36.450000000000003</v>
      </c>
      <c r="B7" s="87">
        <v>13.578767778504769</v>
      </c>
      <c r="C7" s="87">
        <v>20.57</v>
      </c>
      <c r="D7" s="87">
        <v>19.8</v>
      </c>
      <c r="E7" s="87">
        <v>20.000426526051179</v>
      </c>
      <c r="F7" s="87">
        <v>22</v>
      </c>
      <c r="G7" s="87">
        <v>18.7</v>
      </c>
      <c r="H7" s="87">
        <v>13.2</v>
      </c>
      <c r="I7" s="87">
        <v>22</v>
      </c>
      <c r="J7" s="87">
        <v>22</v>
      </c>
      <c r="K7" s="87">
        <v>22</v>
      </c>
      <c r="L7" s="87">
        <v>24.840758338785747</v>
      </c>
      <c r="M7" s="87">
        <v>27.653080553738082</v>
      </c>
      <c r="N7" s="73">
        <f t="shared" si="52"/>
        <v>246.34303319707979</v>
      </c>
      <c r="O7" s="87">
        <v>16.701884367560865</v>
      </c>
      <c r="P7" s="87">
        <v>25.301100000000002</v>
      </c>
      <c r="Q7" s="87">
        <v>24.353999999999999</v>
      </c>
      <c r="R7" s="87">
        <v>24.600524627042951</v>
      </c>
      <c r="S7" s="87">
        <v>27.06</v>
      </c>
      <c r="T7" s="87">
        <v>23.000999999999998</v>
      </c>
      <c r="U7" s="87">
        <v>16.236000000000001</v>
      </c>
      <c r="V7" s="87">
        <v>27.06</v>
      </c>
      <c r="W7" s="87">
        <v>27.06</v>
      </c>
      <c r="X7" s="87">
        <v>27.06</v>
      </c>
      <c r="Y7" s="87">
        <v>30.554132756706469</v>
      </c>
      <c r="Z7" s="87">
        <v>34.013289081097838</v>
      </c>
      <c r="AA7" s="73">
        <f t="shared" si="53"/>
        <v>303.00193083240811</v>
      </c>
      <c r="AB7" s="87">
        <v>21.044374303126691</v>
      </c>
      <c r="AC7" s="87">
        <v>31.879386000000004</v>
      </c>
      <c r="AD7" s="87">
        <v>30.686039999999998</v>
      </c>
      <c r="AE7" s="87">
        <v>30.996661030074119</v>
      </c>
      <c r="AF7" s="87">
        <v>34.095599999999997</v>
      </c>
      <c r="AG7" s="87">
        <v>28.981259999999999</v>
      </c>
      <c r="AH7" s="87">
        <v>20.457360000000001</v>
      </c>
      <c r="AI7" s="87">
        <v>34.095599999999997</v>
      </c>
      <c r="AJ7" s="87">
        <v>34.095599999999997</v>
      </c>
      <c r="AK7" s="87">
        <v>34.095599999999997</v>
      </c>
      <c r="AL7" s="87">
        <v>38.498207273450149</v>
      </c>
      <c r="AM7" s="87">
        <v>42.856744242183275</v>
      </c>
      <c r="AN7" s="73">
        <f t="shared" si="54"/>
        <v>381.78243284883416</v>
      </c>
      <c r="AO7" s="87">
        <v>28.620349052252301</v>
      </c>
      <c r="AP7" s="87">
        <v>43.355964960000009</v>
      </c>
      <c r="AQ7" s="87">
        <v>41.733014400000002</v>
      </c>
      <c r="AR7" s="87">
        <v>42.155459000900805</v>
      </c>
      <c r="AS7" s="87">
        <v>46.370016</v>
      </c>
      <c r="AT7" s="87">
        <v>39.414513599999999</v>
      </c>
      <c r="AU7" s="87">
        <v>27.822009600000005</v>
      </c>
      <c r="AV7" s="87">
        <v>46.370016</v>
      </c>
      <c r="AW7" s="87">
        <v>46.370016</v>
      </c>
      <c r="AX7" s="87">
        <v>46.370016</v>
      </c>
      <c r="AY7" s="87">
        <v>52.357561891892203</v>
      </c>
      <c r="AZ7" s="87">
        <v>58.285172169369261</v>
      </c>
      <c r="BA7" s="73">
        <f t="shared" si="55"/>
        <v>519.22410867441465</v>
      </c>
      <c r="BB7" s="67">
        <f t="shared" si="57"/>
        <v>494.94608552649885</v>
      </c>
      <c r="BC7" s="67">
        <f t="shared" si="58"/>
        <v>749.77650000000006</v>
      </c>
      <c r="BD7" s="67">
        <f t="shared" si="59"/>
        <v>721.71</v>
      </c>
      <c r="BE7" s="67">
        <f t="shared" si="60"/>
        <v>729.01554687456553</v>
      </c>
      <c r="BF7" s="67">
        <f t="shared" si="61"/>
        <v>801.90000000000009</v>
      </c>
      <c r="BG7" s="67">
        <f t="shared" si="62"/>
        <v>681.61500000000001</v>
      </c>
      <c r="BH7" s="67">
        <f t="shared" si="63"/>
        <v>481.14</v>
      </c>
      <c r="BI7" s="67">
        <f t="shared" si="64"/>
        <v>801.90000000000009</v>
      </c>
      <c r="BJ7" s="67">
        <f t="shared" si="65"/>
        <v>801.90000000000009</v>
      </c>
      <c r="BK7" s="67">
        <f t="shared" si="66"/>
        <v>801.90000000000009</v>
      </c>
      <c r="BL7" s="67">
        <f t="shared" si="67"/>
        <v>905.4456414487405</v>
      </c>
      <c r="BM7" s="67">
        <f t="shared" si="68"/>
        <v>1007.9547861837532</v>
      </c>
      <c r="BN7" s="67">
        <f t="shared" si="69"/>
        <v>8979.2035600335585</v>
      </c>
      <c r="BO7" s="67">
        <f t="shared" si="70"/>
        <v>608.78368519759363</v>
      </c>
      <c r="BP7" s="67">
        <f t="shared" si="71"/>
        <v>922.22509500000012</v>
      </c>
      <c r="BQ7" s="67">
        <f t="shared" si="72"/>
        <v>887.70330000000001</v>
      </c>
      <c r="BR7" s="67">
        <f t="shared" si="73"/>
        <v>896.68912265571566</v>
      </c>
      <c r="BS7" s="67">
        <f t="shared" si="74"/>
        <v>986.33699999999999</v>
      </c>
      <c r="BT7" s="67">
        <f t="shared" si="75"/>
        <v>838.38644999999997</v>
      </c>
      <c r="BU7" s="67">
        <f t="shared" si="76"/>
        <v>591.80220000000008</v>
      </c>
      <c r="BV7" s="67">
        <f t="shared" si="77"/>
        <v>986.33699999999999</v>
      </c>
      <c r="BW7" s="67">
        <f t="shared" si="78"/>
        <v>986.33699999999999</v>
      </c>
      <c r="BX7" s="67">
        <f t="shared" si="79"/>
        <v>986.33699999999999</v>
      </c>
      <c r="BY7" s="67">
        <f t="shared" si="80"/>
        <v>1113.6981389819509</v>
      </c>
      <c r="BZ7" s="67">
        <f t="shared" si="81"/>
        <v>1239.7843870060162</v>
      </c>
      <c r="CA7" s="67">
        <f t="shared" si="82"/>
        <v>11044.420378841276</v>
      </c>
      <c r="CB7" s="67">
        <f t="shared" si="83"/>
        <v>767.06744334896791</v>
      </c>
      <c r="CC7" s="67">
        <f t="shared" si="84"/>
        <v>1162.0036197000002</v>
      </c>
      <c r="CD7" s="67">
        <f t="shared" si="85"/>
        <v>1118.5061580000001</v>
      </c>
      <c r="CE7" s="67">
        <f t="shared" si="86"/>
        <v>1129.8282945462017</v>
      </c>
      <c r="CF7" s="67">
        <f t="shared" si="87"/>
        <v>1242.7846199999999</v>
      </c>
      <c r="CG7" s="67">
        <f t="shared" si="88"/>
        <v>1056.366927</v>
      </c>
      <c r="CH7" s="67">
        <f t="shared" si="89"/>
        <v>745.67077200000006</v>
      </c>
      <c r="CI7" s="67">
        <f t="shared" si="90"/>
        <v>1242.7846199999999</v>
      </c>
      <c r="CJ7" s="67">
        <f t="shared" si="91"/>
        <v>1242.7846199999999</v>
      </c>
      <c r="CK7" s="67">
        <f t="shared" si="92"/>
        <v>1242.7846199999999</v>
      </c>
      <c r="CL7" s="67">
        <f t="shared" si="93"/>
        <v>1403.259655117258</v>
      </c>
      <c r="CM7" s="67">
        <f t="shared" si="94"/>
        <v>1562.1283276275806</v>
      </c>
      <c r="CN7" s="67">
        <f t="shared" si="95"/>
        <v>13915.969677340006</v>
      </c>
      <c r="CO7" s="67">
        <f t="shared" si="96"/>
        <v>1043.2117229545966</v>
      </c>
      <c r="CP7" s="67">
        <f t="shared" si="97"/>
        <v>1580.3249227920005</v>
      </c>
      <c r="CQ7" s="67">
        <f t="shared" si="98"/>
        <v>1521.1683748800001</v>
      </c>
      <c r="CR7" s="67">
        <f t="shared" si="99"/>
        <v>1536.5664805828344</v>
      </c>
      <c r="CS7" s="67">
        <f t="shared" si="100"/>
        <v>1690.1870832000002</v>
      </c>
      <c r="CT7" s="67">
        <f t="shared" si="101"/>
        <v>1436.6590207200002</v>
      </c>
      <c r="CU7" s="67">
        <f t="shared" si="102"/>
        <v>1014.1122499200003</v>
      </c>
      <c r="CV7" s="67">
        <f t="shared" si="103"/>
        <v>1690.1870832000002</v>
      </c>
      <c r="CW7" s="67">
        <f t="shared" si="104"/>
        <v>1690.1870832000002</v>
      </c>
      <c r="CX7" s="67">
        <f t="shared" si="105"/>
        <v>1690.1870832000002</v>
      </c>
      <c r="CY7" s="67">
        <f t="shared" si="106"/>
        <v>1908.4331309594709</v>
      </c>
      <c r="CZ7" s="67">
        <f t="shared" si="107"/>
        <v>2124.4945255735097</v>
      </c>
      <c r="DA7" s="67">
        <f t="shared" si="108"/>
        <v>18925.718761182416</v>
      </c>
      <c r="DB7" s="67">
        <f t="shared" si="1"/>
        <v>321.71495559222427</v>
      </c>
      <c r="DC7" s="67">
        <f t="shared" si="1"/>
        <v>487.35472500000003</v>
      </c>
      <c r="DD7" s="67">
        <f t="shared" si="2"/>
        <v>469.11150000000004</v>
      </c>
      <c r="DE7" s="67">
        <f t="shared" si="3"/>
        <v>473.86010546846762</v>
      </c>
      <c r="DF7" s="67">
        <f t="shared" si="4"/>
        <v>521.23500000000013</v>
      </c>
      <c r="DG7" s="67">
        <f t="shared" si="5"/>
        <v>443.04975000000002</v>
      </c>
      <c r="DH7" s="67">
        <f t="shared" si="6"/>
        <v>312.74099999999999</v>
      </c>
      <c r="DI7" s="67">
        <f t="shared" si="7"/>
        <v>521.23500000000013</v>
      </c>
      <c r="DJ7" s="67">
        <f t="shared" si="8"/>
        <v>521.23500000000013</v>
      </c>
      <c r="DK7" s="67">
        <f t="shared" si="9"/>
        <v>521.23500000000013</v>
      </c>
      <c r="DL7" s="67">
        <f t="shared" si="10"/>
        <v>588.53966694168139</v>
      </c>
      <c r="DM7" s="67">
        <f t="shared" si="11"/>
        <v>655.17061101943955</v>
      </c>
      <c r="DN7" s="67">
        <f t="shared" si="12"/>
        <v>5836.4823140218132</v>
      </c>
      <c r="DO7" s="67">
        <f t="shared" si="13"/>
        <v>395.70939537843589</v>
      </c>
      <c r="DP7" s="67">
        <f t="shared" si="14"/>
        <v>599.44631175000006</v>
      </c>
      <c r="DQ7" s="67">
        <f t="shared" si="15"/>
        <v>577.00714500000004</v>
      </c>
      <c r="DR7" s="67">
        <f t="shared" si="16"/>
        <v>582.84792972621517</v>
      </c>
      <c r="DS7" s="67">
        <f t="shared" si="17"/>
        <v>641.11905000000002</v>
      </c>
      <c r="DT7" s="67">
        <f t="shared" si="18"/>
        <v>544.95119250000005</v>
      </c>
      <c r="DU7" s="67">
        <f t="shared" si="19"/>
        <v>384.67143000000004</v>
      </c>
      <c r="DV7" s="67">
        <f t="shared" si="20"/>
        <v>641.11905000000002</v>
      </c>
      <c r="DW7" s="67">
        <f t="shared" si="21"/>
        <v>641.11905000000002</v>
      </c>
      <c r="DX7" s="67">
        <f t="shared" si="22"/>
        <v>641.11905000000002</v>
      </c>
      <c r="DY7" s="67">
        <f t="shared" si="23"/>
        <v>723.9037903382681</v>
      </c>
      <c r="DZ7" s="67">
        <f t="shared" si="24"/>
        <v>805.85985155391063</v>
      </c>
      <c r="EA7" s="67">
        <f t="shared" si="25"/>
        <v>7178.8732462468297</v>
      </c>
      <c r="EB7" s="67">
        <f t="shared" si="26"/>
        <v>498.59383817682914</v>
      </c>
      <c r="EC7" s="67">
        <f t="shared" si="27"/>
        <v>755.30235280500017</v>
      </c>
      <c r="ED7" s="67">
        <f t="shared" si="28"/>
        <v>727.02900270000009</v>
      </c>
      <c r="EE7" s="67">
        <f t="shared" si="29"/>
        <v>734.38839145503118</v>
      </c>
      <c r="EF7" s="67">
        <f t="shared" si="30"/>
        <v>807.81000299999994</v>
      </c>
      <c r="EG7" s="67">
        <f t="shared" si="31"/>
        <v>686.63850255</v>
      </c>
      <c r="EH7" s="67">
        <f t="shared" si="32"/>
        <v>484.68600180000004</v>
      </c>
      <c r="EI7" s="67">
        <f t="shared" si="33"/>
        <v>807.81000299999994</v>
      </c>
      <c r="EJ7" s="67">
        <f t="shared" si="34"/>
        <v>807.81000299999994</v>
      </c>
      <c r="EK7" s="67">
        <f t="shared" si="35"/>
        <v>807.81000299999994</v>
      </c>
      <c r="EL7" s="67">
        <f t="shared" si="36"/>
        <v>912.11877582621776</v>
      </c>
      <c r="EM7" s="67">
        <f t="shared" si="37"/>
        <v>1015.3834129579274</v>
      </c>
      <c r="EN7" s="67">
        <f t="shared" si="38"/>
        <v>9045.3802902710049</v>
      </c>
      <c r="EO7" s="67">
        <f t="shared" si="39"/>
        <v>678.08761992048778</v>
      </c>
      <c r="EP7" s="67">
        <f t="shared" si="40"/>
        <v>1027.2111998148005</v>
      </c>
      <c r="EQ7" s="67">
        <f t="shared" si="41"/>
        <v>988.75944367200009</v>
      </c>
      <c r="ER7" s="67">
        <f t="shared" si="42"/>
        <v>998.76821237884235</v>
      </c>
      <c r="ES7" s="67">
        <f t="shared" si="43"/>
        <v>1098.6216040800002</v>
      </c>
      <c r="ET7" s="67">
        <f t="shared" si="44"/>
        <v>933.82836346800013</v>
      </c>
      <c r="EU7" s="67">
        <f t="shared" si="45"/>
        <v>659.17296244800025</v>
      </c>
      <c r="EV7" s="67">
        <f t="shared" si="46"/>
        <v>1098.6216040800002</v>
      </c>
      <c r="EW7" s="67">
        <f t="shared" si="47"/>
        <v>1098.6216040800002</v>
      </c>
      <c r="EX7" s="67">
        <f t="shared" si="48"/>
        <v>1098.6216040800002</v>
      </c>
      <c r="EY7" s="67">
        <f t="shared" si="49"/>
        <v>1240.4815351236562</v>
      </c>
      <c r="EZ7" s="67">
        <f t="shared" si="50"/>
        <v>1380.9214416227815</v>
      </c>
      <c r="FA7" s="67">
        <f t="shared" si="51"/>
        <v>12301.717194768571</v>
      </c>
    </row>
    <row r="8" spans="1:157">
      <c r="A8" s="4">
        <v>31.05</v>
      </c>
      <c r="B8" s="87">
        <v>9.8754674752761957</v>
      </c>
      <c r="C8" s="87">
        <v>14.96</v>
      </c>
      <c r="D8" s="87">
        <v>14.4</v>
      </c>
      <c r="E8" s="87">
        <v>14.545764746219039</v>
      </c>
      <c r="F8" s="87">
        <v>16</v>
      </c>
      <c r="G8" s="87">
        <v>13.6</v>
      </c>
      <c r="H8" s="87">
        <v>9.6</v>
      </c>
      <c r="I8" s="87">
        <v>16</v>
      </c>
      <c r="J8" s="87">
        <v>16</v>
      </c>
      <c r="K8" s="87">
        <v>16</v>
      </c>
      <c r="L8" s="87">
        <v>18.066006064571454</v>
      </c>
      <c r="M8" s="87">
        <v>20.111331311809515</v>
      </c>
      <c r="N8" s="73">
        <f t="shared" si="52"/>
        <v>179.15856959787618</v>
      </c>
      <c r="O8" s="87">
        <v>12.146824994589721</v>
      </c>
      <c r="P8" s="87">
        <v>18.4008</v>
      </c>
      <c r="Q8" s="87">
        <v>17.712</v>
      </c>
      <c r="R8" s="87">
        <v>17.891290637849416</v>
      </c>
      <c r="S8" s="87">
        <v>19.68</v>
      </c>
      <c r="T8" s="87">
        <v>16.727999999999998</v>
      </c>
      <c r="U8" s="87">
        <v>11.808</v>
      </c>
      <c r="V8" s="87">
        <v>19.68</v>
      </c>
      <c r="W8" s="87">
        <v>19.68</v>
      </c>
      <c r="X8" s="87">
        <v>19.68</v>
      </c>
      <c r="Y8" s="87">
        <v>22.22118745942289</v>
      </c>
      <c r="Z8" s="87">
        <v>24.736937513525703</v>
      </c>
      <c r="AA8" s="73">
        <f t="shared" si="53"/>
        <v>220.36504060538775</v>
      </c>
      <c r="AB8" s="87">
        <v>15.304999493183049</v>
      </c>
      <c r="AC8" s="87">
        <v>23.185008</v>
      </c>
      <c r="AD8" s="87">
        <v>22.317119999999999</v>
      </c>
      <c r="AE8" s="87">
        <v>22.543026203690264</v>
      </c>
      <c r="AF8" s="87">
        <v>24.796800000000001</v>
      </c>
      <c r="AG8" s="87">
        <v>21.077279999999998</v>
      </c>
      <c r="AH8" s="87">
        <v>14.878080000000001</v>
      </c>
      <c r="AI8" s="87">
        <v>24.796800000000001</v>
      </c>
      <c r="AJ8" s="87">
        <v>24.796800000000001</v>
      </c>
      <c r="AK8" s="87">
        <v>24.796800000000001</v>
      </c>
      <c r="AL8" s="87">
        <v>27.998696198872842</v>
      </c>
      <c r="AM8" s="87">
        <v>31.168541267042386</v>
      </c>
      <c r="AN8" s="73">
        <f t="shared" si="54"/>
        <v>277.6599511627885</v>
      </c>
      <c r="AO8" s="87">
        <v>20.814799310728947</v>
      </c>
      <c r="AP8" s="87">
        <v>31.531610880000002</v>
      </c>
      <c r="AQ8" s="87">
        <v>30.351283200000001</v>
      </c>
      <c r="AR8" s="87">
        <v>30.658515637018763</v>
      </c>
      <c r="AS8" s="87">
        <v>33.723648000000004</v>
      </c>
      <c r="AT8" s="87">
        <v>28.665100800000001</v>
      </c>
      <c r="AU8" s="87">
        <v>20.234188800000002</v>
      </c>
      <c r="AV8" s="87">
        <v>33.723648000000004</v>
      </c>
      <c r="AW8" s="87">
        <v>33.723648000000004</v>
      </c>
      <c r="AX8" s="87">
        <v>33.723648000000004</v>
      </c>
      <c r="AY8" s="87">
        <v>38.078226830467067</v>
      </c>
      <c r="AZ8" s="87">
        <v>42.389216123177647</v>
      </c>
      <c r="BA8" s="73">
        <f t="shared" si="55"/>
        <v>377.61753358139254</v>
      </c>
      <c r="BB8" s="67">
        <f t="shared" si="57"/>
        <v>306.63326510732588</v>
      </c>
      <c r="BC8" s="67">
        <f t="shared" si="58"/>
        <v>464.50800000000004</v>
      </c>
      <c r="BD8" s="67">
        <f t="shared" si="59"/>
        <v>447.12</v>
      </c>
      <c r="BE8" s="67">
        <f t="shared" si="60"/>
        <v>451.64599537010116</v>
      </c>
      <c r="BF8" s="67">
        <f t="shared" si="61"/>
        <v>496.8</v>
      </c>
      <c r="BG8" s="67">
        <f t="shared" si="62"/>
        <v>422.28</v>
      </c>
      <c r="BH8" s="67">
        <f t="shared" si="63"/>
        <v>298.08</v>
      </c>
      <c r="BI8" s="67">
        <f t="shared" si="64"/>
        <v>496.8</v>
      </c>
      <c r="BJ8" s="67">
        <f t="shared" si="65"/>
        <v>496.8</v>
      </c>
      <c r="BK8" s="67">
        <f t="shared" si="66"/>
        <v>496.8</v>
      </c>
      <c r="BL8" s="67">
        <f t="shared" si="67"/>
        <v>560.94948830494366</v>
      </c>
      <c r="BM8" s="67">
        <f t="shared" si="68"/>
        <v>624.45683723168543</v>
      </c>
      <c r="BN8" s="67">
        <f t="shared" si="69"/>
        <v>5562.8735860140559</v>
      </c>
      <c r="BO8" s="67">
        <f t="shared" si="70"/>
        <v>377.15891608201088</v>
      </c>
      <c r="BP8" s="67">
        <f t="shared" si="71"/>
        <v>571.34483999999998</v>
      </c>
      <c r="BQ8" s="67">
        <f t="shared" si="72"/>
        <v>549.95759999999996</v>
      </c>
      <c r="BR8" s="67">
        <f t="shared" si="73"/>
        <v>555.52457430522441</v>
      </c>
      <c r="BS8" s="67">
        <f t="shared" si="74"/>
        <v>611.06399999999996</v>
      </c>
      <c r="BT8" s="67">
        <f t="shared" si="75"/>
        <v>519.4043999999999</v>
      </c>
      <c r="BU8" s="67">
        <f t="shared" si="76"/>
        <v>366.63839999999999</v>
      </c>
      <c r="BV8" s="67">
        <f t="shared" si="77"/>
        <v>611.06399999999996</v>
      </c>
      <c r="BW8" s="67">
        <f t="shared" si="78"/>
        <v>611.06399999999996</v>
      </c>
      <c r="BX8" s="67">
        <f t="shared" si="79"/>
        <v>611.06399999999996</v>
      </c>
      <c r="BY8" s="67">
        <f t="shared" si="80"/>
        <v>689.96787061508076</v>
      </c>
      <c r="BZ8" s="67">
        <f t="shared" si="81"/>
        <v>768.08190979497306</v>
      </c>
      <c r="CA8" s="67">
        <f t="shared" si="82"/>
        <v>6842.33451079729</v>
      </c>
      <c r="CB8" s="67">
        <f t="shared" si="83"/>
        <v>475.22023426333368</v>
      </c>
      <c r="CC8" s="67">
        <f t="shared" si="84"/>
        <v>719.89449839999997</v>
      </c>
      <c r="CD8" s="67">
        <f t="shared" si="85"/>
        <v>692.94657599999994</v>
      </c>
      <c r="CE8" s="67">
        <f t="shared" si="86"/>
        <v>699.96096362458275</v>
      </c>
      <c r="CF8" s="67">
        <f t="shared" si="87"/>
        <v>769.94064000000003</v>
      </c>
      <c r="CG8" s="67">
        <f t="shared" si="88"/>
        <v>654.44954399999995</v>
      </c>
      <c r="CH8" s="67">
        <f t="shared" si="89"/>
        <v>461.96438400000005</v>
      </c>
      <c r="CI8" s="67">
        <f t="shared" si="90"/>
        <v>769.94064000000003</v>
      </c>
      <c r="CJ8" s="67">
        <f t="shared" si="91"/>
        <v>769.94064000000003</v>
      </c>
      <c r="CK8" s="67">
        <f t="shared" si="92"/>
        <v>769.94064000000003</v>
      </c>
      <c r="CL8" s="67">
        <f t="shared" si="93"/>
        <v>869.35951697500172</v>
      </c>
      <c r="CM8" s="67">
        <f t="shared" si="94"/>
        <v>967.78320634166607</v>
      </c>
      <c r="CN8" s="67">
        <f t="shared" si="95"/>
        <v>8621.3414836045831</v>
      </c>
      <c r="CO8" s="67">
        <f t="shared" si="96"/>
        <v>646.29951859813377</v>
      </c>
      <c r="CP8" s="67">
        <f t="shared" si="97"/>
        <v>979.05651782400014</v>
      </c>
      <c r="CQ8" s="67">
        <f t="shared" si="98"/>
        <v>942.40734336000003</v>
      </c>
      <c r="CR8" s="67">
        <f t="shared" si="99"/>
        <v>951.94691052943256</v>
      </c>
      <c r="CS8" s="67">
        <f t="shared" si="100"/>
        <v>1047.1192704000002</v>
      </c>
      <c r="CT8" s="67">
        <f t="shared" si="101"/>
        <v>890.0513798400001</v>
      </c>
      <c r="CU8" s="67">
        <f t="shared" si="102"/>
        <v>628.27156224000009</v>
      </c>
      <c r="CV8" s="67">
        <f t="shared" si="103"/>
        <v>1047.1192704000002</v>
      </c>
      <c r="CW8" s="67">
        <f t="shared" si="104"/>
        <v>1047.1192704000002</v>
      </c>
      <c r="CX8" s="67">
        <f t="shared" si="105"/>
        <v>1047.1192704000002</v>
      </c>
      <c r="CY8" s="67">
        <f t="shared" si="106"/>
        <v>1182.3289430860025</v>
      </c>
      <c r="CZ8" s="67">
        <f t="shared" si="107"/>
        <v>1316.185160624666</v>
      </c>
      <c r="DA8" s="67">
        <f t="shared" si="108"/>
        <v>11725.024417702238</v>
      </c>
      <c r="DB8" s="67">
        <f t="shared" si="1"/>
        <v>199.31162231976182</v>
      </c>
      <c r="DC8" s="67">
        <f t="shared" si="1"/>
        <v>301.93020000000001</v>
      </c>
      <c r="DD8" s="67">
        <f t="shared" si="2"/>
        <v>290.62799999999999</v>
      </c>
      <c r="DE8" s="67">
        <f t="shared" si="3"/>
        <v>293.56989699056578</v>
      </c>
      <c r="DF8" s="67">
        <f t="shared" si="4"/>
        <v>322.92</v>
      </c>
      <c r="DG8" s="67">
        <f t="shared" si="5"/>
        <v>274.48199999999997</v>
      </c>
      <c r="DH8" s="67">
        <f t="shared" si="6"/>
        <v>193.75200000000001</v>
      </c>
      <c r="DI8" s="67">
        <f t="shared" si="7"/>
        <v>322.92</v>
      </c>
      <c r="DJ8" s="67">
        <f t="shared" si="8"/>
        <v>322.92</v>
      </c>
      <c r="DK8" s="67">
        <f t="shared" si="9"/>
        <v>322.92</v>
      </c>
      <c r="DL8" s="67">
        <f t="shared" si="10"/>
        <v>364.61716739821338</v>
      </c>
      <c r="DM8" s="67">
        <f t="shared" si="11"/>
        <v>405.89694420059556</v>
      </c>
      <c r="DN8" s="67">
        <f t="shared" si="12"/>
        <v>3615.8678309091365</v>
      </c>
      <c r="DO8" s="67">
        <f t="shared" si="13"/>
        <v>245.15329545330707</v>
      </c>
      <c r="DP8" s="67">
        <f t="shared" si="14"/>
        <v>371.374146</v>
      </c>
      <c r="DQ8" s="67">
        <f t="shared" si="15"/>
        <v>357.47244000000001</v>
      </c>
      <c r="DR8" s="67">
        <f t="shared" si="16"/>
        <v>361.09097329839585</v>
      </c>
      <c r="DS8" s="67">
        <f t="shared" si="17"/>
        <v>397.19159999999999</v>
      </c>
      <c r="DT8" s="67">
        <f t="shared" si="18"/>
        <v>337.61285999999996</v>
      </c>
      <c r="DU8" s="67">
        <f t="shared" si="19"/>
        <v>238.31496000000001</v>
      </c>
      <c r="DV8" s="67">
        <f t="shared" si="20"/>
        <v>397.19159999999999</v>
      </c>
      <c r="DW8" s="67">
        <f t="shared" si="21"/>
        <v>397.19159999999999</v>
      </c>
      <c r="DX8" s="67">
        <f t="shared" si="22"/>
        <v>397.19159999999999</v>
      </c>
      <c r="DY8" s="67">
        <f t="shared" si="23"/>
        <v>448.47911589980248</v>
      </c>
      <c r="DZ8" s="67">
        <f t="shared" si="24"/>
        <v>499.25324136673248</v>
      </c>
      <c r="EA8" s="67">
        <f t="shared" si="25"/>
        <v>4447.5174320182387</v>
      </c>
      <c r="EB8" s="67">
        <f t="shared" si="26"/>
        <v>308.89315227116691</v>
      </c>
      <c r="EC8" s="67">
        <f t="shared" si="27"/>
        <v>467.93142396000002</v>
      </c>
      <c r="ED8" s="67">
        <f t="shared" si="28"/>
        <v>450.41527439999999</v>
      </c>
      <c r="EE8" s="67">
        <f t="shared" si="29"/>
        <v>454.97462635597878</v>
      </c>
      <c r="EF8" s="67">
        <f t="shared" si="30"/>
        <v>500.46141600000004</v>
      </c>
      <c r="EG8" s="67">
        <f t="shared" si="31"/>
        <v>425.39220359999996</v>
      </c>
      <c r="EH8" s="67">
        <f t="shared" si="32"/>
        <v>300.27684960000005</v>
      </c>
      <c r="EI8" s="67">
        <f t="shared" si="33"/>
        <v>500.46141600000004</v>
      </c>
      <c r="EJ8" s="67">
        <f t="shared" si="34"/>
        <v>500.46141600000004</v>
      </c>
      <c r="EK8" s="67">
        <f t="shared" si="35"/>
        <v>500.46141600000004</v>
      </c>
      <c r="EL8" s="67">
        <f t="shared" si="36"/>
        <v>565.08368603375118</v>
      </c>
      <c r="EM8" s="67">
        <f t="shared" si="37"/>
        <v>629.05908412208294</v>
      </c>
      <c r="EN8" s="67">
        <f t="shared" si="38"/>
        <v>5603.8719643429795</v>
      </c>
      <c r="EO8" s="67">
        <f t="shared" si="39"/>
        <v>420.09468708878694</v>
      </c>
      <c r="EP8" s="67">
        <f t="shared" si="40"/>
        <v>636.38673658560015</v>
      </c>
      <c r="EQ8" s="67">
        <f t="shared" si="41"/>
        <v>612.56477318400005</v>
      </c>
      <c r="ER8" s="67">
        <f t="shared" si="42"/>
        <v>618.76549184413113</v>
      </c>
      <c r="ES8" s="67">
        <f t="shared" si="43"/>
        <v>680.62752576000014</v>
      </c>
      <c r="ET8" s="67">
        <f t="shared" si="44"/>
        <v>578.53339689600011</v>
      </c>
      <c r="EU8" s="67">
        <f t="shared" si="45"/>
        <v>408.37651545600005</v>
      </c>
      <c r="EV8" s="67">
        <f t="shared" si="46"/>
        <v>680.62752576000014</v>
      </c>
      <c r="EW8" s="67">
        <f t="shared" si="47"/>
        <v>680.62752576000014</v>
      </c>
      <c r="EX8" s="67">
        <f t="shared" si="48"/>
        <v>680.62752576000014</v>
      </c>
      <c r="EY8" s="67">
        <f t="shared" si="49"/>
        <v>768.51381300590162</v>
      </c>
      <c r="EZ8" s="67">
        <f t="shared" si="50"/>
        <v>855.52035440603288</v>
      </c>
      <c r="FA8" s="67">
        <f t="shared" si="51"/>
        <v>7621.2658715064545</v>
      </c>
    </row>
    <row r="9" spans="1:157">
      <c r="A9" s="4">
        <v>14.850000000000001</v>
      </c>
      <c r="B9" s="87">
        <v>3.7033003032285734</v>
      </c>
      <c r="C9" s="87">
        <v>5.61</v>
      </c>
      <c r="D9" s="87">
        <v>5.4</v>
      </c>
      <c r="E9" s="87">
        <v>5.4546617798321391</v>
      </c>
      <c r="F9" s="87">
        <v>6</v>
      </c>
      <c r="G9" s="87">
        <v>5.0999999999999996</v>
      </c>
      <c r="H9" s="87">
        <v>3.5999999999999996</v>
      </c>
      <c r="I9" s="87">
        <v>6</v>
      </c>
      <c r="J9" s="87">
        <v>6</v>
      </c>
      <c r="K9" s="87">
        <v>6</v>
      </c>
      <c r="L9" s="87">
        <v>6.7747522742142952</v>
      </c>
      <c r="M9" s="87">
        <v>7.5417492419285681</v>
      </c>
      <c r="N9" s="73">
        <f t="shared" si="52"/>
        <v>67.184463599203568</v>
      </c>
      <c r="O9" s="87">
        <v>4.5550593729711455</v>
      </c>
      <c r="P9" s="87">
        <v>6.9003000000000005</v>
      </c>
      <c r="Q9" s="87">
        <v>6.6420000000000003</v>
      </c>
      <c r="R9" s="87">
        <v>6.7092339891935309</v>
      </c>
      <c r="S9" s="87">
        <v>7.38</v>
      </c>
      <c r="T9" s="87">
        <v>6.2729999999999997</v>
      </c>
      <c r="U9" s="87">
        <v>4.4279999999999999</v>
      </c>
      <c r="V9" s="87">
        <v>7.38</v>
      </c>
      <c r="W9" s="87">
        <v>7.38</v>
      </c>
      <c r="X9" s="87">
        <v>7.38</v>
      </c>
      <c r="Y9" s="87">
        <v>8.3329452972835831</v>
      </c>
      <c r="Z9" s="87">
        <v>9.2763515675721386</v>
      </c>
      <c r="AA9" s="73">
        <f t="shared" si="53"/>
        <v>82.636890227020402</v>
      </c>
      <c r="AB9" s="87">
        <v>5.7393748099436435</v>
      </c>
      <c r="AC9" s="87">
        <v>8.6943780000000004</v>
      </c>
      <c r="AD9" s="87">
        <v>8.368920000000001</v>
      </c>
      <c r="AE9" s="87">
        <v>8.4536348263838494</v>
      </c>
      <c r="AF9" s="87">
        <v>9.2988</v>
      </c>
      <c r="AG9" s="87">
        <v>7.9039799999999998</v>
      </c>
      <c r="AH9" s="87">
        <v>5.5792799999999998</v>
      </c>
      <c r="AI9" s="87">
        <v>9.2988</v>
      </c>
      <c r="AJ9" s="87">
        <v>9.2988</v>
      </c>
      <c r="AK9" s="87">
        <v>9.2988</v>
      </c>
      <c r="AL9" s="87">
        <v>10.499511074577315</v>
      </c>
      <c r="AM9" s="87">
        <v>11.688202975140895</v>
      </c>
      <c r="AN9" s="73">
        <f t="shared" si="54"/>
        <v>104.12248168604569</v>
      </c>
      <c r="AO9" s="87">
        <v>7.8055497415233557</v>
      </c>
      <c r="AP9" s="87">
        <v>11.824354080000001</v>
      </c>
      <c r="AQ9" s="87">
        <v>11.381731200000003</v>
      </c>
      <c r="AR9" s="87">
        <v>11.496943363882036</v>
      </c>
      <c r="AS9" s="87">
        <v>12.646368000000001</v>
      </c>
      <c r="AT9" s="87">
        <v>10.7494128</v>
      </c>
      <c r="AU9" s="87">
        <v>7.5878208000000003</v>
      </c>
      <c r="AV9" s="87">
        <v>12.646368000000001</v>
      </c>
      <c r="AW9" s="87">
        <v>12.646368000000001</v>
      </c>
      <c r="AX9" s="87">
        <v>12.646368000000001</v>
      </c>
      <c r="AY9" s="87">
        <v>14.279335061425149</v>
      </c>
      <c r="AZ9" s="87">
        <v>15.895956046191618</v>
      </c>
      <c r="BA9" s="73">
        <f t="shared" si="55"/>
        <v>141.60657509302214</v>
      </c>
      <c r="BB9" s="67">
        <f t="shared" si="57"/>
        <v>54.994009502944323</v>
      </c>
      <c r="BC9" s="67">
        <f t="shared" si="58"/>
        <v>83.308500000000009</v>
      </c>
      <c r="BD9" s="67">
        <f t="shared" si="59"/>
        <v>80.190000000000012</v>
      </c>
      <c r="BE9" s="67">
        <f t="shared" si="60"/>
        <v>81.001727430507273</v>
      </c>
      <c r="BF9" s="67">
        <f t="shared" si="61"/>
        <v>89.100000000000009</v>
      </c>
      <c r="BG9" s="67">
        <f t="shared" si="62"/>
        <v>75.734999999999999</v>
      </c>
      <c r="BH9" s="67">
        <f t="shared" si="63"/>
        <v>53.46</v>
      </c>
      <c r="BI9" s="67">
        <f t="shared" si="64"/>
        <v>89.100000000000009</v>
      </c>
      <c r="BJ9" s="67">
        <f t="shared" si="65"/>
        <v>89.100000000000009</v>
      </c>
      <c r="BK9" s="67">
        <f t="shared" si="66"/>
        <v>89.100000000000009</v>
      </c>
      <c r="BL9" s="67">
        <f t="shared" si="67"/>
        <v>100.6050712720823</v>
      </c>
      <c r="BM9" s="67">
        <f t="shared" si="68"/>
        <v>111.99497624263925</v>
      </c>
      <c r="BN9" s="67">
        <f t="shared" si="69"/>
        <v>997.68928444817311</v>
      </c>
      <c r="BO9" s="67">
        <f t="shared" si="70"/>
        <v>67.64263168862152</v>
      </c>
      <c r="BP9" s="67">
        <f t="shared" si="71"/>
        <v>102.46945500000002</v>
      </c>
      <c r="BQ9" s="67">
        <f t="shared" si="72"/>
        <v>98.633700000000019</v>
      </c>
      <c r="BR9" s="67">
        <f t="shared" si="73"/>
        <v>99.632124739523945</v>
      </c>
      <c r="BS9" s="67">
        <f t="shared" si="74"/>
        <v>109.593</v>
      </c>
      <c r="BT9" s="67">
        <f t="shared" si="75"/>
        <v>93.154049999999998</v>
      </c>
      <c r="BU9" s="67">
        <f t="shared" si="76"/>
        <v>65.755800000000008</v>
      </c>
      <c r="BV9" s="67">
        <f t="shared" si="77"/>
        <v>109.593</v>
      </c>
      <c r="BW9" s="67">
        <f t="shared" si="78"/>
        <v>109.593</v>
      </c>
      <c r="BX9" s="67">
        <f t="shared" si="79"/>
        <v>109.593</v>
      </c>
      <c r="BY9" s="67">
        <f t="shared" si="80"/>
        <v>123.74423766466123</v>
      </c>
      <c r="BZ9" s="67">
        <f t="shared" si="81"/>
        <v>137.75382077844628</v>
      </c>
      <c r="CA9" s="67">
        <f t="shared" si="82"/>
        <v>1227.1578198712532</v>
      </c>
      <c r="CB9" s="67">
        <f t="shared" si="83"/>
        <v>85.229715927663108</v>
      </c>
      <c r="CC9" s="67">
        <f t="shared" si="84"/>
        <v>129.11151330000001</v>
      </c>
      <c r="CD9" s="67">
        <f t="shared" si="85"/>
        <v>124.27846200000003</v>
      </c>
      <c r="CE9" s="67">
        <f t="shared" si="86"/>
        <v>125.53647717180017</v>
      </c>
      <c r="CF9" s="67">
        <f t="shared" si="87"/>
        <v>138.08718000000002</v>
      </c>
      <c r="CG9" s="67">
        <f t="shared" si="88"/>
        <v>117.37410300000001</v>
      </c>
      <c r="CH9" s="67">
        <f t="shared" si="89"/>
        <v>82.852308000000008</v>
      </c>
      <c r="CI9" s="67">
        <f t="shared" si="90"/>
        <v>138.08718000000002</v>
      </c>
      <c r="CJ9" s="67">
        <f t="shared" si="91"/>
        <v>138.08718000000002</v>
      </c>
      <c r="CK9" s="67">
        <f t="shared" si="92"/>
        <v>138.08718000000002</v>
      </c>
      <c r="CL9" s="67">
        <f t="shared" si="93"/>
        <v>155.91773945747315</v>
      </c>
      <c r="CM9" s="67">
        <f t="shared" si="94"/>
        <v>173.56981418084231</v>
      </c>
      <c r="CN9" s="67">
        <f t="shared" si="95"/>
        <v>1546.2188530377787</v>
      </c>
      <c r="CO9" s="67">
        <f t="shared" si="96"/>
        <v>115.91241366162184</v>
      </c>
      <c r="CP9" s="67">
        <f t="shared" si="97"/>
        <v>175.59165808800003</v>
      </c>
      <c r="CQ9" s="67">
        <f t="shared" si="98"/>
        <v>169.01870832000006</v>
      </c>
      <c r="CR9" s="67">
        <f t="shared" si="99"/>
        <v>170.72960895364824</v>
      </c>
      <c r="CS9" s="67">
        <f t="shared" si="100"/>
        <v>187.79856480000004</v>
      </c>
      <c r="CT9" s="67">
        <f t="shared" si="101"/>
        <v>159.62878008000001</v>
      </c>
      <c r="CU9" s="67">
        <f t="shared" si="102"/>
        <v>112.67913888000001</v>
      </c>
      <c r="CV9" s="67">
        <f t="shared" si="103"/>
        <v>187.79856480000004</v>
      </c>
      <c r="CW9" s="67">
        <f t="shared" si="104"/>
        <v>187.79856480000004</v>
      </c>
      <c r="CX9" s="67">
        <f t="shared" si="105"/>
        <v>187.79856480000004</v>
      </c>
      <c r="CY9" s="67">
        <f t="shared" si="106"/>
        <v>212.04812566216347</v>
      </c>
      <c r="CZ9" s="67">
        <f t="shared" si="107"/>
        <v>236.05494728594553</v>
      </c>
      <c r="DA9" s="67">
        <f t="shared" si="108"/>
        <v>2102.857640131379</v>
      </c>
      <c r="DB9" s="67">
        <f t="shared" si="1"/>
        <v>35.746106176913813</v>
      </c>
      <c r="DC9" s="67">
        <f t="shared" si="1"/>
        <v>54.150525000000009</v>
      </c>
      <c r="DD9" s="67">
        <f t="shared" si="2"/>
        <v>52.123500000000007</v>
      </c>
      <c r="DE9" s="67">
        <f t="shared" si="3"/>
        <v>52.651122829829731</v>
      </c>
      <c r="DF9" s="67">
        <f t="shared" si="4"/>
        <v>57.915000000000006</v>
      </c>
      <c r="DG9" s="67">
        <f t="shared" si="5"/>
        <v>49.22775</v>
      </c>
      <c r="DH9" s="67">
        <f t="shared" si="6"/>
        <v>34.749000000000002</v>
      </c>
      <c r="DI9" s="67">
        <f t="shared" si="7"/>
        <v>57.915000000000006</v>
      </c>
      <c r="DJ9" s="67">
        <f t="shared" si="8"/>
        <v>57.915000000000006</v>
      </c>
      <c r="DK9" s="67">
        <f t="shared" si="9"/>
        <v>57.915000000000006</v>
      </c>
      <c r="DL9" s="67">
        <f t="shared" si="10"/>
        <v>65.393296326853502</v>
      </c>
      <c r="DM9" s="67">
        <f t="shared" si="11"/>
        <v>72.796734557715524</v>
      </c>
      <c r="DN9" s="67">
        <f t="shared" si="12"/>
        <v>648.4980348913125</v>
      </c>
      <c r="DO9" s="67">
        <f t="shared" si="13"/>
        <v>43.96771059760399</v>
      </c>
      <c r="DP9" s="67">
        <f t="shared" si="14"/>
        <v>66.60514575000002</v>
      </c>
      <c r="DQ9" s="67">
        <f t="shared" si="15"/>
        <v>64.111905000000021</v>
      </c>
      <c r="DR9" s="67">
        <f t="shared" si="16"/>
        <v>64.760881080690567</v>
      </c>
      <c r="DS9" s="67">
        <f t="shared" si="17"/>
        <v>71.23545</v>
      </c>
      <c r="DT9" s="67">
        <f t="shared" si="18"/>
        <v>60.550132500000004</v>
      </c>
      <c r="DU9" s="67">
        <f t="shared" si="19"/>
        <v>42.741270000000007</v>
      </c>
      <c r="DV9" s="67">
        <f t="shared" si="20"/>
        <v>71.23545</v>
      </c>
      <c r="DW9" s="67">
        <f t="shared" si="21"/>
        <v>71.23545</v>
      </c>
      <c r="DX9" s="67">
        <f t="shared" si="22"/>
        <v>71.23545</v>
      </c>
      <c r="DY9" s="67">
        <f t="shared" si="23"/>
        <v>80.433754482029798</v>
      </c>
      <c r="DZ9" s="67">
        <f t="shared" si="24"/>
        <v>89.539983505990094</v>
      </c>
      <c r="EA9" s="67">
        <f t="shared" si="25"/>
        <v>797.6525829163146</v>
      </c>
      <c r="EB9" s="67">
        <f t="shared" si="26"/>
        <v>55.39931535298102</v>
      </c>
      <c r="EC9" s="67">
        <f t="shared" si="27"/>
        <v>83.922483645000014</v>
      </c>
      <c r="ED9" s="67">
        <f t="shared" si="28"/>
        <v>80.781000300000031</v>
      </c>
      <c r="EE9" s="67">
        <f t="shared" si="29"/>
        <v>81.598710161670112</v>
      </c>
      <c r="EF9" s="67">
        <f t="shared" si="30"/>
        <v>89.756667000000022</v>
      </c>
      <c r="EG9" s="67">
        <f t="shared" si="31"/>
        <v>76.29316695</v>
      </c>
      <c r="EH9" s="67">
        <f t="shared" si="32"/>
        <v>53.854000200000009</v>
      </c>
      <c r="EI9" s="67">
        <f t="shared" si="33"/>
        <v>89.756667000000022</v>
      </c>
      <c r="EJ9" s="67">
        <f t="shared" si="34"/>
        <v>89.756667000000022</v>
      </c>
      <c r="EK9" s="67">
        <f t="shared" si="35"/>
        <v>89.756667000000022</v>
      </c>
      <c r="EL9" s="67">
        <f t="shared" si="36"/>
        <v>101.34653064735755</v>
      </c>
      <c r="EM9" s="67">
        <f t="shared" si="37"/>
        <v>112.82037921754751</v>
      </c>
      <c r="EN9" s="67">
        <f t="shared" si="38"/>
        <v>1005.0422544745562</v>
      </c>
      <c r="EO9" s="67">
        <f t="shared" si="39"/>
        <v>75.343068880054204</v>
      </c>
      <c r="EP9" s="67">
        <f t="shared" si="40"/>
        <v>114.13457775720002</v>
      </c>
      <c r="EQ9" s="67">
        <f t="shared" si="41"/>
        <v>109.86216040800004</v>
      </c>
      <c r="ER9" s="67">
        <f t="shared" si="42"/>
        <v>110.97424581987136</v>
      </c>
      <c r="ES9" s="67">
        <f t="shared" si="43"/>
        <v>122.06906712000003</v>
      </c>
      <c r="ET9" s="67">
        <f t="shared" si="44"/>
        <v>103.75870705200001</v>
      </c>
      <c r="EU9" s="67">
        <f t="shared" si="45"/>
        <v>73.241440272000006</v>
      </c>
      <c r="EV9" s="67">
        <f t="shared" si="46"/>
        <v>122.06906712000003</v>
      </c>
      <c r="EW9" s="67">
        <f t="shared" si="47"/>
        <v>122.06906712000003</v>
      </c>
      <c r="EX9" s="67">
        <f t="shared" si="48"/>
        <v>122.06906712000003</v>
      </c>
      <c r="EY9" s="67">
        <f t="shared" si="49"/>
        <v>137.83128168040625</v>
      </c>
      <c r="EZ9" s="67">
        <f t="shared" si="50"/>
        <v>153.43571573586459</v>
      </c>
      <c r="FA9" s="67">
        <f t="shared" si="51"/>
        <v>1366.8574660853965</v>
      </c>
    </row>
    <row r="10" spans="1:157">
      <c r="A10" s="4">
        <v>32.400000000000006</v>
      </c>
      <c r="B10" s="87">
        <v>4.9377337376380979</v>
      </c>
      <c r="C10" s="87">
        <v>5.61</v>
      </c>
      <c r="D10" s="87">
        <v>7.2</v>
      </c>
      <c r="E10" s="87">
        <v>5.4546617798321391</v>
      </c>
      <c r="F10" s="87">
        <v>8</v>
      </c>
      <c r="G10" s="87">
        <v>5.0999999999999996</v>
      </c>
      <c r="H10" s="87">
        <v>4.8</v>
      </c>
      <c r="I10" s="87">
        <v>6</v>
      </c>
      <c r="J10" s="87">
        <v>8</v>
      </c>
      <c r="K10" s="87">
        <v>6</v>
      </c>
      <c r="L10" s="87">
        <v>9.0330030322857269</v>
      </c>
      <c r="M10" s="87">
        <v>7.5417492419285681</v>
      </c>
      <c r="N10" s="73">
        <f t="shared" si="52"/>
        <v>77.677147791684533</v>
      </c>
      <c r="O10" s="87">
        <v>6.0734124972948607</v>
      </c>
      <c r="P10" s="87">
        <v>6.9003000000000005</v>
      </c>
      <c r="Q10" s="87">
        <v>8.8559999999999999</v>
      </c>
      <c r="R10" s="87">
        <v>6.7092339891935309</v>
      </c>
      <c r="S10" s="87">
        <v>9.84</v>
      </c>
      <c r="T10" s="87">
        <v>6.2729999999999997</v>
      </c>
      <c r="U10" s="87">
        <v>5.9039999999999999</v>
      </c>
      <c r="V10" s="87">
        <v>7.38</v>
      </c>
      <c r="W10" s="87">
        <v>9.84</v>
      </c>
      <c r="X10" s="87">
        <v>7.38</v>
      </c>
      <c r="Y10" s="87">
        <v>11.110593729711445</v>
      </c>
      <c r="Z10" s="87">
        <v>9.2763515675721386</v>
      </c>
      <c r="AA10" s="73">
        <f t="shared" si="53"/>
        <v>95.542891783771964</v>
      </c>
      <c r="AB10" s="87">
        <v>7.6524997465915243</v>
      </c>
      <c r="AC10" s="87">
        <v>8.6943780000000004</v>
      </c>
      <c r="AD10" s="87">
        <v>11.15856</v>
      </c>
      <c r="AE10" s="87">
        <v>8.4536348263838494</v>
      </c>
      <c r="AF10" s="87">
        <v>12.398400000000001</v>
      </c>
      <c r="AG10" s="87">
        <v>7.9039799999999998</v>
      </c>
      <c r="AH10" s="87">
        <v>7.4390400000000003</v>
      </c>
      <c r="AI10" s="87">
        <v>9.2988</v>
      </c>
      <c r="AJ10" s="87">
        <v>12.398400000000001</v>
      </c>
      <c r="AK10" s="87">
        <v>9.2988</v>
      </c>
      <c r="AL10" s="87">
        <v>13.999348099436421</v>
      </c>
      <c r="AM10" s="87">
        <v>11.688202975140895</v>
      </c>
      <c r="AN10" s="73">
        <f t="shared" si="54"/>
        <v>120.38404364755269</v>
      </c>
      <c r="AO10" s="87">
        <v>10.407399655364474</v>
      </c>
      <c r="AP10" s="87">
        <v>11.824354080000001</v>
      </c>
      <c r="AQ10" s="87">
        <v>15.175641600000001</v>
      </c>
      <c r="AR10" s="87">
        <v>11.496943363882036</v>
      </c>
      <c r="AS10" s="87">
        <v>16.861824000000002</v>
      </c>
      <c r="AT10" s="87">
        <v>10.7494128</v>
      </c>
      <c r="AU10" s="87">
        <v>10.117094400000001</v>
      </c>
      <c r="AV10" s="87">
        <v>12.646368000000001</v>
      </c>
      <c r="AW10" s="87">
        <v>16.861824000000002</v>
      </c>
      <c r="AX10" s="87">
        <v>12.646368000000001</v>
      </c>
      <c r="AY10" s="87">
        <v>19.039113415233533</v>
      </c>
      <c r="AZ10" s="87">
        <v>15.895956046191618</v>
      </c>
      <c r="BA10" s="73">
        <f t="shared" si="55"/>
        <v>163.72229936067168</v>
      </c>
      <c r="BB10" s="67">
        <f t="shared" si="57"/>
        <v>159.98257309947439</v>
      </c>
      <c r="BC10" s="67">
        <f t="shared" si="58"/>
        <v>181.76400000000004</v>
      </c>
      <c r="BD10" s="67">
        <f t="shared" si="59"/>
        <v>233.28000000000006</v>
      </c>
      <c r="BE10" s="67">
        <f t="shared" si="60"/>
        <v>176.73104166656134</v>
      </c>
      <c r="BF10" s="67">
        <f t="shared" si="61"/>
        <v>259.20000000000005</v>
      </c>
      <c r="BG10" s="67">
        <f t="shared" si="62"/>
        <v>165.24</v>
      </c>
      <c r="BH10" s="67">
        <f t="shared" si="63"/>
        <v>155.52000000000001</v>
      </c>
      <c r="BI10" s="67">
        <f t="shared" si="64"/>
        <v>194.40000000000003</v>
      </c>
      <c r="BJ10" s="67">
        <f t="shared" si="65"/>
        <v>259.20000000000005</v>
      </c>
      <c r="BK10" s="67">
        <f t="shared" si="66"/>
        <v>194.40000000000003</v>
      </c>
      <c r="BL10" s="67">
        <f t="shared" si="67"/>
        <v>292.66929824605762</v>
      </c>
      <c r="BM10" s="67">
        <f t="shared" si="68"/>
        <v>244.35267543848565</v>
      </c>
      <c r="BN10" s="67">
        <f t="shared" si="69"/>
        <v>2516.7395884505795</v>
      </c>
      <c r="BO10" s="67">
        <f t="shared" si="70"/>
        <v>196.77856491235352</v>
      </c>
      <c r="BP10" s="67">
        <f t="shared" si="71"/>
        <v>223.56972000000005</v>
      </c>
      <c r="BQ10" s="67">
        <f t="shared" si="72"/>
        <v>286.93440000000004</v>
      </c>
      <c r="BR10" s="67">
        <f t="shared" si="73"/>
        <v>217.37918124987044</v>
      </c>
      <c r="BS10" s="67">
        <f t="shared" si="74"/>
        <v>318.81600000000003</v>
      </c>
      <c r="BT10" s="67">
        <f t="shared" si="75"/>
        <v>203.24520000000004</v>
      </c>
      <c r="BU10" s="67">
        <f t="shared" si="76"/>
        <v>191.28960000000004</v>
      </c>
      <c r="BV10" s="67">
        <f t="shared" si="77"/>
        <v>239.11200000000005</v>
      </c>
      <c r="BW10" s="67">
        <f t="shared" si="78"/>
        <v>318.81600000000003</v>
      </c>
      <c r="BX10" s="67">
        <f t="shared" si="79"/>
        <v>239.11200000000005</v>
      </c>
      <c r="BY10" s="67">
        <f t="shared" si="80"/>
        <v>359.98323684265085</v>
      </c>
      <c r="BZ10" s="67">
        <f t="shared" si="81"/>
        <v>300.55379078933737</v>
      </c>
      <c r="CA10" s="67">
        <f t="shared" si="82"/>
        <v>3095.5896937942121</v>
      </c>
      <c r="CB10" s="67">
        <f t="shared" si="83"/>
        <v>247.94099178956543</v>
      </c>
      <c r="CC10" s="67">
        <f t="shared" si="84"/>
        <v>281.69784720000007</v>
      </c>
      <c r="CD10" s="67">
        <f t="shared" si="85"/>
        <v>361.53734400000008</v>
      </c>
      <c r="CE10" s="67">
        <f t="shared" si="86"/>
        <v>273.89776837483674</v>
      </c>
      <c r="CF10" s="67">
        <f t="shared" si="87"/>
        <v>401.70816000000008</v>
      </c>
      <c r="CG10" s="67">
        <f t="shared" si="88"/>
        <v>256.08895200000006</v>
      </c>
      <c r="CH10" s="67">
        <f t="shared" si="89"/>
        <v>241.02489600000004</v>
      </c>
      <c r="CI10" s="67">
        <f t="shared" si="90"/>
        <v>301.28112000000004</v>
      </c>
      <c r="CJ10" s="67">
        <f t="shared" si="91"/>
        <v>401.70816000000008</v>
      </c>
      <c r="CK10" s="67">
        <f t="shared" si="92"/>
        <v>301.28112000000004</v>
      </c>
      <c r="CL10" s="67">
        <f t="shared" si="93"/>
        <v>453.57887842174011</v>
      </c>
      <c r="CM10" s="67">
        <f t="shared" si="94"/>
        <v>378.69777639456504</v>
      </c>
      <c r="CN10" s="67">
        <f t="shared" si="95"/>
        <v>3900.4430141807079</v>
      </c>
      <c r="CO10" s="67">
        <f t="shared" si="96"/>
        <v>337.199748833809</v>
      </c>
      <c r="CP10" s="67">
        <f t="shared" si="97"/>
        <v>383.1090721920001</v>
      </c>
      <c r="CQ10" s="67">
        <f t="shared" si="98"/>
        <v>491.6907878400001</v>
      </c>
      <c r="CR10" s="67">
        <f t="shared" si="99"/>
        <v>372.50096498977803</v>
      </c>
      <c r="CS10" s="67">
        <f t="shared" si="100"/>
        <v>546.32309760000021</v>
      </c>
      <c r="CT10" s="67">
        <f t="shared" si="101"/>
        <v>348.28097472000007</v>
      </c>
      <c r="CU10" s="67">
        <f t="shared" si="102"/>
        <v>327.7938585600001</v>
      </c>
      <c r="CV10" s="67">
        <f t="shared" si="103"/>
        <v>409.7423232000001</v>
      </c>
      <c r="CW10" s="67">
        <f t="shared" si="104"/>
        <v>546.32309760000021</v>
      </c>
      <c r="CX10" s="67">
        <f t="shared" si="105"/>
        <v>409.7423232000001</v>
      </c>
      <c r="CY10" s="67">
        <f t="shared" si="106"/>
        <v>616.8672746535666</v>
      </c>
      <c r="CZ10" s="67">
        <f t="shared" si="107"/>
        <v>515.02897589660847</v>
      </c>
      <c r="DA10" s="67">
        <f t="shared" si="108"/>
        <v>5304.6024992857638</v>
      </c>
      <c r="DB10" s="67">
        <f t="shared" si="1"/>
        <v>103.98867251465836</v>
      </c>
      <c r="DC10" s="67">
        <f t="shared" si="1"/>
        <v>118.14660000000003</v>
      </c>
      <c r="DD10" s="67">
        <f t="shared" si="2"/>
        <v>151.63200000000003</v>
      </c>
      <c r="DE10" s="67">
        <f t="shared" si="3"/>
        <v>114.87517708326487</v>
      </c>
      <c r="DF10" s="67">
        <f t="shared" si="4"/>
        <v>168.48000000000005</v>
      </c>
      <c r="DG10" s="67">
        <f t="shared" si="5"/>
        <v>107.40600000000001</v>
      </c>
      <c r="DH10" s="67">
        <f t="shared" si="6"/>
        <v>101.08800000000001</v>
      </c>
      <c r="DI10" s="67">
        <f t="shared" si="7"/>
        <v>126.36000000000003</v>
      </c>
      <c r="DJ10" s="67">
        <f t="shared" si="8"/>
        <v>168.48000000000005</v>
      </c>
      <c r="DK10" s="67">
        <f t="shared" si="9"/>
        <v>126.36000000000003</v>
      </c>
      <c r="DL10" s="67">
        <f t="shared" si="10"/>
        <v>190.23504385993746</v>
      </c>
      <c r="DM10" s="67">
        <f t="shared" si="11"/>
        <v>158.82923903501569</v>
      </c>
      <c r="DN10" s="67">
        <f t="shared" si="12"/>
        <v>1635.8807324928766</v>
      </c>
      <c r="DO10" s="67">
        <f t="shared" si="13"/>
        <v>127.90606719302978</v>
      </c>
      <c r="DP10" s="67">
        <f t="shared" si="14"/>
        <v>145.32031800000004</v>
      </c>
      <c r="DQ10" s="67">
        <f t="shared" si="15"/>
        <v>186.50736000000003</v>
      </c>
      <c r="DR10" s="67">
        <f t="shared" si="16"/>
        <v>141.29646781241578</v>
      </c>
      <c r="DS10" s="67">
        <f t="shared" si="17"/>
        <v>207.23040000000003</v>
      </c>
      <c r="DT10" s="67">
        <f t="shared" si="18"/>
        <v>132.10938000000004</v>
      </c>
      <c r="DU10" s="67">
        <f t="shared" si="19"/>
        <v>124.33824000000003</v>
      </c>
      <c r="DV10" s="67">
        <f t="shared" si="20"/>
        <v>155.42280000000005</v>
      </c>
      <c r="DW10" s="67">
        <f t="shared" si="21"/>
        <v>207.23040000000003</v>
      </c>
      <c r="DX10" s="67">
        <f t="shared" si="22"/>
        <v>155.42280000000005</v>
      </c>
      <c r="DY10" s="67">
        <f t="shared" si="23"/>
        <v>233.98910394772307</v>
      </c>
      <c r="DZ10" s="67">
        <f t="shared" si="24"/>
        <v>195.35996401306929</v>
      </c>
      <c r="EA10" s="67">
        <f t="shared" si="25"/>
        <v>2012.1333009662378</v>
      </c>
      <c r="EB10" s="67">
        <f t="shared" si="26"/>
        <v>161.16164466321754</v>
      </c>
      <c r="EC10" s="67">
        <f t="shared" si="27"/>
        <v>183.10360068000006</v>
      </c>
      <c r="ED10" s="67">
        <f t="shared" si="28"/>
        <v>234.99927360000007</v>
      </c>
      <c r="EE10" s="67">
        <f t="shared" si="29"/>
        <v>178.03354944364389</v>
      </c>
      <c r="EF10" s="67">
        <f t="shared" si="30"/>
        <v>261.11030400000004</v>
      </c>
      <c r="EG10" s="67">
        <f t="shared" si="31"/>
        <v>166.45781880000004</v>
      </c>
      <c r="EH10" s="67">
        <f t="shared" si="32"/>
        <v>156.66618240000003</v>
      </c>
      <c r="EI10" s="67">
        <f t="shared" si="33"/>
        <v>195.83272800000003</v>
      </c>
      <c r="EJ10" s="67">
        <f t="shared" si="34"/>
        <v>261.11030400000004</v>
      </c>
      <c r="EK10" s="67">
        <f t="shared" si="35"/>
        <v>195.83272800000003</v>
      </c>
      <c r="EL10" s="67">
        <f t="shared" si="36"/>
        <v>294.82627097413109</v>
      </c>
      <c r="EM10" s="67">
        <f t="shared" si="37"/>
        <v>246.15355465646729</v>
      </c>
      <c r="EN10" s="67">
        <f t="shared" si="38"/>
        <v>2535.2879592174604</v>
      </c>
      <c r="EO10" s="67">
        <f t="shared" si="39"/>
        <v>219.17983674197586</v>
      </c>
      <c r="EP10" s="67">
        <f t="shared" si="40"/>
        <v>249.02089692480007</v>
      </c>
      <c r="EQ10" s="67">
        <f t="shared" si="41"/>
        <v>319.59901209600008</v>
      </c>
      <c r="ER10" s="67">
        <f t="shared" si="42"/>
        <v>242.12562724335572</v>
      </c>
      <c r="ES10" s="67">
        <f t="shared" si="43"/>
        <v>355.11001344000016</v>
      </c>
      <c r="ET10" s="67">
        <f t="shared" si="44"/>
        <v>226.38263356800005</v>
      </c>
      <c r="EU10" s="67">
        <f t="shared" si="45"/>
        <v>213.06600806400007</v>
      </c>
      <c r="EV10" s="67">
        <f t="shared" si="46"/>
        <v>266.33251008000008</v>
      </c>
      <c r="EW10" s="67">
        <f t="shared" si="47"/>
        <v>355.11001344000016</v>
      </c>
      <c r="EX10" s="67">
        <f t="shared" si="48"/>
        <v>266.33251008000008</v>
      </c>
      <c r="EY10" s="67">
        <f t="shared" si="49"/>
        <v>400.96372852481829</v>
      </c>
      <c r="EZ10" s="67">
        <f t="shared" si="50"/>
        <v>334.76883433279551</v>
      </c>
      <c r="FA10" s="67">
        <f t="shared" si="51"/>
        <v>3447.9916245357467</v>
      </c>
    </row>
    <row r="11" spans="1:157">
      <c r="A11" s="4">
        <v>32.400000000000006</v>
      </c>
      <c r="B11" s="87">
        <v>1.2344334344095245</v>
      </c>
      <c r="C11" s="87">
        <v>3.74</v>
      </c>
      <c r="D11" s="87">
        <v>1.8</v>
      </c>
      <c r="E11" s="87">
        <v>3.6364411865547597</v>
      </c>
      <c r="F11" s="87">
        <v>4</v>
      </c>
      <c r="G11" s="87">
        <v>3.4</v>
      </c>
      <c r="H11" s="87">
        <v>2.4</v>
      </c>
      <c r="I11" s="87">
        <v>4</v>
      </c>
      <c r="J11" s="87">
        <v>4</v>
      </c>
      <c r="K11" s="87">
        <v>4</v>
      </c>
      <c r="L11" s="87">
        <v>4.5165015161428634</v>
      </c>
      <c r="M11" s="87">
        <v>5.0278328279523787</v>
      </c>
      <c r="N11" s="73">
        <f t="shared" si="52"/>
        <v>41.755208965059524</v>
      </c>
      <c r="O11" s="87">
        <v>1.5183531243237152</v>
      </c>
      <c r="P11" s="87">
        <v>4.6002000000000001</v>
      </c>
      <c r="Q11" s="87">
        <v>2.214</v>
      </c>
      <c r="R11" s="87">
        <v>4.4728226594623539</v>
      </c>
      <c r="S11" s="87">
        <v>4.92</v>
      </c>
      <c r="T11" s="87">
        <v>4.1819999999999995</v>
      </c>
      <c r="U11" s="87">
        <v>2.952</v>
      </c>
      <c r="V11" s="87">
        <v>4.92</v>
      </c>
      <c r="W11" s="87">
        <v>4.92</v>
      </c>
      <c r="X11" s="87">
        <v>4.92</v>
      </c>
      <c r="Y11" s="87">
        <v>5.5552968648557224</v>
      </c>
      <c r="Z11" s="87">
        <v>6.1842343783814258</v>
      </c>
      <c r="AA11" s="73">
        <f t="shared" si="53"/>
        <v>51.358907027023221</v>
      </c>
      <c r="AB11" s="87">
        <v>1.9131249366478811</v>
      </c>
      <c r="AC11" s="87">
        <v>5.796252</v>
      </c>
      <c r="AD11" s="87">
        <v>2.7896399999999999</v>
      </c>
      <c r="AE11" s="87">
        <v>5.635756550922566</v>
      </c>
      <c r="AF11" s="87">
        <v>6.1992000000000003</v>
      </c>
      <c r="AG11" s="87">
        <v>5.2693199999999996</v>
      </c>
      <c r="AH11" s="87">
        <v>3.7195200000000002</v>
      </c>
      <c r="AI11" s="87">
        <v>6.1992000000000003</v>
      </c>
      <c r="AJ11" s="87">
        <v>6.1992000000000003</v>
      </c>
      <c r="AK11" s="87">
        <v>6.1992000000000003</v>
      </c>
      <c r="AL11" s="87">
        <v>6.9996740497182106</v>
      </c>
      <c r="AM11" s="87">
        <v>7.7921353167605965</v>
      </c>
      <c r="AN11" s="73">
        <f t="shared" si="54"/>
        <v>64.712222854049244</v>
      </c>
      <c r="AO11" s="87">
        <v>2.6018499138411184</v>
      </c>
      <c r="AP11" s="87">
        <v>7.8829027200000006</v>
      </c>
      <c r="AQ11" s="87">
        <v>3.7939104000000001</v>
      </c>
      <c r="AR11" s="87">
        <v>7.6646289092546906</v>
      </c>
      <c r="AS11" s="87">
        <v>8.4309120000000011</v>
      </c>
      <c r="AT11" s="87">
        <v>7.1662752000000003</v>
      </c>
      <c r="AU11" s="87">
        <v>5.0585472000000005</v>
      </c>
      <c r="AV11" s="87">
        <v>8.4309120000000011</v>
      </c>
      <c r="AW11" s="87">
        <v>8.4309120000000011</v>
      </c>
      <c r="AX11" s="87">
        <v>8.4309120000000011</v>
      </c>
      <c r="AY11" s="87">
        <v>9.5195567076167666</v>
      </c>
      <c r="AZ11" s="87">
        <v>10.597304030794412</v>
      </c>
      <c r="BA11" s="73">
        <f t="shared" si="55"/>
        <v>88.008623081506983</v>
      </c>
      <c r="BB11" s="67">
        <f t="shared" si="57"/>
        <v>39.995643274868598</v>
      </c>
      <c r="BC11" s="67">
        <f t="shared" si="58"/>
        <v>121.17600000000003</v>
      </c>
      <c r="BD11" s="67">
        <f t="shared" si="59"/>
        <v>58.320000000000014</v>
      </c>
      <c r="BE11" s="67">
        <f t="shared" si="60"/>
        <v>117.82069444437424</v>
      </c>
      <c r="BF11" s="67">
        <f t="shared" si="61"/>
        <v>129.60000000000002</v>
      </c>
      <c r="BG11" s="67">
        <f t="shared" si="62"/>
        <v>110.16000000000001</v>
      </c>
      <c r="BH11" s="67">
        <f t="shared" si="63"/>
        <v>77.760000000000005</v>
      </c>
      <c r="BI11" s="67">
        <f t="shared" si="64"/>
        <v>129.60000000000002</v>
      </c>
      <c r="BJ11" s="67">
        <f t="shared" si="65"/>
        <v>129.60000000000002</v>
      </c>
      <c r="BK11" s="67">
        <f t="shared" si="66"/>
        <v>129.60000000000002</v>
      </c>
      <c r="BL11" s="67">
        <f t="shared" si="67"/>
        <v>146.33464912302881</v>
      </c>
      <c r="BM11" s="67">
        <f t="shared" si="68"/>
        <v>162.90178362565709</v>
      </c>
      <c r="BN11" s="67">
        <f t="shared" si="69"/>
        <v>1352.8687704679287</v>
      </c>
      <c r="BO11" s="67">
        <f t="shared" si="70"/>
        <v>49.194641228088379</v>
      </c>
      <c r="BP11" s="67">
        <f t="shared" si="71"/>
        <v>149.04648000000003</v>
      </c>
      <c r="BQ11" s="67">
        <f t="shared" si="72"/>
        <v>71.73360000000001</v>
      </c>
      <c r="BR11" s="67">
        <f t="shared" si="73"/>
        <v>144.91945416658029</v>
      </c>
      <c r="BS11" s="67">
        <f t="shared" si="74"/>
        <v>159.40800000000002</v>
      </c>
      <c r="BT11" s="67">
        <f t="shared" si="75"/>
        <v>135.49680000000001</v>
      </c>
      <c r="BU11" s="67">
        <f t="shared" si="76"/>
        <v>95.644800000000018</v>
      </c>
      <c r="BV11" s="67">
        <f t="shared" si="77"/>
        <v>159.40800000000002</v>
      </c>
      <c r="BW11" s="67">
        <f t="shared" si="78"/>
        <v>159.40800000000002</v>
      </c>
      <c r="BX11" s="67">
        <f t="shared" si="79"/>
        <v>159.40800000000002</v>
      </c>
      <c r="BY11" s="67">
        <f t="shared" si="80"/>
        <v>179.99161842132543</v>
      </c>
      <c r="BZ11" s="67">
        <f t="shared" si="81"/>
        <v>200.36919385955824</v>
      </c>
      <c r="CA11" s="67">
        <f t="shared" si="82"/>
        <v>1664.0285876755527</v>
      </c>
      <c r="CB11" s="67">
        <f t="shared" si="83"/>
        <v>61.985247947391358</v>
      </c>
      <c r="CC11" s="67">
        <f t="shared" si="84"/>
        <v>187.79856480000004</v>
      </c>
      <c r="CD11" s="67">
        <f t="shared" si="85"/>
        <v>90.384336000000019</v>
      </c>
      <c r="CE11" s="67">
        <f t="shared" si="86"/>
        <v>182.59851224989117</v>
      </c>
      <c r="CF11" s="67">
        <f t="shared" si="87"/>
        <v>200.85408000000004</v>
      </c>
      <c r="CG11" s="67">
        <f t="shared" si="88"/>
        <v>170.72596800000002</v>
      </c>
      <c r="CH11" s="67">
        <f t="shared" si="89"/>
        <v>120.51244800000002</v>
      </c>
      <c r="CI11" s="67">
        <f t="shared" si="90"/>
        <v>200.85408000000004</v>
      </c>
      <c r="CJ11" s="67">
        <f t="shared" si="91"/>
        <v>200.85408000000004</v>
      </c>
      <c r="CK11" s="67">
        <f t="shared" si="92"/>
        <v>200.85408000000004</v>
      </c>
      <c r="CL11" s="67">
        <f t="shared" si="93"/>
        <v>226.78943921087006</v>
      </c>
      <c r="CM11" s="67">
        <f t="shared" si="94"/>
        <v>252.46518426304337</v>
      </c>
      <c r="CN11" s="67">
        <f t="shared" si="95"/>
        <v>2096.6760204711959</v>
      </c>
      <c r="CO11" s="67">
        <f t="shared" si="96"/>
        <v>84.299937208452249</v>
      </c>
      <c r="CP11" s="67">
        <f t="shared" si="97"/>
        <v>255.40604812800007</v>
      </c>
      <c r="CQ11" s="67">
        <f t="shared" si="98"/>
        <v>122.92269696000002</v>
      </c>
      <c r="CR11" s="67">
        <f t="shared" si="99"/>
        <v>248.33397665985203</v>
      </c>
      <c r="CS11" s="67">
        <f t="shared" si="100"/>
        <v>273.16154880000011</v>
      </c>
      <c r="CT11" s="67">
        <f t="shared" si="101"/>
        <v>232.18731648000005</v>
      </c>
      <c r="CU11" s="67">
        <f t="shared" si="102"/>
        <v>163.89692928000005</v>
      </c>
      <c r="CV11" s="67">
        <f t="shared" si="103"/>
        <v>273.16154880000011</v>
      </c>
      <c r="CW11" s="67">
        <f t="shared" si="104"/>
        <v>273.16154880000011</v>
      </c>
      <c r="CX11" s="67">
        <f t="shared" si="105"/>
        <v>273.16154880000011</v>
      </c>
      <c r="CY11" s="67">
        <f t="shared" si="106"/>
        <v>308.4336373267833</v>
      </c>
      <c r="CZ11" s="67">
        <f t="shared" si="107"/>
        <v>343.352650597739</v>
      </c>
      <c r="DA11" s="67">
        <f t="shared" si="108"/>
        <v>2851.4793878408268</v>
      </c>
      <c r="DB11" s="67">
        <f t="shared" si="1"/>
        <v>25.99716812866459</v>
      </c>
      <c r="DC11" s="67">
        <f t="shared" si="1"/>
        <v>78.764400000000023</v>
      </c>
      <c r="DD11" s="67">
        <f t="shared" si="2"/>
        <v>37.908000000000008</v>
      </c>
      <c r="DE11" s="67">
        <f t="shared" si="3"/>
        <v>76.583451388843258</v>
      </c>
      <c r="DF11" s="67">
        <f t="shared" si="4"/>
        <v>84.240000000000023</v>
      </c>
      <c r="DG11" s="67">
        <f t="shared" si="5"/>
        <v>71.604000000000013</v>
      </c>
      <c r="DH11" s="67">
        <f t="shared" si="6"/>
        <v>50.544000000000004</v>
      </c>
      <c r="DI11" s="67">
        <f t="shared" si="7"/>
        <v>84.240000000000023</v>
      </c>
      <c r="DJ11" s="67">
        <f t="shared" si="8"/>
        <v>84.240000000000023</v>
      </c>
      <c r="DK11" s="67">
        <f t="shared" si="9"/>
        <v>84.240000000000023</v>
      </c>
      <c r="DL11" s="67">
        <f t="shared" si="10"/>
        <v>95.117521929968731</v>
      </c>
      <c r="DM11" s="67">
        <f t="shared" si="11"/>
        <v>105.88615935667711</v>
      </c>
      <c r="DN11" s="67">
        <f t="shared" si="12"/>
        <v>879.3647008041537</v>
      </c>
      <c r="DO11" s="67">
        <f t="shared" si="13"/>
        <v>31.976516798257446</v>
      </c>
      <c r="DP11" s="67">
        <f t="shared" si="14"/>
        <v>96.880212000000029</v>
      </c>
      <c r="DQ11" s="67">
        <f t="shared" si="15"/>
        <v>46.626840000000009</v>
      </c>
      <c r="DR11" s="67">
        <f t="shared" si="16"/>
        <v>94.197645208277194</v>
      </c>
      <c r="DS11" s="67">
        <f t="shared" si="17"/>
        <v>103.61520000000002</v>
      </c>
      <c r="DT11" s="67">
        <f t="shared" si="18"/>
        <v>88.072920000000011</v>
      </c>
      <c r="DU11" s="67">
        <f t="shared" si="19"/>
        <v>62.169120000000014</v>
      </c>
      <c r="DV11" s="67">
        <f t="shared" si="20"/>
        <v>103.61520000000002</v>
      </c>
      <c r="DW11" s="67">
        <f t="shared" si="21"/>
        <v>103.61520000000002</v>
      </c>
      <c r="DX11" s="67">
        <f t="shared" si="22"/>
        <v>103.61520000000002</v>
      </c>
      <c r="DY11" s="67">
        <f t="shared" si="23"/>
        <v>116.99455197386153</v>
      </c>
      <c r="DZ11" s="67">
        <f t="shared" si="24"/>
        <v>130.23997600871286</v>
      </c>
      <c r="EA11" s="67">
        <f t="shared" si="25"/>
        <v>1081.6185819891093</v>
      </c>
      <c r="EB11" s="67">
        <f t="shared" si="26"/>
        <v>40.290411165804386</v>
      </c>
      <c r="EC11" s="67">
        <f t="shared" si="27"/>
        <v>122.06906712000003</v>
      </c>
      <c r="ED11" s="67">
        <f t="shared" si="28"/>
        <v>58.749818400000017</v>
      </c>
      <c r="EE11" s="67">
        <f t="shared" si="29"/>
        <v>118.68903296242927</v>
      </c>
      <c r="EF11" s="67">
        <f t="shared" si="30"/>
        <v>130.55515200000002</v>
      </c>
      <c r="EG11" s="67">
        <f t="shared" si="31"/>
        <v>110.97187920000002</v>
      </c>
      <c r="EH11" s="67">
        <f t="shared" si="32"/>
        <v>78.333091200000013</v>
      </c>
      <c r="EI11" s="67">
        <f t="shared" si="33"/>
        <v>130.55515200000002</v>
      </c>
      <c r="EJ11" s="67">
        <f t="shared" si="34"/>
        <v>130.55515200000002</v>
      </c>
      <c r="EK11" s="67">
        <f t="shared" si="35"/>
        <v>130.55515200000002</v>
      </c>
      <c r="EL11" s="67">
        <f t="shared" si="36"/>
        <v>147.41313548706555</v>
      </c>
      <c r="EM11" s="67">
        <f t="shared" si="37"/>
        <v>164.10236977097819</v>
      </c>
      <c r="EN11" s="67">
        <f t="shared" si="38"/>
        <v>1362.8394133062775</v>
      </c>
      <c r="EO11" s="67">
        <f t="shared" si="39"/>
        <v>54.794959185493965</v>
      </c>
      <c r="EP11" s="67">
        <f t="shared" si="40"/>
        <v>166.01393128320004</v>
      </c>
      <c r="EQ11" s="67">
        <f t="shared" si="41"/>
        <v>79.89975302400002</v>
      </c>
      <c r="ER11" s="67">
        <f t="shared" si="42"/>
        <v>161.41708482890382</v>
      </c>
      <c r="ES11" s="67">
        <f t="shared" si="43"/>
        <v>177.55500672000008</v>
      </c>
      <c r="ET11" s="67">
        <f t="shared" si="44"/>
        <v>150.92175571200005</v>
      </c>
      <c r="EU11" s="67">
        <f t="shared" si="45"/>
        <v>106.53300403200004</v>
      </c>
      <c r="EV11" s="67">
        <f t="shared" si="46"/>
        <v>177.55500672000008</v>
      </c>
      <c r="EW11" s="67">
        <f t="shared" si="47"/>
        <v>177.55500672000008</v>
      </c>
      <c r="EX11" s="67">
        <f t="shared" si="48"/>
        <v>177.55500672000008</v>
      </c>
      <c r="EY11" s="67">
        <f t="shared" si="49"/>
        <v>200.48186426240915</v>
      </c>
      <c r="EZ11" s="67">
        <f t="shared" si="50"/>
        <v>223.17922288853035</v>
      </c>
      <c r="FA11" s="67">
        <f t="shared" si="51"/>
        <v>1853.4616020965375</v>
      </c>
    </row>
    <row r="12" spans="1:157">
      <c r="A12" s="4">
        <v>49.95</v>
      </c>
      <c r="B12" s="87">
        <v>8.6410340408666713</v>
      </c>
      <c r="C12" s="87">
        <v>13.090000000000002</v>
      </c>
      <c r="D12" s="87">
        <v>12.6</v>
      </c>
      <c r="E12" s="87">
        <v>12.727544152941659</v>
      </c>
      <c r="F12" s="87">
        <v>14</v>
      </c>
      <c r="G12" s="87">
        <v>11.9</v>
      </c>
      <c r="H12" s="87">
        <v>8.4</v>
      </c>
      <c r="I12" s="87">
        <v>14</v>
      </c>
      <c r="J12" s="87">
        <v>14</v>
      </c>
      <c r="K12" s="87">
        <v>14</v>
      </c>
      <c r="L12" s="87">
        <v>15.807755306500022</v>
      </c>
      <c r="M12" s="87">
        <v>17.597414897833325</v>
      </c>
      <c r="N12" s="73">
        <f t="shared" si="52"/>
        <v>156.76374839814167</v>
      </c>
      <c r="O12" s="87">
        <v>10.628471870266006</v>
      </c>
      <c r="P12" s="87">
        <v>16.100700000000003</v>
      </c>
      <c r="Q12" s="87">
        <v>15.497999999999999</v>
      </c>
      <c r="R12" s="87">
        <v>15.654879308118241</v>
      </c>
      <c r="S12" s="87">
        <v>17.22</v>
      </c>
      <c r="T12" s="87">
        <v>14.637</v>
      </c>
      <c r="U12" s="87">
        <v>10.332000000000001</v>
      </c>
      <c r="V12" s="87">
        <v>17.22</v>
      </c>
      <c r="W12" s="87">
        <v>17.22</v>
      </c>
      <c r="X12" s="87">
        <v>17.22</v>
      </c>
      <c r="Y12" s="87">
        <v>19.443539026995026</v>
      </c>
      <c r="Z12" s="87">
        <v>21.64482032433499</v>
      </c>
      <c r="AA12" s="73">
        <f t="shared" si="53"/>
        <v>192.81941052971428</v>
      </c>
      <c r="AB12" s="87">
        <v>13.391874556535168</v>
      </c>
      <c r="AC12" s="87">
        <v>20.286882000000006</v>
      </c>
      <c r="AD12" s="87">
        <v>19.527480000000001</v>
      </c>
      <c r="AE12" s="87">
        <v>19.725147928228985</v>
      </c>
      <c r="AF12" s="87">
        <v>21.697199999999999</v>
      </c>
      <c r="AG12" s="87">
        <v>18.442620000000002</v>
      </c>
      <c r="AH12" s="87">
        <v>13.018320000000001</v>
      </c>
      <c r="AI12" s="87">
        <v>21.697199999999999</v>
      </c>
      <c r="AJ12" s="87">
        <v>21.697199999999999</v>
      </c>
      <c r="AK12" s="87">
        <v>21.697199999999999</v>
      </c>
      <c r="AL12" s="87">
        <v>24.498859174013734</v>
      </c>
      <c r="AM12" s="87">
        <v>27.272473608662089</v>
      </c>
      <c r="AN12" s="73">
        <f t="shared" si="54"/>
        <v>242.95245726744002</v>
      </c>
      <c r="AO12" s="87">
        <v>18.212949396887829</v>
      </c>
      <c r="AP12" s="87">
        <v>27.590159520000011</v>
      </c>
      <c r="AQ12" s="87">
        <v>26.557372800000003</v>
      </c>
      <c r="AR12" s="87">
        <v>26.826201182391422</v>
      </c>
      <c r="AS12" s="87">
        <v>29.508192000000001</v>
      </c>
      <c r="AT12" s="87">
        <v>25.081963200000004</v>
      </c>
      <c r="AU12" s="87">
        <v>17.704915200000002</v>
      </c>
      <c r="AV12" s="87">
        <v>29.508192000000001</v>
      </c>
      <c r="AW12" s="87">
        <v>29.508192000000001</v>
      </c>
      <c r="AX12" s="87">
        <v>29.508192000000001</v>
      </c>
      <c r="AY12" s="87">
        <v>33.318448476658681</v>
      </c>
      <c r="AZ12" s="87">
        <v>37.090564107780445</v>
      </c>
      <c r="BA12" s="73">
        <f t="shared" si="55"/>
        <v>330.41534188371844</v>
      </c>
      <c r="BB12" s="67">
        <f t="shared" si="57"/>
        <v>431.61965034129025</v>
      </c>
      <c r="BC12" s="67">
        <f t="shared" si="58"/>
        <v>653.84550000000013</v>
      </c>
      <c r="BD12" s="67">
        <f t="shared" si="59"/>
        <v>629.37</v>
      </c>
      <c r="BE12" s="67">
        <f t="shared" si="60"/>
        <v>635.74083043943597</v>
      </c>
      <c r="BF12" s="67">
        <f t="shared" si="61"/>
        <v>699.30000000000007</v>
      </c>
      <c r="BG12" s="67">
        <f t="shared" si="62"/>
        <v>594.40500000000009</v>
      </c>
      <c r="BH12" s="67">
        <f t="shared" si="63"/>
        <v>419.58000000000004</v>
      </c>
      <c r="BI12" s="67">
        <f t="shared" si="64"/>
        <v>699.30000000000007</v>
      </c>
      <c r="BJ12" s="67">
        <f t="shared" si="65"/>
        <v>699.30000000000007</v>
      </c>
      <c r="BK12" s="67">
        <f t="shared" si="66"/>
        <v>699.30000000000007</v>
      </c>
      <c r="BL12" s="67">
        <f t="shared" si="67"/>
        <v>789.59737755967615</v>
      </c>
      <c r="BM12" s="67">
        <f t="shared" si="68"/>
        <v>878.99087414677467</v>
      </c>
      <c r="BN12" s="67">
        <f t="shared" si="69"/>
        <v>7830.3492324871768</v>
      </c>
      <c r="BO12" s="67">
        <f t="shared" si="70"/>
        <v>530.89216991978708</v>
      </c>
      <c r="BP12" s="67">
        <f t="shared" si="71"/>
        <v>804.22996500000022</v>
      </c>
      <c r="BQ12" s="67">
        <f t="shared" si="72"/>
        <v>774.12509999999997</v>
      </c>
      <c r="BR12" s="67">
        <f t="shared" si="73"/>
        <v>781.96122144050616</v>
      </c>
      <c r="BS12" s="67">
        <f t="shared" si="74"/>
        <v>860.13900000000001</v>
      </c>
      <c r="BT12" s="67">
        <f t="shared" si="75"/>
        <v>731.11815000000001</v>
      </c>
      <c r="BU12" s="67">
        <f t="shared" si="76"/>
        <v>516.0834000000001</v>
      </c>
      <c r="BV12" s="67">
        <f t="shared" si="77"/>
        <v>860.13900000000001</v>
      </c>
      <c r="BW12" s="67">
        <f t="shared" si="78"/>
        <v>860.13900000000001</v>
      </c>
      <c r="BX12" s="67">
        <f t="shared" si="79"/>
        <v>860.13900000000001</v>
      </c>
      <c r="BY12" s="67">
        <f t="shared" si="80"/>
        <v>971.20477439840158</v>
      </c>
      <c r="BZ12" s="67">
        <f t="shared" si="81"/>
        <v>1081.1587752005328</v>
      </c>
      <c r="CA12" s="67">
        <f t="shared" si="82"/>
        <v>9631.3295559592279</v>
      </c>
      <c r="CB12" s="67">
        <f t="shared" si="83"/>
        <v>668.92413409893163</v>
      </c>
      <c r="CC12" s="67">
        <f t="shared" si="84"/>
        <v>1013.3297559000004</v>
      </c>
      <c r="CD12" s="67">
        <f t="shared" si="85"/>
        <v>975.39762600000006</v>
      </c>
      <c r="CE12" s="67">
        <f t="shared" si="86"/>
        <v>985.27113901503787</v>
      </c>
      <c r="CF12" s="67">
        <f t="shared" si="87"/>
        <v>1083.77514</v>
      </c>
      <c r="CG12" s="67">
        <f t="shared" si="88"/>
        <v>921.20886900000016</v>
      </c>
      <c r="CH12" s="67">
        <f t="shared" si="89"/>
        <v>650.26508400000012</v>
      </c>
      <c r="CI12" s="67">
        <f t="shared" si="90"/>
        <v>1083.77514</v>
      </c>
      <c r="CJ12" s="67">
        <f t="shared" si="91"/>
        <v>1083.77514</v>
      </c>
      <c r="CK12" s="67">
        <f t="shared" si="92"/>
        <v>1083.77514</v>
      </c>
      <c r="CL12" s="67">
        <f t="shared" si="93"/>
        <v>1223.7180157419862</v>
      </c>
      <c r="CM12" s="67">
        <f t="shared" si="94"/>
        <v>1362.2600567526715</v>
      </c>
      <c r="CN12" s="67">
        <f t="shared" si="95"/>
        <v>12135.475240508629</v>
      </c>
      <c r="CO12" s="67">
        <f t="shared" si="96"/>
        <v>909.73682237454716</v>
      </c>
      <c r="CP12" s="67">
        <f t="shared" si="97"/>
        <v>1378.1284680240005</v>
      </c>
      <c r="CQ12" s="67">
        <f t="shared" si="98"/>
        <v>1326.5407713600002</v>
      </c>
      <c r="CR12" s="67">
        <f t="shared" si="99"/>
        <v>1339.9687490604515</v>
      </c>
      <c r="CS12" s="67">
        <f t="shared" si="100"/>
        <v>1473.9341904</v>
      </c>
      <c r="CT12" s="67">
        <f t="shared" si="101"/>
        <v>1252.8440618400002</v>
      </c>
      <c r="CU12" s="67">
        <f t="shared" si="102"/>
        <v>884.36051424000016</v>
      </c>
      <c r="CV12" s="67">
        <f t="shared" si="103"/>
        <v>1473.9341904</v>
      </c>
      <c r="CW12" s="67">
        <f t="shared" si="104"/>
        <v>1473.9341904</v>
      </c>
      <c r="CX12" s="67">
        <f t="shared" si="105"/>
        <v>1473.9341904</v>
      </c>
      <c r="CY12" s="67">
        <f t="shared" si="106"/>
        <v>1664.2565014091012</v>
      </c>
      <c r="CZ12" s="67">
        <f t="shared" si="107"/>
        <v>1852.6736771836333</v>
      </c>
      <c r="DA12" s="67">
        <f t="shared" si="108"/>
        <v>16504.246327091736</v>
      </c>
      <c r="DB12" s="67">
        <f t="shared" si="1"/>
        <v>280.55277272183866</v>
      </c>
      <c r="DC12" s="67">
        <f t="shared" si="1"/>
        <v>424.99957500000011</v>
      </c>
      <c r="DD12" s="67">
        <f t="shared" si="2"/>
        <v>409.09050000000002</v>
      </c>
      <c r="DE12" s="67">
        <f t="shared" si="3"/>
        <v>413.2315397856334</v>
      </c>
      <c r="DF12" s="67">
        <f t="shared" si="4"/>
        <v>454.54500000000007</v>
      </c>
      <c r="DG12" s="67">
        <f t="shared" si="5"/>
        <v>386.36325000000005</v>
      </c>
      <c r="DH12" s="67">
        <f t="shared" si="6"/>
        <v>272.72700000000003</v>
      </c>
      <c r="DI12" s="67">
        <f t="shared" si="7"/>
        <v>454.54500000000007</v>
      </c>
      <c r="DJ12" s="67">
        <f t="shared" si="8"/>
        <v>454.54500000000007</v>
      </c>
      <c r="DK12" s="67">
        <f t="shared" si="9"/>
        <v>454.54500000000007</v>
      </c>
      <c r="DL12" s="67">
        <f t="shared" si="10"/>
        <v>513.2382954137895</v>
      </c>
      <c r="DM12" s="67">
        <f t="shared" si="11"/>
        <v>571.34406819540357</v>
      </c>
      <c r="DN12" s="67">
        <f t="shared" si="12"/>
        <v>5089.7270011166647</v>
      </c>
      <c r="DO12" s="67">
        <f t="shared" si="13"/>
        <v>345.07991044786161</v>
      </c>
      <c r="DP12" s="67">
        <f t="shared" si="14"/>
        <v>522.74947725000015</v>
      </c>
      <c r="DQ12" s="67">
        <f t="shared" si="15"/>
        <v>503.18131499999998</v>
      </c>
      <c r="DR12" s="67">
        <f t="shared" si="16"/>
        <v>508.27479393632905</v>
      </c>
      <c r="DS12" s="67">
        <f t="shared" si="17"/>
        <v>559.09035000000006</v>
      </c>
      <c r="DT12" s="67">
        <f t="shared" si="18"/>
        <v>475.22679750000003</v>
      </c>
      <c r="DU12" s="67">
        <f t="shared" si="19"/>
        <v>335.4542100000001</v>
      </c>
      <c r="DV12" s="67">
        <f t="shared" si="20"/>
        <v>559.09035000000006</v>
      </c>
      <c r="DW12" s="67">
        <f t="shared" si="21"/>
        <v>559.09035000000006</v>
      </c>
      <c r="DX12" s="67">
        <f t="shared" si="22"/>
        <v>559.09035000000006</v>
      </c>
      <c r="DY12" s="67">
        <f t="shared" si="23"/>
        <v>631.28310335896106</v>
      </c>
      <c r="DZ12" s="67">
        <f t="shared" si="24"/>
        <v>702.75320388034629</v>
      </c>
      <c r="EA12" s="67">
        <f t="shared" si="25"/>
        <v>6260.3642113734986</v>
      </c>
      <c r="EB12" s="67">
        <f t="shared" si="26"/>
        <v>434.8006871643056</v>
      </c>
      <c r="EC12" s="67">
        <f t="shared" si="27"/>
        <v>658.66434133500024</v>
      </c>
      <c r="ED12" s="67">
        <f t="shared" si="28"/>
        <v>634.00845690000006</v>
      </c>
      <c r="EE12" s="67">
        <f t="shared" si="29"/>
        <v>640.42624035977462</v>
      </c>
      <c r="EF12" s="67">
        <f t="shared" si="30"/>
        <v>704.45384100000001</v>
      </c>
      <c r="EG12" s="67">
        <f t="shared" si="31"/>
        <v>598.78576485000008</v>
      </c>
      <c r="EH12" s="67">
        <f t="shared" si="32"/>
        <v>422.67230460000007</v>
      </c>
      <c r="EI12" s="67">
        <f t="shared" si="33"/>
        <v>704.45384100000001</v>
      </c>
      <c r="EJ12" s="67">
        <f t="shared" si="34"/>
        <v>704.45384100000001</v>
      </c>
      <c r="EK12" s="67">
        <f t="shared" si="35"/>
        <v>704.45384100000001</v>
      </c>
      <c r="EL12" s="67">
        <f t="shared" si="36"/>
        <v>795.41671023229105</v>
      </c>
      <c r="EM12" s="67">
        <f t="shared" si="37"/>
        <v>885.46903688923646</v>
      </c>
      <c r="EN12" s="67">
        <f t="shared" si="38"/>
        <v>7888.0589063306088</v>
      </c>
      <c r="EO12" s="67">
        <f t="shared" si="39"/>
        <v>591.32893454345572</v>
      </c>
      <c r="EP12" s="67">
        <f t="shared" si="40"/>
        <v>895.78350421560037</v>
      </c>
      <c r="EQ12" s="67">
        <f t="shared" si="41"/>
        <v>862.25150138400022</v>
      </c>
      <c r="ER12" s="67">
        <f t="shared" si="42"/>
        <v>870.97968688929348</v>
      </c>
      <c r="ES12" s="67">
        <f t="shared" si="43"/>
        <v>958.05722376000006</v>
      </c>
      <c r="ET12" s="67">
        <f t="shared" si="44"/>
        <v>814.34864019600013</v>
      </c>
      <c r="EU12" s="67">
        <f t="shared" si="45"/>
        <v>574.83433425600015</v>
      </c>
      <c r="EV12" s="67">
        <f t="shared" si="46"/>
        <v>958.05722376000006</v>
      </c>
      <c r="EW12" s="67">
        <f t="shared" si="47"/>
        <v>958.05722376000006</v>
      </c>
      <c r="EX12" s="67">
        <f t="shared" si="48"/>
        <v>958.05722376000006</v>
      </c>
      <c r="EY12" s="67">
        <f t="shared" si="49"/>
        <v>1081.7667259159159</v>
      </c>
      <c r="EZ12" s="67">
        <f t="shared" si="50"/>
        <v>1204.2378901693617</v>
      </c>
      <c r="FA12" s="67">
        <f t="shared" si="51"/>
        <v>10727.760112609629</v>
      </c>
    </row>
    <row r="13" spans="1:157">
      <c r="A13" s="4">
        <v>49.95</v>
      </c>
      <c r="B13" s="87">
        <v>6.1721671720476214</v>
      </c>
      <c r="C13" s="87">
        <v>9.3500000000000014</v>
      </c>
      <c r="D13" s="87">
        <v>9</v>
      </c>
      <c r="E13" s="87">
        <v>9.0911029663869005</v>
      </c>
      <c r="F13" s="87">
        <v>10</v>
      </c>
      <c r="G13" s="87">
        <v>8.5</v>
      </c>
      <c r="H13" s="87">
        <v>6</v>
      </c>
      <c r="I13" s="87">
        <v>10</v>
      </c>
      <c r="J13" s="87">
        <v>10</v>
      </c>
      <c r="K13" s="87">
        <v>10</v>
      </c>
      <c r="L13" s="87">
        <v>11.291253790357159</v>
      </c>
      <c r="M13" s="87">
        <v>12.569582069880948</v>
      </c>
      <c r="N13" s="73">
        <f t="shared" si="52"/>
        <v>111.97410599867264</v>
      </c>
      <c r="O13" s="87">
        <v>7.591765621618574</v>
      </c>
      <c r="P13" s="87">
        <v>11.500500000000002</v>
      </c>
      <c r="Q13" s="87">
        <v>11.07</v>
      </c>
      <c r="R13" s="87">
        <v>11.182056648655887</v>
      </c>
      <c r="S13" s="87">
        <v>12.3</v>
      </c>
      <c r="T13" s="87">
        <v>10.455</v>
      </c>
      <c r="U13" s="87">
        <v>7.38</v>
      </c>
      <c r="V13" s="87">
        <v>12.3</v>
      </c>
      <c r="W13" s="87">
        <v>12.3</v>
      </c>
      <c r="X13" s="87">
        <v>12.3</v>
      </c>
      <c r="Y13" s="87">
        <v>13.888242162139305</v>
      </c>
      <c r="Z13" s="87">
        <v>15.460585945953566</v>
      </c>
      <c r="AA13" s="73">
        <f t="shared" si="53"/>
        <v>137.7281503783673</v>
      </c>
      <c r="AB13" s="87">
        <v>9.5656246832394025</v>
      </c>
      <c r="AC13" s="87">
        <v>14.490630000000003</v>
      </c>
      <c r="AD13" s="87">
        <v>13.9482</v>
      </c>
      <c r="AE13" s="87">
        <v>14.089391377306418</v>
      </c>
      <c r="AF13" s="87">
        <v>15.498000000000001</v>
      </c>
      <c r="AG13" s="87">
        <v>13.173299999999999</v>
      </c>
      <c r="AH13" s="87">
        <v>9.2988</v>
      </c>
      <c r="AI13" s="87">
        <v>15.498000000000001</v>
      </c>
      <c r="AJ13" s="87">
        <v>15.498000000000001</v>
      </c>
      <c r="AK13" s="87">
        <v>15.498000000000001</v>
      </c>
      <c r="AL13" s="87">
        <v>17.499185124295526</v>
      </c>
      <c r="AM13" s="87">
        <v>19.480338291901493</v>
      </c>
      <c r="AN13" s="73">
        <f t="shared" si="54"/>
        <v>173.53746947674284</v>
      </c>
      <c r="AO13" s="87">
        <v>13.009249569205588</v>
      </c>
      <c r="AP13" s="87">
        <v>19.707256800000007</v>
      </c>
      <c r="AQ13" s="87">
        <v>18.969552</v>
      </c>
      <c r="AR13" s="87">
        <v>19.161572273136731</v>
      </c>
      <c r="AS13" s="87">
        <v>21.077280000000002</v>
      </c>
      <c r="AT13" s="87">
        <v>17.915687999999999</v>
      </c>
      <c r="AU13" s="87">
        <v>12.646368000000001</v>
      </c>
      <c r="AV13" s="87">
        <v>21.077280000000002</v>
      </c>
      <c r="AW13" s="87">
        <v>21.077280000000002</v>
      </c>
      <c r="AX13" s="87">
        <v>21.077280000000002</v>
      </c>
      <c r="AY13" s="87">
        <v>23.798891769041916</v>
      </c>
      <c r="AZ13" s="87">
        <v>26.493260076986033</v>
      </c>
      <c r="BA13" s="73">
        <f t="shared" si="55"/>
        <v>236.01095848837025</v>
      </c>
      <c r="BB13" s="67">
        <f t="shared" si="57"/>
        <v>308.2997502437787</v>
      </c>
      <c r="BC13" s="67">
        <f t="shared" si="58"/>
        <v>467.03250000000008</v>
      </c>
      <c r="BD13" s="67">
        <f t="shared" si="59"/>
        <v>449.55</v>
      </c>
      <c r="BE13" s="67">
        <f t="shared" si="60"/>
        <v>454.10059317102571</v>
      </c>
      <c r="BF13" s="67">
        <f t="shared" si="61"/>
        <v>499.5</v>
      </c>
      <c r="BG13" s="67">
        <f t="shared" si="62"/>
        <v>424.57500000000005</v>
      </c>
      <c r="BH13" s="67">
        <f t="shared" si="63"/>
        <v>299.70000000000005</v>
      </c>
      <c r="BI13" s="67">
        <f t="shared" si="64"/>
        <v>499.5</v>
      </c>
      <c r="BJ13" s="67">
        <f t="shared" si="65"/>
        <v>499.5</v>
      </c>
      <c r="BK13" s="67">
        <f t="shared" si="66"/>
        <v>499.5</v>
      </c>
      <c r="BL13" s="67">
        <f t="shared" si="67"/>
        <v>563.99812682834011</v>
      </c>
      <c r="BM13" s="67">
        <f t="shared" si="68"/>
        <v>627.85062439055332</v>
      </c>
      <c r="BN13" s="67">
        <f t="shared" si="69"/>
        <v>5593.1065946336985</v>
      </c>
      <c r="BO13" s="67">
        <f t="shared" si="70"/>
        <v>379.20869279984777</v>
      </c>
      <c r="BP13" s="67">
        <f t="shared" si="71"/>
        <v>574.44997500000011</v>
      </c>
      <c r="BQ13" s="67">
        <f t="shared" si="72"/>
        <v>552.94650000000001</v>
      </c>
      <c r="BR13" s="67">
        <f t="shared" si="73"/>
        <v>558.54372960036164</v>
      </c>
      <c r="BS13" s="67">
        <f t="shared" si="74"/>
        <v>614.3850000000001</v>
      </c>
      <c r="BT13" s="67">
        <f t="shared" si="75"/>
        <v>522.22725000000003</v>
      </c>
      <c r="BU13" s="67">
        <f t="shared" si="76"/>
        <v>368.63100000000003</v>
      </c>
      <c r="BV13" s="67">
        <f t="shared" si="77"/>
        <v>614.3850000000001</v>
      </c>
      <c r="BW13" s="67">
        <f t="shared" si="78"/>
        <v>614.3850000000001</v>
      </c>
      <c r="BX13" s="67">
        <f t="shared" si="79"/>
        <v>614.3850000000001</v>
      </c>
      <c r="BY13" s="67">
        <f t="shared" si="80"/>
        <v>693.71769599885829</v>
      </c>
      <c r="BZ13" s="67">
        <f t="shared" si="81"/>
        <v>772.25626800038071</v>
      </c>
      <c r="CA13" s="67">
        <f t="shared" si="82"/>
        <v>6879.5211113994474</v>
      </c>
      <c r="CB13" s="67">
        <f t="shared" si="83"/>
        <v>477.80295292780818</v>
      </c>
      <c r="CC13" s="67">
        <f t="shared" si="84"/>
        <v>723.80696850000015</v>
      </c>
      <c r="CD13" s="67">
        <f t="shared" si="85"/>
        <v>696.71259000000009</v>
      </c>
      <c r="CE13" s="67">
        <f t="shared" si="86"/>
        <v>703.76509929645567</v>
      </c>
      <c r="CF13" s="67">
        <f t="shared" si="87"/>
        <v>774.12510000000009</v>
      </c>
      <c r="CG13" s="67">
        <f t="shared" si="88"/>
        <v>658.00633500000004</v>
      </c>
      <c r="CH13" s="67">
        <f t="shared" si="89"/>
        <v>464.47506000000004</v>
      </c>
      <c r="CI13" s="67">
        <f t="shared" si="90"/>
        <v>774.12510000000009</v>
      </c>
      <c r="CJ13" s="67">
        <f t="shared" si="91"/>
        <v>774.12510000000009</v>
      </c>
      <c r="CK13" s="67">
        <f t="shared" si="92"/>
        <v>774.12510000000009</v>
      </c>
      <c r="CL13" s="67">
        <f t="shared" si="93"/>
        <v>874.08429695856159</v>
      </c>
      <c r="CM13" s="67">
        <f t="shared" si="94"/>
        <v>973.04289768047965</v>
      </c>
      <c r="CN13" s="67">
        <f t="shared" si="95"/>
        <v>8668.1966003633061</v>
      </c>
      <c r="CO13" s="67">
        <f t="shared" si="96"/>
        <v>649.81201598181917</v>
      </c>
      <c r="CP13" s="67">
        <f t="shared" si="97"/>
        <v>984.37747716000035</v>
      </c>
      <c r="CQ13" s="67">
        <f t="shared" si="98"/>
        <v>947.52912240000012</v>
      </c>
      <c r="CR13" s="67">
        <f t="shared" si="99"/>
        <v>957.12053504317976</v>
      </c>
      <c r="CS13" s="67">
        <f t="shared" si="100"/>
        <v>1052.8101360000001</v>
      </c>
      <c r="CT13" s="67">
        <f t="shared" si="101"/>
        <v>894.88861559999998</v>
      </c>
      <c r="CU13" s="67">
        <f t="shared" si="102"/>
        <v>631.68608160000008</v>
      </c>
      <c r="CV13" s="67">
        <f t="shared" si="103"/>
        <v>1052.8101360000001</v>
      </c>
      <c r="CW13" s="67">
        <f t="shared" si="104"/>
        <v>1052.8101360000001</v>
      </c>
      <c r="CX13" s="67">
        <f t="shared" si="105"/>
        <v>1052.8101360000001</v>
      </c>
      <c r="CY13" s="67">
        <f t="shared" si="106"/>
        <v>1188.7546438636437</v>
      </c>
      <c r="CZ13" s="67">
        <f t="shared" si="107"/>
        <v>1323.3383408454524</v>
      </c>
      <c r="DA13" s="67">
        <f t="shared" si="108"/>
        <v>11788.747376494095</v>
      </c>
      <c r="DB13" s="67">
        <f t="shared" si="1"/>
        <v>200.39483765845617</v>
      </c>
      <c r="DC13" s="67">
        <f t="shared" si="1"/>
        <v>303.57112500000005</v>
      </c>
      <c r="DD13" s="67">
        <f t="shared" si="2"/>
        <v>292.20750000000004</v>
      </c>
      <c r="DE13" s="67">
        <f t="shared" si="3"/>
        <v>295.16538556116672</v>
      </c>
      <c r="DF13" s="67">
        <f t="shared" si="4"/>
        <v>324.67500000000001</v>
      </c>
      <c r="DG13" s="67">
        <f t="shared" si="5"/>
        <v>275.97375000000005</v>
      </c>
      <c r="DH13" s="67">
        <f t="shared" si="6"/>
        <v>194.80500000000004</v>
      </c>
      <c r="DI13" s="67">
        <f t="shared" si="7"/>
        <v>324.67500000000001</v>
      </c>
      <c r="DJ13" s="67">
        <f t="shared" si="8"/>
        <v>324.67500000000001</v>
      </c>
      <c r="DK13" s="67">
        <f t="shared" si="9"/>
        <v>324.67500000000001</v>
      </c>
      <c r="DL13" s="67">
        <f t="shared" si="10"/>
        <v>366.5987824384211</v>
      </c>
      <c r="DM13" s="67">
        <f t="shared" si="11"/>
        <v>408.10290585385968</v>
      </c>
      <c r="DN13" s="67">
        <f t="shared" si="12"/>
        <v>3635.5192865119043</v>
      </c>
      <c r="DO13" s="67">
        <f t="shared" si="13"/>
        <v>246.48565031990105</v>
      </c>
      <c r="DP13" s="67">
        <f t="shared" si="14"/>
        <v>373.39248375000011</v>
      </c>
      <c r="DQ13" s="67">
        <f t="shared" si="15"/>
        <v>359.41522500000002</v>
      </c>
      <c r="DR13" s="67">
        <f t="shared" si="16"/>
        <v>363.05342424023507</v>
      </c>
      <c r="DS13" s="67">
        <f t="shared" si="17"/>
        <v>399.35025000000007</v>
      </c>
      <c r="DT13" s="67">
        <f t="shared" si="18"/>
        <v>339.44771250000002</v>
      </c>
      <c r="DU13" s="67">
        <f t="shared" si="19"/>
        <v>239.61015000000003</v>
      </c>
      <c r="DV13" s="67">
        <f t="shared" si="20"/>
        <v>399.35025000000007</v>
      </c>
      <c r="DW13" s="67">
        <f t="shared" si="21"/>
        <v>399.35025000000007</v>
      </c>
      <c r="DX13" s="67">
        <f t="shared" si="22"/>
        <v>399.35025000000007</v>
      </c>
      <c r="DY13" s="67">
        <f t="shared" si="23"/>
        <v>450.91650239925792</v>
      </c>
      <c r="DZ13" s="67">
        <f t="shared" si="24"/>
        <v>501.96657420024746</v>
      </c>
      <c r="EA13" s="67">
        <f t="shared" si="25"/>
        <v>4471.6887224096408</v>
      </c>
      <c r="EB13" s="67">
        <f t="shared" si="26"/>
        <v>310.5719194030753</v>
      </c>
      <c r="EC13" s="67">
        <f t="shared" si="27"/>
        <v>470.47452952500009</v>
      </c>
      <c r="ED13" s="67">
        <f t="shared" si="28"/>
        <v>452.86318350000005</v>
      </c>
      <c r="EE13" s="67">
        <f t="shared" si="29"/>
        <v>457.44731454269618</v>
      </c>
      <c r="EF13" s="67">
        <f t="shared" si="30"/>
        <v>503.1813150000001</v>
      </c>
      <c r="EG13" s="67">
        <f t="shared" si="31"/>
        <v>427.70411775000002</v>
      </c>
      <c r="EH13" s="67">
        <f t="shared" si="32"/>
        <v>301.90878900000001</v>
      </c>
      <c r="EI13" s="67">
        <f t="shared" si="33"/>
        <v>503.1813150000001</v>
      </c>
      <c r="EJ13" s="67">
        <f t="shared" si="34"/>
        <v>503.1813150000001</v>
      </c>
      <c r="EK13" s="67">
        <f t="shared" si="35"/>
        <v>503.1813150000001</v>
      </c>
      <c r="EL13" s="67">
        <f t="shared" si="36"/>
        <v>568.15479302306505</v>
      </c>
      <c r="EM13" s="67">
        <f t="shared" si="37"/>
        <v>632.47788349231178</v>
      </c>
      <c r="EN13" s="67">
        <f t="shared" si="38"/>
        <v>5634.3277902361488</v>
      </c>
      <c r="EO13" s="67">
        <f t="shared" si="39"/>
        <v>422.37781038818247</v>
      </c>
      <c r="EP13" s="67">
        <f t="shared" si="40"/>
        <v>639.84536015400022</v>
      </c>
      <c r="EQ13" s="67">
        <f t="shared" si="41"/>
        <v>615.89392956000006</v>
      </c>
      <c r="ER13" s="67">
        <f t="shared" si="42"/>
        <v>622.12834777806688</v>
      </c>
      <c r="ES13" s="67">
        <f t="shared" si="43"/>
        <v>684.32658840000011</v>
      </c>
      <c r="ET13" s="67">
        <f t="shared" si="44"/>
        <v>581.67760013999998</v>
      </c>
      <c r="EU13" s="67">
        <f t="shared" si="45"/>
        <v>410.59595304000004</v>
      </c>
      <c r="EV13" s="67">
        <f t="shared" si="46"/>
        <v>684.32658840000011</v>
      </c>
      <c r="EW13" s="67">
        <f t="shared" si="47"/>
        <v>684.32658840000011</v>
      </c>
      <c r="EX13" s="67">
        <f t="shared" si="48"/>
        <v>684.32658840000011</v>
      </c>
      <c r="EY13" s="67">
        <f t="shared" si="49"/>
        <v>772.6905185113684</v>
      </c>
      <c r="EZ13" s="67">
        <f t="shared" si="50"/>
        <v>860.16992154954414</v>
      </c>
      <c r="FA13" s="67">
        <f t="shared" si="51"/>
        <v>7662.685794721162</v>
      </c>
    </row>
    <row r="14" spans="1:157">
      <c r="A14" s="4">
        <v>144.45000000000002</v>
      </c>
      <c r="B14" s="87">
        <v>12.344334344095243</v>
      </c>
      <c r="C14" s="87">
        <v>18.700000000000003</v>
      </c>
      <c r="D14" s="87">
        <v>18</v>
      </c>
      <c r="E14" s="87">
        <v>18.182205932773801</v>
      </c>
      <c r="F14" s="87">
        <v>20</v>
      </c>
      <c r="G14" s="87">
        <v>17</v>
      </c>
      <c r="H14" s="87">
        <v>12</v>
      </c>
      <c r="I14" s="87">
        <v>20</v>
      </c>
      <c r="J14" s="87">
        <v>20</v>
      </c>
      <c r="K14" s="87">
        <v>20</v>
      </c>
      <c r="L14" s="87">
        <v>22.582507580714317</v>
      </c>
      <c r="M14" s="87">
        <v>25.139164139761895</v>
      </c>
      <c r="N14" s="73">
        <f t="shared" si="52"/>
        <v>223.94821199734528</v>
      </c>
      <c r="O14" s="87">
        <v>15.183531243237148</v>
      </c>
      <c r="P14" s="87">
        <v>23.001000000000005</v>
      </c>
      <c r="Q14" s="87">
        <v>22.14</v>
      </c>
      <c r="R14" s="87">
        <v>22.364113297311775</v>
      </c>
      <c r="S14" s="87">
        <v>24.6</v>
      </c>
      <c r="T14" s="87">
        <v>20.91</v>
      </c>
      <c r="U14" s="87">
        <v>14.76</v>
      </c>
      <c r="V14" s="87">
        <v>24.6</v>
      </c>
      <c r="W14" s="87">
        <v>24.6</v>
      </c>
      <c r="X14" s="87">
        <v>24.6</v>
      </c>
      <c r="Y14" s="87">
        <v>27.776484324278609</v>
      </c>
      <c r="Z14" s="87">
        <v>30.921171891907132</v>
      </c>
      <c r="AA14" s="73">
        <f t="shared" si="53"/>
        <v>275.45630075673461</v>
      </c>
      <c r="AB14" s="87">
        <v>19.131249366478805</v>
      </c>
      <c r="AC14" s="87">
        <v>28.981260000000006</v>
      </c>
      <c r="AD14" s="87">
        <v>27.8964</v>
      </c>
      <c r="AE14" s="87">
        <v>28.178782754612836</v>
      </c>
      <c r="AF14" s="87">
        <v>30.996000000000002</v>
      </c>
      <c r="AG14" s="87">
        <v>26.346599999999999</v>
      </c>
      <c r="AH14" s="87">
        <v>18.5976</v>
      </c>
      <c r="AI14" s="87">
        <v>30.996000000000002</v>
      </c>
      <c r="AJ14" s="87">
        <v>30.996000000000002</v>
      </c>
      <c r="AK14" s="87">
        <v>30.996000000000002</v>
      </c>
      <c r="AL14" s="87">
        <v>34.998370248591051</v>
      </c>
      <c r="AM14" s="87">
        <v>38.960676583802986</v>
      </c>
      <c r="AN14" s="73">
        <f t="shared" si="54"/>
        <v>347.07493895348568</v>
      </c>
      <c r="AO14" s="87">
        <v>26.018499138411176</v>
      </c>
      <c r="AP14" s="87">
        <v>39.414513600000014</v>
      </c>
      <c r="AQ14" s="87">
        <v>37.939104</v>
      </c>
      <c r="AR14" s="87">
        <v>38.323144546273461</v>
      </c>
      <c r="AS14" s="87">
        <v>42.154560000000004</v>
      </c>
      <c r="AT14" s="87">
        <v>35.831375999999999</v>
      </c>
      <c r="AU14" s="87">
        <v>25.292736000000001</v>
      </c>
      <c r="AV14" s="87">
        <v>42.154560000000004</v>
      </c>
      <c r="AW14" s="87">
        <v>42.154560000000004</v>
      </c>
      <c r="AX14" s="87">
        <v>42.154560000000004</v>
      </c>
      <c r="AY14" s="87">
        <v>47.597783538083831</v>
      </c>
      <c r="AZ14" s="87">
        <v>52.986520153972066</v>
      </c>
      <c r="BA14" s="73">
        <f t="shared" si="55"/>
        <v>472.0219169767405</v>
      </c>
      <c r="BB14" s="67">
        <f t="shared" si="57"/>
        <v>1783.139096004558</v>
      </c>
      <c r="BC14" s="67">
        <f t="shared" si="58"/>
        <v>2701.2150000000006</v>
      </c>
      <c r="BD14" s="67">
        <f t="shared" si="59"/>
        <v>2600.1000000000004</v>
      </c>
      <c r="BE14" s="67">
        <f t="shared" si="60"/>
        <v>2626.4196469891758</v>
      </c>
      <c r="BF14" s="67">
        <f t="shared" si="61"/>
        <v>2889.0000000000005</v>
      </c>
      <c r="BG14" s="67">
        <f t="shared" si="62"/>
        <v>2455.65</v>
      </c>
      <c r="BH14" s="67">
        <f t="shared" si="63"/>
        <v>1733.4</v>
      </c>
      <c r="BI14" s="67">
        <f t="shared" si="64"/>
        <v>2889.0000000000005</v>
      </c>
      <c r="BJ14" s="67">
        <f t="shared" si="65"/>
        <v>2889.0000000000005</v>
      </c>
      <c r="BK14" s="67">
        <f t="shared" si="66"/>
        <v>2889.0000000000005</v>
      </c>
      <c r="BL14" s="67">
        <f t="shared" si="67"/>
        <v>3262.0432200341834</v>
      </c>
      <c r="BM14" s="67">
        <f t="shared" si="68"/>
        <v>3631.3522599886064</v>
      </c>
      <c r="BN14" s="67">
        <f t="shared" si="69"/>
        <v>32349.31922301653</v>
      </c>
      <c r="BO14" s="67">
        <f t="shared" si="70"/>
        <v>2193.2610880856064</v>
      </c>
      <c r="BP14" s="67">
        <f t="shared" si="71"/>
        <v>3322.4944500000011</v>
      </c>
      <c r="BQ14" s="67">
        <f t="shared" si="72"/>
        <v>3198.1230000000005</v>
      </c>
      <c r="BR14" s="67">
        <f t="shared" si="73"/>
        <v>3230.4961657966865</v>
      </c>
      <c r="BS14" s="67">
        <f t="shared" si="74"/>
        <v>3553.4700000000007</v>
      </c>
      <c r="BT14" s="67">
        <f t="shared" si="75"/>
        <v>3020.4495000000002</v>
      </c>
      <c r="BU14" s="67">
        <f t="shared" si="76"/>
        <v>2132.0820000000003</v>
      </c>
      <c r="BV14" s="67">
        <f t="shared" si="77"/>
        <v>3553.4700000000007</v>
      </c>
      <c r="BW14" s="67">
        <f t="shared" si="78"/>
        <v>3553.4700000000007</v>
      </c>
      <c r="BX14" s="67">
        <f t="shared" si="79"/>
        <v>3553.4700000000007</v>
      </c>
      <c r="BY14" s="67">
        <f t="shared" si="80"/>
        <v>4012.3131606420457</v>
      </c>
      <c r="BZ14" s="67">
        <f t="shared" si="81"/>
        <v>4466.5632797859862</v>
      </c>
      <c r="CA14" s="67">
        <f t="shared" si="82"/>
        <v>39789.662644310316</v>
      </c>
      <c r="CB14" s="67">
        <f t="shared" si="83"/>
        <v>2763.5089709878639</v>
      </c>
      <c r="CC14" s="67">
        <f t="shared" si="84"/>
        <v>4186.3430070000013</v>
      </c>
      <c r="CD14" s="67">
        <f t="shared" si="85"/>
        <v>4029.6349800000003</v>
      </c>
      <c r="CE14" s="67">
        <f t="shared" si="86"/>
        <v>4070.4251689038247</v>
      </c>
      <c r="CF14" s="67">
        <f t="shared" si="87"/>
        <v>4477.3722000000007</v>
      </c>
      <c r="CG14" s="67">
        <f t="shared" si="88"/>
        <v>3805.7663700000003</v>
      </c>
      <c r="CH14" s="67">
        <f t="shared" si="89"/>
        <v>2686.4233200000003</v>
      </c>
      <c r="CI14" s="67">
        <f t="shared" si="90"/>
        <v>4477.3722000000007</v>
      </c>
      <c r="CJ14" s="67">
        <f t="shared" si="91"/>
        <v>4477.3722000000007</v>
      </c>
      <c r="CK14" s="67">
        <f t="shared" si="92"/>
        <v>4477.3722000000007</v>
      </c>
      <c r="CL14" s="67">
        <f t="shared" si="93"/>
        <v>5055.5145824089777</v>
      </c>
      <c r="CM14" s="67">
        <f t="shared" si="94"/>
        <v>5627.8697325303419</v>
      </c>
      <c r="CN14" s="67">
        <f t="shared" si="95"/>
        <v>50134.974931831013</v>
      </c>
      <c r="CO14" s="67">
        <f t="shared" si="96"/>
        <v>3758.3722005434947</v>
      </c>
      <c r="CP14" s="67">
        <f t="shared" si="97"/>
        <v>5693.4264895200031</v>
      </c>
      <c r="CQ14" s="67">
        <f t="shared" si="98"/>
        <v>5480.3035728000004</v>
      </c>
      <c r="CR14" s="67">
        <f t="shared" si="99"/>
        <v>5535.7782297092017</v>
      </c>
      <c r="CS14" s="67">
        <f t="shared" si="100"/>
        <v>6089.226192000001</v>
      </c>
      <c r="CT14" s="67">
        <f t="shared" si="101"/>
        <v>5175.8422632000002</v>
      </c>
      <c r="CU14" s="67">
        <f t="shared" si="102"/>
        <v>3653.5357152000006</v>
      </c>
      <c r="CV14" s="67">
        <f t="shared" si="103"/>
        <v>6089.226192000001</v>
      </c>
      <c r="CW14" s="67">
        <f t="shared" si="104"/>
        <v>6089.226192000001</v>
      </c>
      <c r="CX14" s="67">
        <f t="shared" si="105"/>
        <v>6089.226192000001</v>
      </c>
      <c r="CY14" s="67">
        <f t="shared" si="106"/>
        <v>6875.4998320762106</v>
      </c>
      <c r="CZ14" s="67">
        <f t="shared" si="107"/>
        <v>7653.9028362412655</v>
      </c>
      <c r="DA14" s="67">
        <f t="shared" si="108"/>
        <v>68183.565907290176</v>
      </c>
      <c r="DB14" s="67">
        <f t="shared" si="1"/>
        <v>1159.0404124029628</v>
      </c>
      <c r="DC14" s="67">
        <f t="shared" si="1"/>
        <v>1755.7897500000004</v>
      </c>
      <c r="DD14" s="67">
        <f t="shared" si="2"/>
        <v>1690.0650000000003</v>
      </c>
      <c r="DE14" s="67">
        <f t="shared" si="3"/>
        <v>1707.1727705429644</v>
      </c>
      <c r="DF14" s="67">
        <f t="shared" si="4"/>
        <v>1877.8500000000004</v>
      </c>
      <c r="DG14" s="67">
        <f t="shared" si="5"/>
        <v>1596.1725000000001</v>
      </c>
      <c r="DH14" s="67">
        <f t="shared" si="6"/>
        <v>1126.71</v>
      </c>
      <c r="DI14" s="67">
        <f t="shared" si="7"/>
        <v>1877.8500000000004</v>
      </c>
      <c r="DJ14" s="67">
        <f t="shared" si="8"/>
        <v>1877.8500000000004</v>
      </c>
      <c r="DK14" s="67">
        <f t="shared" si="9"/>
        <v>1877.8500000000004</v>
      </c>
      <c r="DL14" s="67">
        <f t="shared" si="10"/>
        <v>2120.3280930222195</v>
      </c>
      <c r="DM14" s="67">
        <f t="shared" si="11"/>
        <v>2360.3789689925943</v>
      </c>
      <c r="DN14" s="67">
        <f t="shared" si="12"/>
        <v>21027.057494960743</v>
      </c>
      <c r="DO14" s="67">
        <f t="shared" si="13"/>
        <v>1425.6197072556442</v>
      </c>
      <c r="DP14" s="67">
        <f t="shared" si="14"/>
        <v>2159.6213925000006</v>
      </c>
      <c r="DQ14" s="67">
        <f t="shared" si="15"/>
        <v>2078.7799500000006</v>
      </c>
      <c r="DR14" s="67">
        <f t="shared" si="16"/>
        <v>2099.8225077678462</v>
      </c>
      <c r="DS14" s="67">
        <f t="shared" si="17"/>
        <v>2309.7555000000007</v>
      </c>
      <c r="DT14" s="67">
        <f t="shared" si="18"/>
        <v>1963.2921750000003</v>
      </c>
      <c r="DU14" s="67">
        <f t="shared" si="19"/>
        <v>1385.8533000000002</v>
      </c>
      <c r="DV14" s="67">
        <f t="shared" si="20"/>
        <v>2309.7555000000007</v>
      </c>
      <c r="DW14" s="67">
        <f t="shared" si="21"/>
        <v>2309.7555000000007</v>
      </c>
      <c r="DX14" s="67">
        <f t="shared" si="22"/>
        <v>2309.7555000000007</v>
      </c>
      <c r="DY14" s="67">
        <f t="shared" si="23"/>
        <v>2608.0035544173297</v>
      </c>
      <c r="DZ14" s="67">
        <f t="shared" si="24"/>
        <v>2903.2661318608912</v>
      </c>
      <c r="EA14" s="67">
        <f t="shared" si="25"/>
        <v>25863.280718801707</v>
      </c>
      <c r="EB14" s="67">
        <f t="shared" si="26"/>
        <v>1796.2808311421115</v>
      </c>
      <c r="EC14" s="67">
        <f t="shared" si="27"/>
        <v>2721.1229545500009</v>
      </c>
      <c r="ED14" s="67">
        <f t="shared" si="28"/>
        <v>2619.2627370000005</v>
      </c>
      <c r="EE14" s="67">
        <f t="shared" si="29"/>
        <v>2645.7763597874859</v>
      </c>
      <c r="EF14" s="67">
        <f t="shared" si="30"/>
        <v>2910.2919300000008</v>
      </c>
      <c r="EG14" s="67">
        <f t="shared" si="31"/>
        <v>2473.7481405000003</v>
      </c>
      <c r="EH14" s="67">
        <f t="shared" si="32"/>
        <v>1746.1751580000002</v>
      </c>
      <c r="EI14" s="67">
        <f t="shared" si="33"/>
        <v>2910.2919300000008</v>
      </c>
      <c r="EJ14" s="67">
        <f t="shared" si="34"/>
        <v>2910.2919300000008</v>
      </c>
      <c r="EK14" s="67">
        <f t="shared" si="35"/>
        <v>2910.2919300000008</v>
      </c>
      <c r="EL14" s="67">
        <f t="shared" si="36"/>
        <v>3286.0844785658355</v>
      </c>
      <c r="EM14" s="67">
        <f t="shared" si="37"/>
        <v>3658.1153261447225</v>
      </c>
      <c r="EN14" s="67">
        <f t="shared" si="38"/>
        <v>32587.73370569016</v>
      </c>
      <c r="EO14" s="67">
        <f t="shared" si="39"/>
        <v>2442.9419303532718</v>
      </c>
      <c r="EP14" s="67">
        <f t="shared" si="40"/>
        <v>3700.7272181880021</v>
      </c>
      <c r="EQ14" s="67">
        <f t="shared" si="41"/>
        <v>3562.1973223200002</v>
      </c>
      <c r="ER14" s="67">
        <f t="shared" si="42"/>
        <v>3598.2558493109814</v>
      </c>
      <c r="ES14" s="67">
        <f t="shared" si="43"/>
        <v>3957.9970248000009</v>
      </c>
      <c r="ET14" s="67">
        <f t="shared" si="44"/>
        <v>3364.2974710800004</v>
      </c>
      <c r="EU14" s="67">
        <f t="shared" si="45"/>
        <v>2374.7982148800006</v>
      </c>
      <c r="EV14" s="67">
        <f t="shared" si="46"/>
        <v>3957.9970248000009</v>
      </c>
      <c r="EW14" s="67">
        <f t="shared" si="47"/>
        <v>3957.9970248000009</v>
      </c>
      <c r="EX14" s="67">
        <f t="shared" si="48"/>
        <v>3957.9970248000009</v>
      </c>
      <c r="EY14" s="67">
        <f t="shared" si="49"/>
        <v>4469.074890849537</v>
      </c>
      <c r="EZ14" s="67">
        <f t="shared" si="50"/>
        <v>4975.0368435568225</v>
      </c>
      <c r="FA14" s="67">
        <f t="shared" si="51"/>
        <v>44319.317839738615</v>
      </c>
    </row>
    <row r="15" spans="1:157">
      <c r="A15" s="4">
        <v>58.050000000000004</v>
      </c>
      <c r="B15" s="87">
        <v>9.8754674752761957</v>
      </c>
      <c r="C15" s="87">
        <v>14.96</v>
      </c>
      <c r="D15" s="87">
        <v>14.4</v>
      </c>
      <c r="E15" s="87">
        <v>14.545764746219039</v>
      </c>
      <c r="F15" s="87">
        <v>16</v>
      </c>
      <c r="G15" s="87">
        <v>13.6</v>
      </c>
      <c r="H15" s="87">
        <v>9.6</v>
      </c>
      <c r="I15" s="87">
        <v>16</v>
      </c>
      <c r="J15" s="87">
        <v>16</v>
      </c>
      <c r="K15" s="87">
        <v>16</v>
      </c>
      <c r="L15" s="87">
        <v>18.066006064571454</v>
      </c>
      <c r="M15" s="87">
        <v>20.111331311809515</v>
      </c>
      <c r="N15" s="73">
        <f t="shared" si="52"/>
        <v>179.15856959787618</v>
      </c>
      <c r="O15" s="87">
        <v>12.146824994589721</v>
      </c>
      <c r="P15" s="87">
        <v>18.4008</v>
      </c>
      <c r="Q15" s="87">
        <v>17.712</v>
      </c>
      <c r="R15" s="87">
        <v>17.891290637849416</v>
      </c>
      <c r="S15" s="87">
        <v>19.68</v>
      </c>
      <c r="T15" s="87">
        <v>16.727999999999998</v>
      </c>
      <c r="U15" s="87">
        <v>11.808</v>
      </c>
      <c r="V15" s="87">
        <v>19.68</v>
      </c>
      <c r="W15" s="87">
        <v>19.68</v>
      </c>
      <c r="X15" s="87">
        <v>19.68</v>
      </c>
      <c r="Y15" s="87">
        <v>22.22118745942289</v>
      </c>
      <c r="Z15" s="87">
        <v>24.736937513525703</v>
      </c>
      <c r="AA15" s="73">
        <f t="shared" si="53"/>
        <v>220.36504060538775</v>
      </c>
      <c r="AB15" s="87">
        <v>15.304999493183049</v>
      </c>
      <c r="AC15" s="87">
        <v>23.185008</v>
      </c>
      <c r="AD15" s="87">
        <v>22.317119999999999</v>
      </c>
      <c r="AE15" s="87">
        <v>22.543026203690264</v>
      </c>
      <c r="AF15" s="87">
        <v>24.796800000000001</v>
      </c>
      <c r="AG15" s="87">
        <v>21.077279999999998</v>
      </c>
      <c r="AH15" s="87">
        <v>14.878080000000001</v>
      </c>
      <c r="AI15" s="87">
        <v>24.796800000000001</v>
      </c>
      <c r="AJ15" s="87">
        <v>24.796800000000001</v>
      </c>
      <c r="AK15" s="87">
        <v>24.796800000000001</v>
      </c>
      <c r="AL15" s="87">
        <v>27.998696198872842</v>
      </c>
      <c r="AM15" s="87">
        <v>31.168541267042386</v>
      </c>
      <c r="AN15" s="73">
        <f t="shared" si="54"/>
        <v>277.6599511627885</v>
      </c>
      <c r="AO15" s="87">
        <v>20.814799310728947</v>
      </c>
      <c r="AP15" s="87">
        <v>31.531610880000002</v>
      </c>
      <c r="AQ15" s="87">
        <v>30.351283200000001</v>
      </c>
      <c r="AR15" s="87">
        <v>30.658515637018763</v>
      </c>
      <c r="AS15" s="87">
        <v>33.723648000000004</v>
      </c>
      <c r="AT15" s="87">
        <v>28.665100800000001</v>
      </c>
      <c r="AU15" s="87">
        <v>20.234188800000002</v>
      </c>
      <c r="AV15" s="87">
        <v>33.723648000000004</v>
      </c>
      <c r="AW15" s="87">
        <v>33.723648000000004</v>
      </c>
      <c r="AX15" s="87">
        <v>33.723648000000004</v>
      </c>
      <c r="AY15" s="87">
        <v>38.078226830467067</v>
      </c>
      <c r="AZ15" s="87">
        <v>42.389216123177647</v>
      </c>
      <c r="BA15" s="73">
        <f t="shared" si="55"/>
        <v>377.61753358139254</v>
      </c>
      <c r="BB15" s="67">
        <f t="shared" si="57"/>
        <v>573.27088693978317</v>
      </c>
      <c r="BC15" s="67">
        <f t="shared" si="58"/>
        <v>868.42800000000011</v>
      </c>
      <c r="BD15" s="67">
        <f t="shared" si="59"/>
        <v>835.92000000000007</v>
      </c>
      <c r="BE15" s="67">
        <f t="shared" si="60"/>
        <v>844.38164351801527</v>
      </c>
      <c r="BF15" s="67">
        <f t="shared" si="61"/>
        <v>928.80000000000007</v>
      </c>
      <c r="BG15" s="67">
        <f t="shared" si="62"/>
        <v>789.48</v>
      </c>
      <c r="BH15" s="67">
        <f t="shared" si="63"/>
        <v>557.28</v>
      </c>
      <c r="BI15" s="67">
        <f t="shared" si="64"/>
        <v>928.80000000000007</v>
      </c>
      <c r="BJ15" s="67">
        <f t="shared" si="65"/>
        <v>928.80000000000007</v>
      </c>
      <c r="BK15" s="67">
        <f t="shared" si="66"/>
        <v>928.80000000000007</v>
      </c>
      <c r="BL15" s="67">
        <f t="shared" si="67"/>
        <v>1048.731652048373</v>
      </c>
      <c r="BM15" s="67">
        <f t="shared" si="68"/>
        <v>1167.4627826505425</v>
      </c>
      <c r="BN15" s="67">
        <f t="shared" si="69"/>
        <v>10400.154965156713</v>
      </c>
      <c r="BO15" s="67">
        <f t="shared" si="70"/>
        <v>705.12319093593339</v>
      </c>
      <c r="BP15" s="67">
        <f t="shared" si="71"/>
        <v>1068.1664400000002</v>
      </c>
      <c r="BQ15" s="67">
        <f t="shared" si="72"/>
        <v>1028.1816000000001</v>
      </c>
      <c r="BR15" s="67">
        <f t="shared" si="73"/>
        <v>1038.5894215271587</v>
      </c>
      <c r="BS15" s="67">
        <f t="shared" si="74"/>
        <v>1142.424</v>
      </c>
      <c r="BT15" s="67">
        <f t="shared" si="75"/>
        <v>971.06039999999996</v>
      </c>
      <c r="BU15" s="67">
        <f t="shared" si="76"/>
        <v>685.45440000000008</v>
      </c>
      <c r="BV15" s="67">
        <f t="shared" si="77"/>
        <v>1142.424</v>
      </c>
      <c r="BW15" s="67">
        <f t="shared" si="78"/>
        <v>1142.424</v>
      </c>
      <c r="BX15" s="67">
        <f t="shared" si="79"/>
        <v>1142.424</v>
      </c>
      <c r="BY15" s="67">
        <f t="shared" si="80"/>
        <v>1289.9399320194989</v>
      </c>
      <c r="BZ15" s="67">
        <f t="shared" si="81"/>
        <v>1435.9792226601671</v>
      </c>
      <c r="CA15" s="67">
        <f t="shared" si="82"/>
        <v>12792.19060714276</v>
      </c>
      <c r="CB15" s="67">
        <f t="shared" si="83"/>
        <v>888.45522057927599</v>
      </c>
      <c r="CC15" s="67">
        <f t="shared" si="84"/>
        <v>1345.8897144</v>
      </c>
      <c r="CD15" s="67">
        <f t="shared" si="85"/>
        <v>1295.508816</v>
      </c>
      <c r="CE15" s="67">
        <f t="shared" si="86"/>
        <v>1308.62267112422</v>
      </c>
      <c r="CF15" s="67">
        <f t="shared" si="87"/>
        <v>1439.4542400000003</v>
      </c>
      <c r="CG15" s="67">
        <f t="shared" si="88"/>
        <v>1223.536104</v>
      </c>
      <c r="CH15" s="67">
        <f t="shared" si="89"/>
        <v>863.67254400000013</v>
      </c>
      <c r="CI15" s="67">
        <f t="shared" si="90"/>
        <v>1439.4542400000003</v>
      </c>
      <c r="CJ15" s="67">
        <f t="shared" si="91"/>
        <v>1439.4542400000003</v>
      </c>
      <c r="CK15" s="67">
        <f t="shared" si="92"/>
        <v>1439.4542400000003</v>
      </c>
      <c r="CL15" s="67">
        <f t="shared" si="93"/>
        <v>1625.3243143445686</v>
      </c>
      <c r="CM15" s="67">
        <f t="shared" si="94"/>
        <v>1809.3338205518107</v>
      </c>
      <c r="CN15" s="67">
        <f t="shared" si="95"/>
        <v>16118.160164999874</v>
      </c>
      <c r="CO15" s="67">
        <f t="shared" si="96"/>
        <v>1208.2990999878155</v>
      </c>
      <c r="CP15" s="67">
        <f t="shared" si="97"/>
        <v>1830.4100115840004</v>
      </c>
      <c r="CQ15" s="67">
        <f t="shared" si="98"/>
        <v>1761.8919897600001</v>
      </c>
      <c r="CR15" s="67">
        <f t="shared" si="99"/>
        <v>1779.7268327289394</v>
      </c>
      <c r="CS15" s="67">
        <f t="shared" si="100"/>
        <v>1957.6577664000004</v>
      </c>
      <c r="CT15" s="67">
        <f t="shared" si="101"/>
        <v>1664.0091014400002</v>
      </c>
      <c r="CU15" s="67">
        <f t="shared" si="102"/>
        <v>1174.5946598400003</v>
      </c>
      <c r="CV15" s="67">
        <f t="shared" si="103"/>
        <v>1957.6577664000004</v>
      </c>
      <c r="CW15" s="67">
        <f t="shared" si="104"/>
        <v>1957.6577664000004</v>
      </c>
      <c r="CX15" s="67">
        <f t="shared" si="105"/>
        <v>1957.6577664000004</v>
      </c>
      <c r="CY15" s="67">
        <f t="shared" si="106"/>
        <v>2210.4410675086133</v>
      </c>
      <c r="CZ15" s="67">
        <f t="shared" si="107"/>
        <v>2460.6939959504625</v>
      </c>
      <c r="DA15" s="67">
        <f t="shared" si="108"/>
        <v>21920.697824399838</v>
      </c>
      <c r="DB15" s="67">
        <f t="shared" si="1"/>
        <v>372.62607651085909</v>
      </c>
      <c r="DC15" s="67">
        <f t="shared" si="1"/>
        <v>564.47820000000013</v>
      </c>
      <c r="DD15" s="67">
        <f t="shared" si="2"/>
        <v>543.34800000000007</v>
      </c>
      <c r="DE15" s="67">
        <f t="shared" si="3"/>
        <v>548.84806828670992</v>
      </c>
      <c r="DF15" s="67">
        <f t="shared" si="4"/>
        <v>603.72</v>
      </c>
      <c r="DG15" s="67">
        <f t="shared" si="5"/>
        <v>513.16200000000003</v>
      </c>
      <c r="DH15" s="67">
        <f t="shared" si="6"/>
        <v>362.23199999999997</v>
      </c>
      <c r="DI15" s="67">
        <f t="shared" si="7"/>
        <v>603.72</v>
      </c>
      <c r="DJ15" s="67">
        <f t="shared" si="8"/>
        <v>603.72</v>
      </c>
      <c r="DK15" s="67">
        <f t="shared" si="9"/>
        <v>603.72</v>
      </c>
      <c r="DL15" s="67">
        <f t="shared" si="10"/>
        <v>681.67557383144253</v>
      </c>
      <c r="DM15" s="67">
        <f t="shared" si="11"/>
        <v>758.85080872285266</v>
      </c>
      <c r="DN15" s="67">
        <f t="shared" si="12"/>
        <v>6760.1007273518635</v>
      </c>
      <c r="DO15" s="67">
        <f t="shared" si="13"/>
        <v>458.33007410835671</v>
      </c>
      <c r="DP15" s="67">
        <f t="shared" si="14"/>
        <v>694.30818600000021</v>
      </c>
      <c r="DQ15" s="67">
        <f t="shared" si="15"/>
        <v>668.31804000000011</v>
      </c>
      <c r="DR15" s="67">
        <f t="shared" si="16"/>
        <v>675.08312399265321</v>
      </c>
      <c r="DS15" s="67">
        <f t="shared" si="17"/>
        <v>742.57560000000001</v>
      </c>
      <c r="DT15" s="67">
        <f t="shared" si="18"/>
        <v>631.18925999999999</v>
      </c>
      <c r="DU15" s="67">
        <f t="shared" si="19"/>
        <v>445.54536000000007</v>
      </c>
      <c r="DV15" s="67">
        <f t="shared" si="20"/>
        <v>742.57560000000001</v>
      </c>
      <c r="DW15" s="67">
        <f t="shared" si="21"/>
        <v>742.57560000000001</v>
      </c>
      <c r="DX15" s="67">
        <f t="shared" si="22"/>
        <v>742.57560000000001</v>
      </c>
      <c r="DY15" s="67">
        <f t="shared" si="23"/>
        <v>838.46095581267434</v>
      </c>
      <c r="DZ15" s="67">
        <f t="shared" si="24"/>
        <v>933.38649472910868</v>
      </c>
      <c r="EA15" s="67">
        <f t="shared" si="25"/>
        <v>8314.923894642794</v>
      </c>
      <c r="EB15" s="67">
        <f t="shared" si="26"/>
        <v>577.49589337652947</v>
      </c>
      <c r="EC15" s="67">
        <f t="shared" si="27"/>
        <v>874.82831436000004</v>
      </c>
      <c r="ED15" s="67">
        <f t="shared" si="28"/>
        <v>842.08073039999999</v>
      </c>
      <c r="EE15" s="67">
        <f t="shared" si="29"/>
        <v>850.60473623074301</v>
      </c>
      <c r="EF15" s="67">
        <f t="shared" si="30"/>
        <v>935.64525600000024</v>
      </c>
      <c r="EG15" s="67">
        <f t="shared" si="31"/>
        <v>795.29846760000009</v>
      </c>
      <c r="EH15" s="67">
        <f t="shared" si="32"/>
        <v>561.38715360000015</v>
      </c>
      <c r="EI15" s="67">
        <f t="shared" si="33"/>
        <v>935.64525600000024</v>
      </c>
      <c r="EJ15" s="67">
        <f t="shared" si="34"/>
        <v>935.64525600000024</v>
      </c>
      <c r="EK15" s="67">
        <f t="shared" si="35"/>
        <v>935.64525600000024</v>
      </c>
      <c r="EL15" s="67">
        <f t="shared" si="36"/>
        <v>1056.4608043239696</v>
      </c>
      <c r="EM15" s="67">
        <f t="shared" si="37"/>
        <v>1176.0669833586769</v>
      </c>
      <c r="EN15" s="67">
        <f t="shared" si="38"/>
        <v>10476.804107249918</v>
      </c>
      <c r="EO15" s="67">
        <f t="shared" si="39"/>
        <v>785.3944149920801</v>
      </c>
      <c r="EP15" s="67">
        <f t="shared" si="40"/>
        <v>1189.7665075296002</v>
      </c>
      <c r="EQ15" s="67">
        <f t="shared" si="41"/>
        <v>1145.2297933440002</v>
      </c>
      <c r="ER15" s="67">
        <f t="shared" si="42"/>
        <v>1156.8224412738107</v>
      </c>
      <c r="ES15" s="67">
        <f t="shared" si="43"/>
        <v>1272.4775481600002</v>
      </c>
      <c r="ET15" s="67">
        <f t="shared" si="44"/>
        <v>1081.6059159360002</v>
      </c>
      <c r="EU15" s="67">
        <f t="shared" si="45"/>
        <v>763.48652889600021</v>
      </c>
      <c r="EV15" s="67">
        <f t="shared" si="46"/>
        <v>1272.4775481600002</v>
      </c>
      <c r="EW15" s="67">
        <f t="shared" si="47"/>
        <v>1272.4775481600002</v>
      </c>
      <c r="EX15" s="67">
        <f t="shared" si="48"/>
        <v>1272.4775481600002</v>
      </c>
      <c r="EY15" s="67">
        <f t="shared" si="49"/>
        <v>1436.7866938805987</v>
      </c>
      <c r="EZ15" s="67">
        <f t="shared" si="50"/>
        <v>1599.4510973678007</v>
      </c>
      <c r="FA15" s="67">
        <f t="shared" si="51"/>
        <v>14248.453585859896</v>
      </c>
    </row>
    <row r="16" spans="1:157">
      <c r="A16" s="4">
        <v>52.650000000000006</v>
      </c>
      <c r="B16" s="87">
        <v>4.9377337376380979</v>
      </c>
      <c r="C16" s="87">
        <v>5.61</v>
      </c>
      <c r="D16" s="87">
        <v>7.2</v>
      </c>
      <c r="E16" s="87">
        <v>5.4546617798321391</v>
      </c>
      <c r="F16" s="87">
        <v>8</v>
      </c>
      <c r="G16" s="87">
        <v>3.4</v>
      </c>
      <c r="H16" s="87">
        <v>4.8</v>
      </c>
      <c r="I16" s="87">
        <v>6</v>
      </c>
      <c r="J16" s="87">
        <v>8</v>
      </c>
      <c r="K16" s="87">
        <v>4</v>
      </c>
      <c r="L16" s="87">
        <v>4.5165015161428634</v>
      </c>
      <c r="M16" s="87">
        <v>5.0278328279523787</v>
      </c>
      <c r="N16" s="73">
        <f t="shared" si="52"/>
        <v>66.946729861565473</v>
      </c>
      <c r="O16" s="87">
        <v>6.0734124972948607</v>
      </c>
      <c r="P16" s="87">
        <v>6.9003000000000005</v>
      </c>
      <c r="Q16" s="87">
        <v>8.8559999999999999</v>
      </c>
      <c r="R16" s="87">
        <v>6.7092339891935309</v>
      </c>
      <c r="S16" s="87">
        <v>9.84</v>
      </c>
      <c r="T16" s="87">
        <v>4.1819999999999995</v>
      </c>
      <c r="U16" s="87">
        <v>5.9039999999999999</v>
      </c>
      <c r="V16" s="87">
        <v>7.38</v>
      </c>
      <c r="W16" s="87">
        <v>9.84</v>
      </c>
      <c r="X16" s="87">
        <v>4.92</v>
      </c>
      <c r="Y16" s="87">
        <v>5.5552968648557224</v>
      </c>
      <c r="Z16" s="87">
        <v>6.1842343783814258</v>
      </c>
      <c r="AA16" s="73">
        <f t="shared" si="53"/>
        <v>82.344477729725554</v>
      </c>
      <c r="AB16" s="87">
        <v>7.6524997465915243</v>
      </c>
      <c r="AC16" s="87">
        <v>8.6943780000000004</v>
      </c>
      <c r="AD16" s="87">
        <v>11.15856</v>
      </c>
      <c r="AE16" s="87">
        <v>8.4536348263838494</v>
      </c>
      <c r="AF16" s="87">
        <v>12.398400000000001</v>
      </c>
      <c r="AG16" s="87">
        <v>5.2693199999999996</v>
      </c>
      <c r="AH16" s="87">
        <v>7.4390400000000003</v>
      </c>
      <c r="AI16" s="87">
        <v>9.2988</v>
      </c>
      <c r="AJ16" s="87">
        <v>12.398400000000001</v>
      </c>
      <c r="AK16" s="87">
        <v>6.1992000000000003</v>
      </c>
      <c r="AL16" s="87">
        <v>6.9996740497182106</v>
      </c>
      <c r="AM16" s="87">
        <v>7.7921353167605965</v>
      </c>
      <c r="AN16" s="73">
        <f t="shared" si="54"/>
        <v>103.75404193945418</v>
      </c>
      <c r="AO16" s="87">
        <v>10.407399655364474</v>
      </c>
      <c r="AP16" s="87">
        <v>11.824354080000001</v>
      </c>
      <c r="AQ16" s="87">
        <v>15.175641600000001</v>
      </c>
      <c r="AR16" s="87">
        <v>11.496943363882036</v>
      </c>
      <c r="AS16" s="87">
        <v>16.861824000000002</v>
      </c>
      <c r="AT16" s="87">
        <v>7.1662752000000003</v>
      </c>
      <c r="AU16" s="87">
        <v>10.117094400000001</v>
      </c>
      <c r="AV16" s="87">
        <v>12.646368000000001</v>
      </c>
      <c r="AW16" s="87">
        <v>16.861824000000002</v>
      </c>
      <c r="AX16" s="87">
        <v>8.4309120000000011</v>
      </c>
      <c r="AY16" s="87">
        <v>9.5195567076167666</v>
      </c>
      <c r="AZ16" s="87">
        <v>10.597304030794412</v>
      </c>
      <c r="BA16" s="73">
        <f t="shared" si="55"/>
        <v>141.1054970376577</v>
      </c>
      <c r="BB16" s="67">
        <f t="shared" si="57"/>
        <v>259.97168128664589</v>
      </c>
      <c r="BC16" s="67">
        <f t="shared" si="58"/>
        <v>295.36650000000003</v>
      </c>
      <c r="BD16" s="67">
        <f t="shared" si="59"/>
        <v>379.08000000000004</v>
      </c>
      <c r="BE16" s="67">
        <f t="shared" si="60"/>
        <v>287.18794270816215</v>
      </c>
      <c r="BF16" s="67">
        <f t="shared" si="61"/>
        <v>421.20000000000005</v>
      </c>
      <c r="BG16" s="67">
        <f t="shared" si="62"/>
        <v>179.01000000000002</v>
      </c>
      <c r="BH16" s="67">
        <f t="shared" si="63"/>
        <v>252.72000000000003</v>
      </c>
      <c r="BI16" s="67">
        <f t="shared" si="64"/>
        <v>315.90000000000003</v>
      </c>
      <c r="BJ16" s="67">
        <f t="shared" si="65"/>
        <v>421.20000000000005</v>
      </c>
      <c r="BK16" s="67">
        <f t="shared" si="66"/>
        <v>210.60000000000002</v>
      </c>
      <c r="BL16" s="67">
        <f t="shared" si="67"/>
        <v>237.79380482492178</v>
      </c>
      <c r="BM16" s="67">
        <f t="shared" si="68"/>
        <v>264.71539839169276</v>
      </c>
      <c r="BN16" s="67">
        <f t="shared" si="69"/>
        <v>3524.7453272114226</v>
      </c>
      <c r="BO16" s="67">
        <f t="shared" si="70"/>
        <v>319.76516798257444</v>
      </c>
      <c r="BP16" s="67">
        <f t="shared" si="71"/>
        <v>363.30079500000005</v>
      </c>
      <c r="BQ16" s="67">
        <f t="shared" si="72"/>
        <v>466.26840000000004</v>
      </c>
      <c r="BR16" s="67">
        <f t="shared" si="73"/>
        <v>353.24116953103942</v>
      </c>
      <c r="BS16" s="67">
        <f t="shared" si="74"/>
        <v>518.07600000000002</v>
      </c>
      <c r="BT16" s="67">
        <f t="shared" si="75"/>
        <v>220.1823</v>
      </c>
      <c r="BU16" s="67">
        <f t="shared" si="76"/>
        <v>310.84560000000005</v>
      </c>
      <c r="BV16" s="67">
        <f t="shared" si="77"/>
        <v>388.55700000000002</v>
      </c>
      <c r="BW16" s="67">
        <f t="shared" si="78"/>
        <v>518.07600000000002</v>
      </c>
      <c r="BX16" s="67">
        <f t="shared" si="79"/>
        <v>259.03800000000001</v>
      </c>
      <c r="BY16" s="67">
        <f t="shared" si="80"/>
        <v>292.48637993465383</v>
      </c>
      <c r="BZ16" s="67">
        <f t="shared" si="81"/>
        <v>325.59994002178212</v>
      </c>
      <c r="CA16" s="67">
        <f t="shared" si="82"/>
        <v>4335.436752470051</v>
      </c>
      <c r="CB16" s="67">
        <f t="shared" si="83"/>
        <v>402.9041116580438</v>
      </c>
      <c r="CC16" s="67">
        <f t="shared" si="84"/>
        <v>457.75900170000006</v>
      </c>
      <c r="CD16" s="67">
        <f t="shared" si="85"/>
        <v>587.49818400000004</v>
      </c>
      <c r="CE16" s="67">
        <f t="shared" si="86"/>
        <v>445.08387360910973</v>
      </c>
      <c r="CF16" s="67">
        <f t="shared" si="87"/>
        <v>652.7757600000001</v>
      </c>
      <c r="CG16" s="67">
        <f t="shared" si="88"/>
        <v>277.42969800000003</v>
      </c>
      <c r="CH16" s="67">
        <f t="shared" si="89"/>
        <v>391.66545600000006</v>
      </c>
      <c r="CI16" s="67">
        <f t="shared" si="90"/>
        <v>489.58182000000005</v>
      </c>
      <c r="CJ16" s="67">
        <f t="shared" si="91"/>
        <v>652.7757600000001</v>
      </c>
      <c r="CK16" s="67">
        <f t="shared" si="92"/>
        <v>326.38788000000005</v>
      </c>
      <c r="CL16" s="67">
        <f t="shared" si="93"/>
        <v>368.53283871766382</v>
      </c>
      <c r="CM16" s="67">
        <f t="shared" si="94"/>
        <v>410.25592442744545</v>
      </c>
      <c r="CN16" s="67">
        <f t="shared" si="95"/>
        <v>5462.6503081122637</v>
      </c>
      <c r="CO16" s="67">
        <f t="shared" si="96"/>
        <v>547.94959185493963</v>
      </c>
      <c r="CP16" s="67">
        <f t="shared" si="97"/>
        <v>622.55224231200009</v>
      </c>
      <c r="CQ16" s="67">
        <f t="shared" si="98"/>
        <v>798.99753024000006</v>
      </c>
      <c r="CR16" s="67">
        <f t="shared" si="99"/>
        <v>605.31406810838928</v>
      </c>
      <c r="CS16" s="67">
        <f t="shared" si="100"/>
        <v>887.77503360000026</v>
      </c>
      <c r="CT16" s="67">
        <f t="shared" si="101"/>
        <v>377.30438928000007</v>
      </c>
      <c r="CU16" s="67">
        <f t="shared" si="102"/>
        <v>532.66502016000015</v>
      </c>
      <c r="CV16" s="67">
        <f t="shared" si="103"/>
        <v>665.83127520000016</v>
      </c>
      <c r="CW16" s="67">
        <f t="shared" si="104"/>
        <v>887.77503360000026</v>
      </c>
      <c r="CX16" s="67">
        <f t="shared" si="105"/>
        <v>443.88751680000013</v>
      </c>
      <c r="CY16" s="67">
        <f t="shared" si="106"/>
        <v>501.20466065602284</v>
      </c>
      <c r="CZ16" s="67">
        <f t="shared" si="107"/>
        <v>557.94805722132583</v>
      </c>
      <c r="DA16" s="67">
        <f t="shared" si="108"/>
        <v>7429.2044190326787</v>
      </c>
      <c r="DB16" s="67">
        <f t="shared" si="1"/>
        <v>168.98159283631983</v>
      </c>
      <c r="DC16" s="67">
        <f t="shared" si="1"/>
        <v>191.98822500000003</v>
      </c>
      <c r="DD16" s="67">
        <f t="shared" si="2"/>
        <v>246.40200000000004</v>
      </c>
      <c r="DE16" s="67">
        <f t="shared" si="3"/>
        <v>186.67216276030541</v>
      </c>
      <c r="DF16" s="67">
        <f t="shared" si="4"/>
        <v>273.78000000000003</v>
      </c>
      <c r="DG16" s="67">
        <f t="shared" si="5"/>
        <v>116.35650000000001</v>
      </c>
      <c r="DH16" s="67">
        <f t="shared" si="6"/>
        <v>164.26800000000003</v>
      </c>
      <c r="DI16" s="67">
        <f t="shared" si="7"/>
        <v>205.33500000000004</v>
      </c>
      <c r="DJ16" s="67">
        <f t="shared" si="8"/>
        <v>273.78000000000003</v>
      </c>
      <c r="DK16" s="67">
        <f t="shared" si="9"/>
        <v>136.89000000000001</v>
      </c>
      <c r="DL16" s="67">
        <f t="shared" si="10"/>
        <v>154.56597313619915</v>
      </c>
      <c r="DM16" s="67">
        <f t="shared" si="11"/>
        <v>172.0650089546003</v>
      </c>
      <c r="DN16" s="67">
        <f t="shared" si="12"/>
        <v>2291.0844626874245</v>
      </c>
      <c r="DO16" s="67">
        <f t="shared" si="13"/>
        <v>207.84735918867338</v>
      </c>
      <c r="DP16" s="67">
        <f t="shared" si="14"/>
        <v>236.14551675000004</v>
      </c>
      <c r="DQ16" s="67">
        <f t="shared" si="15"/>
        <v>303.07446000000004</v>
      </c>
      <c r="DR16" s="67">
        <f t="shared" si="16"/>
        <v>229.60676019517564</v>
      </c>
      <c r="DS16" s="67">
        <f t="shared" si="17"/>
        <v>336.74940000000004</v>
      </c>
      <c r="DT16" s="67">
        <f t="shared" si="18"/>
        <v>143.118495</v>
      </c>
      <c r="DU16" s="67">
        <f t="shared" si="19"/>
        <v>202.04964000000004</v>
      </c>
      <c r="DV16" s="67">
        <f t="shared" si="20"/>
        <v>252.56205000000003</v>
      </c>
      <c r="DW16" s="67">
        <f t="shared" si="21"/>
        <v>336.74940000000004</v>
      </c>
      <c r="DX16" s="67">
        <f t="shared" si="22"/>
        <v>168.37470000000002</v>
      </c>
      <c r="DY16" s="67">
        <f t="shared" si="23"/>
        <v>190.11614695752499</v>
      </c>
      <c r="DZ16" s="67">
        <f t="shared" si="24"/>
        <v>211.63996101415839</v>
      </c>
      <c r="EA16" s="67">
        <f t="shared" si="25"/>
        <v>2818.0338891055335</v>
      </c>
      <c r="EB16" s="67">
        <f t="shared" si="26"/>
        <v>261.88767257772849</v>
      </c>
      <c r="EC16" s="67">
        <f t="shared" si="27"/>
        <v>297.54335110500006</v>
      </c>
      <c r="ED16" s="67">
        <f t="shared" si="28"/>
        <v>381.87381960000005</v>
      </c>
      <c r="EE16" s="67">
        <f t="shared" si="29"/>
        <v>289.30451784592134</v>
      </c>
      <c r="EF16" s="67">
        <f t="shared" si="30"/>
        <v>424.3042440000001</v>
      </c>
      <c r="EG16" s="67">
        <f t="shared" si="31"/>
        <v>180.32930370000003</v>
      </c>
      <c r="EH16" s="67">
        <f t="shared" si="32"/>
        <v>254.58254640000004</v>
      </c>
      <c r="EI16" s="67">
        <f t="shared" si="33"/>
        <v>318.22818300000006</v>
      </c>
      <c r="EJ16" s="67">
        <f t="shared" si="34"/>
        <v>424.3042440000001</v>
      </c>
      <c r="EK16" s="67">
        <f t="shared" si="35"/>
        <v>212.15212200000005</v>
      </c>
      <c r="EL16" s="67">
        <f t="shared" si="36"/>
        <v>239.5463451664815</v>
      </c>
      <c r="EM16" s="67">
        <f t="shared" si="37"/>
        <v>266.66635087783953</v>
      </c>
      <c r="EN16" s="67">
        <f t="shared" si="38"/>
        <v>3550.7227002729715</v>
      </c>
      <c r="EO16" s="67">
        <f t="shared" si="39"/>
        <v>356.16723470571077</v>
      </c>
      <c r="EP16" s="67">
        <f t="shared" si="40"/>
        <v>404.65895750280009</v>
      </c>
      <c r="EQ16" s="67">
        <f t="shared" si="41"/>
        <v>519.3483946560001</v>
      </c>
      <c r="ER16" s="67">
        <f t="shared" si="42"/>
        <v>393.45414427045307</v>
      </c>
      <c r="ES16" s="67">
        <f t="shared" si="43"/>
        <v>577.05377184000019</v>
      </c>
      <c r="ET16" s="67">
        <f t="shared" si="44"/>
        <v>245.24785303200005</v>
      </c>
      <c r="EU16" s="67">
        <f t="shared" si="45"/>
        <v>346.23226310400014</v>
      </c>
      <c r="EV16" s="67">
        <f t="shared" si="46"/>
        <v>432.79032888000012</v>
      </c>
      <c r="EW16" s="67">
        <f t="shared" si="47"/>
        <v>577.05377184000019</v>
      </c>
      <c r="EX16" s="67">
        <f t="shared" si="48"/>
        <v>288.5268859200001</v>
      </c>
      <c r="EY16" s="67">
        <f t="shared" si="49"/>
        <v>325.78302942641483</v>
      </c>
      <c r="EZ16" s="67">
        <f t="shared" si="50"/>
        <v>362.66623719386178</v>
      </c>
      <c r="FA16" s="67">
        <f t="shared" si="51"/>
        <v>4828.9828723712417</v>
      </c>
    </row>
    <row r="17" spans="1:157">
      <c r="A17" s="4">
        <v>245.70000000000002</v>
      </c>
      <c r="B17" s="87">
        <v>11.109900909685718</v>
      </c>
      <c r="C17" s="87">
        <v>16.830000000000002</v>
      </c>
      <c r="D17" s="87">
        <v>16.2</v>
      </c>
      <c r="E17" s="87">
        <v>16.36398533949642</v>
      </c>
      <c r="F17" s="87">
        <v>18</v>
      </c>
      <c r="G17" s="87">
        <v>15.299999999999999</v>
      </c>
      <c r="H17" s="87">
        <v>10.799999999999999</v>
      </c>
      <c r="I17" s="87">
        <v>18</v>
      </c>
      <c r="J17" s="87">
        <v>18</v>
      </c>
      <c r="K17" s="87">
        <v>18</v>
      </c>
      <c r="L17" s="87">
        <v>20.324256822642887</v>
      </c>
      <c r="M17" s="87">
        <v>22.625247725785705</v>
      </c>
      <c r="N17" s="73">
        <f t="shared" si="52"/>
        <v>201.55339079761075</v>
      </c>
      <c r="O17" s="87">
        <v>13.665178118913433</v>
      </c>
      <c r="P17" s="87">
        <v>20.700900000000001</v>
      </c>
      <c r="Q17" s="87">
        <v>19.925999999999998</v>
      </c>
      <c r="R17" s="87">
        <v>20.127701967580595</v>
      </c>
      <c r="S17" s="87">
        <v>22.14</v>
      </c>
      <c r="T17" s="87">
        <v>18.818999999999999</v>
      </c>
      <c r="U17" s="87">
        <v>13.283999999999999</v>
      </c>
      <c r="V17" s="87">
        <v>22.14</v>
      </c>
      <c r="W17" s="87">
        <v>22.14</v>
      </c>
      <c r="X17" s="87">
        <v>22.14</v>
      </c>
      <c r="Y17" s="87">
        <v>24.998835891850749</v>
      </c>
      <c r="Z17" s="87">
        <v>27.829054702716416</v>
      </c>
      <c r="AA17" s="73">
        <f t="shared" si="53"/>
        <v>247.91067068106113</v>
      </c>
      <c r="AB17" s="87">
        <v>17.218124429830926</v>
      </c>
      <c r="AC17" s="87">
        <v>26.083134000000001</v>
      </c>
      <c r="AD17" s="87">
        <v>25.106759999999998</v>
      </c>
      <c r="AE17" s="87">
        <v>25.36090447915155</v>
      </c>
      <c r="AF17" s="87">
        <v>27.8964</v>
      </c>
      <c r="AG17" s="87">
        <v>23.711939999999998</v>
      </c>
      <c r="AH17" s="87">
        <v>16.737839999999998</v>
      </c>
      <c r="AI17" s="87">
        <v>27.8964</v>
      </c>
      <c r="AJ17" s="87">
        <v>27.8964</v>
      </c>
      <c r="AK17" s="87">
        <v>27.8964</v>
      </c>
      <c r="AL17" s="87">
        <v>31.498533223731943</v>
      </c>
      <c r="AM17" s="87">
        <v>35.064608925422682</v>
      </c>
      <c r="AN17" s="73">
        <f t="shared" si="54"/>
        <v>312.36744505813709</v>
      </c>
      <c r="AO17" s="87">
        <v>23.416649224570062</v>
      </c>
      <c r="AP17" s="87">
        <v>35.473062240000004</v>
      </c>
      <c r="AQ17" s="87">
        <v>34.145193599999999</v>
      </c>
      <c r="AR17" s="87">
        <v>34.49083009164611</v>
      </c>
      <c r="AS17" s="87">
        <v>37.939104</v>
      </c>
      <c r="AT17" s="87">
        <v>32.248238399999998</v>
      </c>
      <c r="AU17" s="87">
        <v>22.763462399999998</v>
      </c>
      <c r="AV17" s="87">
        <v>37.939104</v>
      </c>
      <c r="AW17" s="87">
        <v>37.939104</v>
      </c>
      <c r="AX17" s="87">
        <v>37.939104</v>
      </c>
      <c r="AY17" s="87">
        <v>42.838005184275445</v>
      </c>
      <c r="AZ17" s="87">
        <v>47.687868138574849</v>
      </c>
      <c r="BA17" s="73">
        <f t="shared" si="55"/>
        <v>424.81972527906646</v>
      </c>
      <c r="BB17" s="67">
        <f t="shared" si="57"/>
        <v>2729.7026535097812</v>
      </c>
      <c r="BC17" s="67">
        <f t="shared" si="58"/>
        <v>4135.1310000000003</v>
      </c>
      <c r="BD17" s="67">
        <f t="shared" si="59"/>
        <v>3980.34</v>
      </c>
      <c r="BE17" s="67">
        <f t="shared" si="60"/>
        <v>4020.6311979142706</v>
      </c>
      <c r="BF17" s="67">
        <f t="shared" si="61"/>
        <v>4422.6000000000004</v>
      </c>
      <c r="BG17" s="67">
        <f t="shared" si="62"/>
        <v>3759.21</v>
      </c>
      <c r="BH17" s="67">
        <f t="shared" si="63"/>
        <v>2653.56</v>
      </c>
      <c r="BI17" s="67">
        <f t="shared" si="64"/>
        <v>4422.6000000000004</v>
      </c>
      <c r="BJ17" s="67">
        <f t="shared" si="65"/>
        <v>4422.6000000000004</v>
      </c>
      <c r="BK17" s="67">
        <f t="shared" si="66"/>
        <v>4422.6000000000004</v>
      </c>
      <c r="BL17" s="67">
        <f t="shared" si="67"/>
        <v>4993.6699013233574</v>
      </c>
      <c r="BM17" s="67">
        <f t="shared" si="68"/>
        <v>5559.0233662255478</v>
      </c>
      <c r="BN17" s="67">
        <f t="shared" si="69"/>
        <v>49521.668118972964</v>
      </c>
      <c r="BO17" s="67">
        <f t="shared" si="70"/>
        <v>3357.5342638170305</v>
      </c>
      <c r="BP17" s="67">
        <f t="shared" si="71"/>
        <v>5086.2111300000006</v>
      </c>
      <c r="BQ17" s="67">
        <f t="shared" si="72"/>
        <v>4895.8181999999997</v>
      </c>
      <c r="BR17" s="67">
        <f t="shared" si="73"/>
        <v>4945.376373434553</v>
      </c>
      <c r="BS17" s="67">
        <f t="shared" si="74"/>
        <v>5439.7980000000007</v>
      </c>
      <c r="BT17" s="67">
        <f t="shared" si="75"/>
        <v>4623.8283000000001</v>
      </c>
      <c r="BU17" s="67">
        <f t="shared" si="76"/>
        <v>3263.8788</v>
      </c>
      <c r="BV17" s="67">
        <f t="shared" si="77"/>
        <v>5439.7980000000007</v>
      </c>
      <c r="BW17" s="67">
        <f t="shared" si="78"/>
        <v>5439.7980000000007</v>
      </c>
      <c r="BX17" s="67">
        <f t="shared" si="79"/>
        <v>5439.7980000000007</v>
      </c>
      <c r="BY17" s="67">
        <f t="shared" si="80"/>
        <v>6142.2139786277294</v>
      </c>
      <c r="BZ17" s="67">
        <f t="shared" si="81"/>
        <v>6837.5987404574234</v>
      </c>
      <c r="CA17" s="67">
        <f t="shared" si="82"/>
        <v>60911.651786336726</v>
      </c>
      <c r="CB17" s="67">
        <f t="shared" si="83"/>
        <v>4230.4931724094586</v>
      </c>
      <c r="CC17" s="67">
        <f t="shared" si="84"/>
        <v>6408.6260238000004</v>
      </c>
      <c r="CD17" s="67">
        <f t="shared" si="85"/>
        <v>6168.7309319999995</v>
      </c>
      <c r="CE17" s="67">
        <f t="shared" si="86"/>
        <v>6231.1742305275366</v>
      </c>
      <c r="CF17" s="67">
        <f t="shared" si="87"/>
        <v>6854.1454800000001</v>
      </c>
      <c r="CG17" s="67">
        <f t="shared" si="88"/>
        <v>5826.0236580000001</v>
      </c>
      <c r="CH17" s="67">
        <f t="shared" si="89"/>
        <v>4112.4872880000003</v>
      </c>
      <c r="CI17" s="67">
        <f t="shared" si="90"/>
        <v>6854.1454800000001</v>
      </c>
      <c r="CJ17" s="67">
        <f t="shared" si="91"/>
        <v>6854.1454800000001</v>
      </c>
      <c r="CK17" s="67">
        <f t="shared" si="92"/>
        <v>6854.1454800000001</v>
      </c>
      <c r="CL17" s="67">
        <f t="shared" si="93"/>
        <v>7739.1896130709392</v>
      </c>
      <c r="CM17" s="67">
        <f t="shared" si="94"/>
        <v>8615.3744129763545</v>
      </c>
      <c r="CN17" s="67">
        <f t="shared" si="95"/>
        <v>76748.681250784284</v>
      </c>
      <c r="CO17" s="67">
        <f t="shared" si="96"/>
        <v>5753.4707144768645</v>
      </c>
      <c r="CP17" s="67">
        <f t="shared" si="97"/>
        <v>8715.7313923680013</v>
      </c>
      <c r="CQ17" s="67">
        <f t="shared" si="98"/>
        <v>8389.474067520001</v>
      </c>
      <c r="CR17" s="67">
        <f t="shared" si="99"/>
        <v>8474.3969535174492</v>
      </c>
      <c r="CS17" s="67">
        <f t="shared" si="100"/>
        <v>9321.6378528000005</v>
      </c>
      <c r="CT17" s="67">
        <f t="shared" si="101"/>
        <v>7923.3921748800003</v>
      </c>
      <c r="CU17" s="67">
        <f t="shared" si="102"/>
        <v>5592.9827116799997</v>
      </c>
      <c r="CV17" s="67">
        <f t="shared" si="103"/>
        <v>9321.6378528000005</v>
      </c>
      <c r="CW17" s="67">
        <f t="shared" si="104"/>
        <v>9321.6378528000005</v>
      </c>
      <c r="CX17" s="67">
        <f t="shared" si="105"/>
        <v>9321.6378528000005</v>
      </c>
      <c r="CY17" s="67">
        <f t="shared" si="106"/>
        <v>10525.297873776477</v>
      </c>
      <c r="CZ17" s="67">
        <f t="shared" si="107"/>
        <v>11716.909201647841</v>
      </c>
      <c r="DA17" s="67">
        <f t="shared" si="108"/>
        <v>104378.20650106664</v>
      </c>
      <c r="DB17" s="67">
        <f t="shared" si="1"/>
        <v>1774.3067247813578</v>
      </c>
      <c r="DC17" s="67">
        <f t="shared" si="1"/>
        <v>2687.8351500000003</v>
      </c>
      <c r="DD17" s="67">
        <f t="shared" si="2"/>
        <v>2587.221</v>
      </c>
      <c r="DE17" s="67">
        <f t="shared" si="3"/>
        <v>2613.4102786442759</v>
      </c>
      <c r="DF17" s="67">
        <f t="shared" si="4"/>
        <v>2874.6900000000005</v>
      </c>
      <c r="DG17" s="67">
        <f t="shared" si="5"/>
        <v>2443.4865</v>
      </c>
      <c r="DH17" s="67">
        <f t="shared" si="6"/>
        <v>1724.8140000000001</v>
      </c>
      <c r="DI17" s="67">
        <f t="shared" si="7"/>
        <v>2874.6900000000005</v>
      </c>
      <c r="DJ17" s="67">
        <f t="shared" si="8"/>
        <v>2874.6900000000005</v>
      </c>
      <c r="DK17" s="67">
        <f t="shared" si="9"/>
        <v>2874.6900000000005</v>
      </c>
      <c r="DL17" s="67">
        <f t="shared" si="10"/>
        <v>3245.8854358601825</v>
      </c>
      <c r="DM17" s="67">
        <f t="shared" si="11"/>
        <v>3613.3651880466064</v>
      </c>
      <c r="DN17" s="67">
        <f t="shared" si="12"/>
        <v>32189.084277332429</v>
      </c>
      <c r="DO17" s="67">
        <f t="shared" si="13"/>
        <v>2182.3972714810698</v>
      </c>
      <c r="DP17" s="67">
        <f t="shared" si="14"/>
        <v>3306.0372345000005</v>
      </c>
      <c r="DQ17" s="67">
        <f t="shared" si="15"/>
        <v>3182.2818299999999</v>
      </c>
      <c r="DR17" s="67">
        <f t="shared" si="16"/>
        <v>3214.4946427324594</v>
      </c>
      <c r="DS17" s="67">
        <f t="shared" si="17"/>
        <v>3535.8687000000004</v>
      </c>
      <c r="DT17" s="67">
        <f t="shared" si="18"/>
        <v>3005.4883950000003</v>
      </c>
      <c r="DU17" s="67">
        <f t="shared" si="19"/>
        <v>2121.5212200000001</v>
      </c>
      <c r="DV17" s="67">
        <f t="shared" si="20"/>
        <v>3535.8687000000004</v>
      </c>
      <c r="DW17" s="67">
        <f t="shared" si="21"/>
        <v>3535.8687000000004</v>
      </c>
      <c r="DX17" s="67">
        <f t="shared" si="22"/>
        <v>3535.8687000000004</v>
      </c>
      <c r="DY17" s="67">
        <f t="shared" si="23"/>
        <v>3992.4390861080242</v>
      </c>
      <c r="DZ17" s="67">
        <f t="shared" si="24"/>
        <v>4444.4391812973254</v>
      </c>
      <c r="EA17" s="67">
        <f t="shared" si="25"/>
        <v>39592.573661118877</v>
      </c>
      <c r="EB17" s="67">
        <f t="shared" si="26"/>
        <v>2749.8205620661483</v>
      </c>
      <c r="EC17" s="67">
        <f t="shared" si="27"/>
        <v>4165.6069154700008</v>
      </c>
      <c r="ED17" s="67">
        <f t="shared" si="28"/>
        <v>4009.6751058</v>
      </c>
      <c r="EE17" s="67">
        <f t="shared" si="29"/>
        <v>4050.2632498428989</v>
      </c>
      <c r="EF17" s="67">
        <f t="shared" si="30"/>
        <v>4455.1945620000006</v>
      </c>
      <c r="EG17" s="67">
        <f t="shared" si="31"/>
        <v>3786.9153777000001</v>
      </c>
      <c r="EH17" s="67">
        <f t="shared" si="32"/>
        <v>2673.1167372000004</v>
      </c>
      <c r="EI17" s="67">
        <f t="shared" si="33"/>
        <v>4455.1945620000006</v>
      </c>
      <c r="EJ17" s="67">
        <f t="shared" si="34"/>
        <v>4455.1945620000006</v>
      </c>
      <c r="EK17" s="67">
        <f t="shared" si="35"/>
        <v>4455.1945620000006</v>
      </c>
      <c r="EL17" s="67">
        <f t="shared" si="36"/>
        <v>5030.4732484961105</v>
      </c>
      <c r="EM17" s="67">
        <f t="shared" si="37"/>
        <v>5599.9933684346306</v>
      </c>
      <c r="EN17" s="67">
        <f t="shared" si="38"/>
        <v>49886.642813009785</v>
      </c>
      <c r="EO17" s="67">
        <f t="shared" si="39"/>
        <v>3739.755964409962</v>
      </c>
      <c r="EP17" s="67">
        <f t="shared" si="40"/>
        <v>5665.2254050392012</v>
      </c>
      <c r="EQ17" s="67">
        <f t="shared" si="41"/>
        <v>5453.1581438880012</v>
      </c>
      <c r="ER17" s="67">
        <f t="shared" si="42"/>
        <v>5508.3580197863421</v>
      </c>
      <c r="ES17" s="67">
        <f t="shared" si="43"/>
        <v>6059.0646043200004</v>
      </c>
      <c r="ET17" s="67">
        <f t="shared" si="44"/>
        <v>5150.2049136720007</v>
      </c>
      <c r="EU17" s="67">
        <f t="shared" si="45"/>
        <v>3635.4387625919999</v>
      </c>
      <c r="EV17" s="67">
        <f t="shared" si="46"/>
        <v>6059.0646043200004</v>
      </c>
      <c r="EW17" s="67">
        <f t="shared" si="47"/>
        <v>6059.0646043200004</v>
      </c>
      <c r="EX17" s="67">
        <f t="shared" si="48"/>
        <v>6059.0646043200004</v>
      </c>
      <c r="EY17" s="67">
        <f t="shared" si="49"/>
        <v>6841.4436179547101</v>
      </c>
      <c r="EZ17" s="67">
        <f t="shared" si="50"/>
        <v>7615.9909810710969</v>
      </c>
      <c r="FA17" s="67">
        <f t="shared" si="51"/>
        <v>67845.834225693325</v>
      </c>
    </row>
    <row r="18" spans="1:157">
      <c r="A18" s="4">
        <v>56.7</v>
      </c>
      <c r="B18" s="87">
        <v>3.7033003032285734</v>
      </c>
      <c r="C18" s="87">
        <v>7.48</v>
      </c>
      <c r="D18" s="87">
        <v>9</v>
      </c>
      <c r="E18" s="87">
        <v>5.4546617798321391</v>
      </c>
      <c r="F18" s="87">
        <v>8</v>
      </c>
      <c r="G18" s="87">
        <v>5.0999999999999996</v>
      </c>
      <c r="H18" s="87">
        <v>3.5999999999999996</v>
      </c>
      <c r="I18" s="87">
        <v>6</v>
      </c>
      <c r="J18" s="87">
        <v>8</v>
      </c>
      <c r="K18" s="87">
        <v>12</v>
      </c>
      <c r="L18" s="87">
        <v>11.291253790357159</v>
      </c>
      <c r="M18" s="87">
        <v>5.0278328279523787</v>
      </c>
      <c r="N18" s="73">
        <f t="shared" si="52"/>
        <v>84.657048701370258</v>
      </c>
      <c r="O18" s="87">
        <v>4.5550593729711455</v>
      </c>
      <c r="P18" s="87">
        <v>9.2004000000000001</v>
      </c>
      <c r="Q18" s="87">
        <v>11.07</v>
      </c>
      <c r="R18" s="87">
        <v>6.7092339891935309</v>
      </c>
      <c r="S18" s="87">
        <v>9.84</v>
      </c>
      <c r="T18" s="87">
        <v>6.2729999999999997</v>
      </c>
      <c r="U18" s="87">
        <v>4.4279999999999999</v>
      </c>
      <c r="V18" s="87">
        <v>7.38</v>
      </c>
      <c r="W18" s="87">
        <v>9.84</v>
      </c>
      <c r="X18" s="87">
        <v>14.76</v>
      </c>
      <c r="Y18" s="87">
        <v>13.888242162139305</v>
      </c>
      <c r="Z18" s="87">
        <v>6.1842343783814258</v>
      </c>
      <c r="AA18" s="73">
        <f t="shared" si="53"/>
        <v>104.12816990268541</v>
      </c>
      <c r="AB18" s="87">
        <v>5.7393748099436435</v>
      </c>
      <c r="AC18" s="87">
        <v>11.592504</v>
      </c>
      <c r="AD18" s="87">
        <v>13.9482</v>
      </c>
      <c r="AE18" s="87">
        <v>8.4536348263838494</v>
      </c>
      <c r="AF18" s="87">
        <v>12.398400000000001</v>
      </c>
      <c r="AG18" s="87">
        <v>7.9039799999999998</v>
      </c>
      <c r="AH18" s="87">
        <v>5.5792799999999998</v>
      </c>
      <c r="AI18" s="87">
        <v>9.2988</v>
      </c>
      <c r="AJ18" s="87">
        <v>12.398400000000001</v>
      </c>
      <c r="AK18" s="87">
        <v>18.5976</v>
      </c>
      <c r="AL18" s="87">
        <v>17.499185124295526</v>
      </c>
      <c r="AM18" s="87">
        <v>7.7921353167605965</v>
      </c>
      <c r="AN18" s="73">
        <f t="shared" si="54"/>
        <v>131.20149407738361</v>
      </c>
      <c r="AO18" s="87">
        <v>7.8055497415233557</v>
      </c>
      <c r="AP18" s="87">
        <v>15.765805440000001</v>
      </c>
      <c r="AQ18" s="87">
        <v>18.969552</v>
      </c>
      <c r="AR18" s="87">
        <v>11.496943363882036</v>
      </c>
      <c r="AS18" s="87">
        <v>16.861824000000002</v>
      </c>
      <c r="AT18" s="87">
        <v>10.7494128</v>
      </c>
      <c r="AU18" s="87">
        <v>7.5878208000000003</v>
      </c>
      <c r="AV18" s="87">
        <v>12.646368000000001</v>
      </c>
      <c r="AW18" s="87">
        <v>16.861824000000002</v>
      </c>
      <c r="AX18" s="87">
        <v>25.292736000000001</v>
      </c>
      <c r="AY18" s="87">
        <v>23.798891769041916</v>
      </c>
      <c r="AZ18" s="87">
        <v>10.597304030794412</v>
      </c>
      <c r="BA18" s="73">
        <f t="shared" si="55"/>
        <v>178.43403194524171</v>
      </c>
      <c r="BB18" s="67">
        <f t="shared" si="57"/>
        <v>209.97712719306011</v>
      </c>
      <c r="BC18" s="67">
        <f t="shared" si="58"/>
        <v>424.11600000000004</v>
      </c>
      <c r="BD18" s="67">
        <f t="shared" si="59"/>
        <v>510.3</v>
      </c>
      <c r="BE18" s="67">
        <f t="shared" si="60"/>
        <v>309.27932291648233</v>
      </c>
      <c r="BF18" s="67">
        <f t="shared" si="61"/>
        <v>453.6</v>
      </c>
      <c r="BG18" s="67">
        <f t="shared" si="62"/>
        <v>289.17</v>
      </c>
      <c r="BH18" s="67">
        <f t="shared" si="63"/>
        <v>204.11999999999998</v>
      </c>
      <c r="BI18" s="67">
        <f t="shared" si="64"/>
        <v>340.20000000000005</v>
      </c>
      <c r="BJ18" s="67">
        <f t="shared" si="65"/>
        <v>453.6</v>
      </c>
      <c r="BK18" s="67">
        <f t="shared" si="66"/>
        <v>680.40000000000009</v>
      </c>
      <c r="BL18" s="67">
        <f t="shared" si="67"/>
        <v>640.21408991325097</v>
      </c>
      <c r="BM18" s="67">
        <f t="shared" si="68"/>
        <v>285.0781213448999</v>
      </c>
      <c r="BN18" s="67">
        <f t="shared" si="69"/>
        <v>4800.0546613676943</v>
      </c>
      <c r="BO18" s="67">
        <f t="shared" si="70"/>
        <v>258.27186644746394</v>
      </c>
      <c r="BP18" s="67">
        <f t="shared" si="71"/>
        <v>521.66268000000002</v>
      </c>
      <c r="BQ18" s="67">
        <f t="shared" si="72"/>
        <v>627.6690000000001</v>
      </c>
      <c r="BR18" s="67">
        <f t="shared" si="73"/>
        <v>380.4135671872732</v>
      </c>
      <c r="BS18" s="67">
        <f t="shared" si="74"/>
        <v>557.928</v>
      </c>
      <c r="BT18" s="67">
        <f t="shared" si="75"/>
        <v>355.67910000000001</v>
      </c>
      <c r="BU18" s="67">
        <f t="shared" si="76"/>
        <v>251.0676</v>
      </c>
      <c r="BV18" s="67">
        <f t="shared" si="77"/>
        <v>418.44600000000003</v>
      </c>
      <c r="BW18" s="67">
        <f t="shared" si="78"/>
        <v>557.928</v>
      </c>
      <c r="BX18" s="67">
        <f t="shared" si="79"/>
        <v>836.89200000000005</v>
      </c>
      <c r="BY18" s="67">
        <f t="shared" si="80"/>
        <v>787.46333059329856</v>
      </c>
      <c r="BZ18" s="67">
        <f t="shared" si="81"/>
        <v>350.64608925422687</v>
      </c>
      <c r="CA18" s="67">
        <f t="shared" si="82"/>
        <v>5904.067233482263</v>
      </c>
      <c r="CB18" s="67">
        <f t="shared" si="83"/>
        <v>325.42255172380459</v>
      </c>
      <c r="CC18" s="67">
        <f t="shared" si="84"/>
        <v>657.29497679999997</v>
      </c>
      <c r="CD18" s="67">
        <f t="shared" si="85"/>
        <v>790.86293999999998</v>
      </c>
      <c r="CE18" s="67">
        <f t="shared" si="86"/>
        <v>479.32109465596426</v>
      </c>
      <c r="CF18" s="67">
        <f t="shared" si="87"/>
        <v>702.98928000000012</v>
      </c>
      <c r="CG18" s="67">
        <f t="shared" si="88"/>
        <v>448.155666</v>
      </c>
      <c r="CH18" s="67">
        <f t="shared" si="89"/>
        <v>316.34517599999998</v>
      </c>
      <c r="CI18" s="67">
        <f t="shared" si="90"/>
        <v>527.24196000000006</v>
      </c>
      <c r="CJ18" s="67">
        <f t="shared" si="91"/>
        <v>702.98928000000012</v>
      </c>
      <c r="CK18" s="67">
        <f t="shared" si="92"/>
        <v>1054.4839200000001</v>
      </c>
      <c r="CL18" s="67">
        <f t="shared" si="93"/>
        <v>992.20379654755641</v>
      </c>
      <c r="CM18" s="67">
        <f t="shared" si="94"/>
        <v>441.81407246032586</v>
      </c>
      <c r="CN18" s="67">
        <f t="shared" si="95"/>
        <v>7439.1247141876511</v>
      </c>
      <c r="CO18" s="67">
        <f t="shared" si="96"/>
        <v>442.57467034437428</v>
      </c>
      <c r="CP18" s="67">
        <f t="shared" si="97"/>
        <v>893.92116844800012</v>
      </c>
      <c r="CQ18" s="67">
        <f t="shared" si="98"/>
        <v>1075.5735984</v>
      </c>
      <c r="CR18" s="67">
        <f t="shared" si="99"/>
        <v>651.87668873211146</v>
      </c>
      <c r="CS18" s="67">
        <f t="shared" si="100"/>
        <v>956.0654208000002</v>
      </c>
      <c r="CT18" s="67">
        <f t="shared" si="101"/>
        <v>609.49170576000006</v>
      </c>
      <c r="CU18" s="67">
        <f t="shared" si="102"/>
        <v>430.22943936000001</v>
      </c>
      <c r="CV18" s="67">
        <f t="shared" si="103"/>
        <v>717.04906560000006</v>
      </c>
      <c r="CW18" s="67">
        <f t="shared" si="104"/>
        <v>956.0654208000002</v>
      </c>
      <c r="CX18" s="67">
        <f t="shared" si="105"/>
        <v>1434.0981312000001</v>
      </c>
      <c r="CY18" s="67">
        <f t="shared" si="106"/>
        <v>1349.3971633046767</v>
      </c>
      <c r="CZ18" s="67">
        <f t="shared" si="107"/>
        <v>600.86713854604318</v>
      </c>
      <c r="DA18" s="67">
        <f t="shared" si="108"/>
        <v>10117.209611295206</v>
      </c>
      <c r="DB18" s="67">
        <f t="shared" si="1"/>
        <v>136.48513267548907</v>
      </c>
      <c r="DC18" s="67">
        <f t="shared" si="1"/>
        <v>275.67540000000002</v>
      </c>
      <c r="DD18" s="67">
        <f t="shared" si="2"/>
        <v>331.69499999999999</v>
      </c>
      <c r="DE18" s="67">
        <f t="shared" si="3"/>
        <v>201.03155989571351</v>
      </c>
      <c r="DF18" s="67">
        <f t="shared" si="4"/>
        <v>294.84000000000003</v>
      </c>
      <c r="DG18" s="67">
        <f t="shared" si="5"/>
        <v>187.96050000000002</v>
      </c>
      <c r="DH18" s="67">
        <f t="shared" si="6"/>
        <v>132.678</v>
      </c>
      <c r="DI18" s="67">
        <f t="shared" si="7"/>
        <v>221.13000000000002</v>
      </c>
      <c r="DJ18" s="67">
        <f t="shared" si="8"/>
        <v>294.84000000000003</v>
      </c>
      <c r="DK18" s="67">
        <f t="shared" si="9"/>
        <v>442.26000000000005</v>
      </c>
      <c r="DL18" s="67">
        <f t="shared" si="10"/>
        <v>416.13915844361316</v>
      </c>
      <c r="DM18" s="67">
        <f t="shared" si="11"/>
        <v>185.30077887418494</v>
      </c>
      <c r="DN18" s="67">
        <f t="shared" si="12"/>
        <v>3120.0355298890013</v>
      </c>
      <c r="DO18" s="67">
        <f t="shared" si="13"/>
        <v>167.87671319085158</v>
      </c>
      <c r="DP18" s="67">
        <f t="shared" si="14"/>
        <v>339.08074200000004</v>
      </c>
      <c r="DQ18" s="67">
        <f t="shared" si="15"/>
        <v>407.98485000000005</v>
      </c>
      <c r="DR18" s="67">
        <f t="shared" si="16"/>
        <v>247.26881867172759</v>
      </c>
      <c r="DS18" s="67">
        <f t="shared" si="17"/>
        <v>362.65320000000003</v>
      </c>
      <c r="DT18" s="67">
        <f t="shared" si="18"/>
        <v>231.19141500000001</v>
      </c>
      <c r="DU18" s="67">
        <f t="shared" si="19"/>
        <v>163.19394</v>
      </c>
      <c r="DV18" s="67">
        <f t="shared" si="20"/>
        <v>271.98990000000003</v>
      </c>
      <c r="DW18" s="67">
        <f t="shared" si="21"/>
        <v>362.65320000000003</v>
      </c>
      <c r="DX18" s="67">
        <f t="shared" si="22"/>
        <v>543.97980000000007</v>
      </c>
      <c r="DY18" s="67">
        <f t="shared" si="23"/>
        <v>511.8511648856441</v>
      </c>
      <c r="DZ18" s="67">
        <f t="shared" si="24"/>
        <v>227.91995801524746</v>
      </c>
      <c r="EA18" s="67">
        <f t="shared" si="25"/>
        <v>3837.6437017634712</v>
      </c>
      <c r="EB18" s="67">
        <f t="shared" si="26"/>
        <v>211.52465862047299</v>
      </c>
      <c r="EC18" s="67">
        <f t="shared" si="27"/>
        <v>427.24173492</v>
      </c>
      <c r="ED18" s="67">
        <f t="shared" si="28"/>
        <v>514.06091100000003</v>
      </c>
      <c r="EE18" s="67">
        <f t="shared" si="29"/>
        <v>311.55871152637678</v>
      </c>
      <c r="EF18" s="67">
        <f t="shared" si="30"/>
        <v>456.94303200000007</v>
      </c>
      <c r="EG18" s="67">
        <f t="shared" si="31"/>
        <v>291.30118290000001</v>
      </c>
      <c r="EH18" s="67">
        <f t="shared" si="32"/>
        <v>205.62436439999999</v>
      </c>
      <c r="EI18" s="67">
        <f t="shared" si="33"/>
        <v>342.70727400000004</v>
      </c>
      <c r="EJ18" s="67">
        <f t="shared" si="34"/>
        <v>456.94303200000007</v>
      </c>
      <c r="EK18" s="67">
        <f t="shared" si="35"/>
        <v>685.41454800000008</v>
      </c>
      <c r="EL18" s="67">
        <f t="shared" si="36"/>
        <v>644.93246775591172</v>
      </c>
      <c r="EM18" s="67">
        <f t="shared" si="37"/>
        <v>287.17914709921183</v>
      </c>
      <c r="EN18" s="67">
        <f t="shared" si="38"/>
        <v>4835.4310642219734</v>
      </c>
      <c r="EO18" s="67">
        <f t="shared" si="39"/>
        <v>287.67353572384332</v>
      </c>
      <c r="EP18" s="67">
        <f t="shared" si="40"/>
        <v>581.04875949120014</v>
      </c>
      <c r="EQ18" s="67">
        <f t="shared" si="41"/>
        <v>699.12283896000008</v>
      </c>
      <c r="ER18" s="67">
        <f t="shared" si="42"/>
        <v>423.71984767587247</v>
      </c>
      <c r="ES18" s="67">
        <f t="shared" si="43"/>
        <v>621.44252352000012</v>
      </c>
      <c r="ET18" s="67">
        <f t="shared" si="44"/>
        <v>396.16960874400007</v>
      </c>
      <c r="EU18" s="67">
        <f t="shared" si="45"/>
        <v>279.64913558400002</v>
      </c>
      <c r="EV18" s="67">
        <f t="shared" si="46"/>
        <v>466.08189264000004</v>
      </c>
      <c r="EW18" s="67">
        <f t="shared" si="47"/>
        <v>621.44252352000012</v>
      </c>
      <c r="EX18" s="67">
        <f t="shared" si="48"/>
        <v>932.16378528000007</v>
      </c>
      <c r="EY18" s="67">
        <f t="shared" si="49"/>
        <v>877.10815614803994</v>
      </c>
      <c r="EZ18" s="67">
        <f t="shared" si="50"/>
        <v>390.5636400549281</v>
      </c>
      <c r="FA18" s="67">
        <f t="shared" si="51"/>
        <v>6576.1862473418842</v>
      </c>
    </row>
    <row r="19" spans="1:157">
      <c r="A19" s="4">
        <v>21.6</v>
      </c>
      <c r="B19" s="87">
        <v>0</v>
      </c>
      <c r="C19" s="87">
        <v>1.87</v>
      </c>
      <c r="D19" s="87">
        <v>0</v>
      </c>
      <c r="E19" s="87">
        <v>1.8182205932773798</v>
      </c>
      <c r="F19" s="87">
        <v>0</v>
      </c>
      <c r="G19" s="87">
        <v>0</v>
      </c>
      <c r="H19" s="87">
        <v>2.4</v>
      </c>
      <c r="I19" s="87">
        <v>0</v>
      </c>
      <c r="J19" s="87">
        <v>4</v>
      </c>
      <c r="K19" s="87">
        <v>0</v>
      </c>
      <c r="L19" s="87">
        <v>4.5165015161428634</v>
      </c>
      <c r="M19" s="87">
        <v>0</v>
      </c>
      <c r="N19" s="73">
        <f t="shared" si="52"/>
        <v>14.604722109420244</v>
      </c>
      <c r="O19" s="87">
        <v>0</v>
      </c>
      <c r="P19" s="87">
        <v>2.3001</v>
      </c>
      <c r="Q19" s="87">
        <v>0</v>
      </c>
      <c r="R19" s="87">
        <v>2.236411329731177</v>
      </c>
      <c r="S19" s="87">
        <v>0</v>
      </c>
      <c r="T19" s="87">
        <v>0</v>
      </c>
      <c r="U19" s="87">
        <v>2.952</v>
      </c>
      <c r="V19" s="87">
        <v>0</v>
      </c>
      <c r="W19" s="87">
        <v>4.92</v>
      </c>
      <c r="X19" s="87">
        <v>0</v>
      </c>
      <c r="Y19" s="87">
        <v>5.5552968648557224</v>
      </c>
      <c r="Z19" s="87">
        <v>0</v>
      </c>
      <c r="AA19" s="73">
        <f t="shared" si="53"/>
        <v>17.9638081945869</v>
      </c>
      <c r="AB19" s="87">
        <v>0</v>
      </c>
      <c r="AC19" s="87">
        <v>2.898126</v>
      </c>
      <c r="AD19" s="87">
        <v>0</v>
      </c>
      <c r="AE19" s="87">
        <v>2.817878275461283</v>
      </c>
      <c r="AF19" s="87">
        <v>0</v>
      </c>
      <c r="AG19" s="87">
        <v>0</v>
      </c>
      <c r="AH19" s="87">
        <v>3.7195200000000002</v>
      </c>
      <c r="AI19" s="87">
        <v>0</v>
      </c>
      <c r="AJ19" s="87">
        <v>6.1992000000000003</v>
      </c>
      <c r="AK19" s="87">
        <v>0</v>
      </c>
      <c r="AL19" s="87">
        <v>6.9996740497182106</v>
      </c>
      <c r="AM19" s="87">
        <v>0</v>
      </c>
      <c r="AN19" s="73">
        <f t="shared" si="54"/>
        <v>22.634398325179497</v>
      </c>
      <c r="AO19" s="87">
        <v>0</v>
      </c>
      <c r="AP19" s="87">
        <v>3.9414513600000003</v>
      </c>
      <c r="AQ19" s="87">
        <v>0</v>
      </c>
      <c r="AR19" s="87">
        <v>3.8323144546273453</v>
      </c>
      <c r="AS19" s="87">
        <v>0</v>
      </c>
      <c r="AT19" s="87">
        <v>0</v>
      </c>
      <c r="AU19" s="87">
        <v>5.0585472000000005</v>
      </c>
      <c r="AV19" s="87">
        <v>0</v>
      </c>
      <c r="AW19" s="87">
        <v>8.4309120000000011</v>
      </c>
      <c r="AX19" s="87">
        <v>0</v>
      </c>
      <c r="AY19" s="87">
        <v>9.5195567076167666</v>
      </c>
      <c r="AZ19" s="87">
        <v>0</v>
      </c>
      <c r="BA19" s="73">
        <f t="shared" si="55"/>
        <v>30.78278172224411</v>
      </c>
      <c r="BB19" s="67">
        <f t="shared" si="57"/>
        <v>0</v>
      </c>
      <c r="BC19" s="67">
        <f t="shared" si="58"/>
        <v>40.392000000000003</v>
      </c>
      <c r="BD19" s="67">
        <f t="shared" si="59"/>
        <v>0</v>
      </c>
      <c r="BE19" s="67">
        <f t="shared" si="60"/>
        <v>39.273564814791406</v>
      </c>
      <c r="BF19" s="67">
        <f t="shared" si="61"/>
        <v>0</v>
      </c>
      <c r="BG19" s="67">
        <f t="shared" si="62"/>
        <v>0</v>
      </c>
      <c r="BH19" s="67">
        <f t="shared" si="63"/>
        <v>51.84</v>
      </c>
      <c r="BI19" s="67">
        <f t="shared" si="64"/>
        <v>0</v>
      </c>
      <c r="BJ19" s="67">
        <f t="shared" si="65"/>
        <v>86.4</v>
      </c>
      <c r="BK19" s="67">
        <f t="shared" si="66"/>
        <v>0</v>
      </c>
      <c r="BL19" s="67">
        <f t="shared" si="67"/>
        <v>97.55643274868585</v>
      </c>
      <c r="BM19" s="67">
        <f t="shared" si="68"/>
        <v>0</v>
      </c>
      <c r="BN19" s="67">
        <f t="shared" si="69"/>
        <v>315.46199756347727</v>
      </c>
      <c r="BO19" s="67">
        <f t="shared" si="70"/>
        <v>0</v>
      </c>
      <c r="BP19" s="67">
        <f t="shared" si="71"/>
        <v>49.682160000000003</v>
      </c>
      <c r="BQ19" s="67">
        <f t="shared" si="72"/>
        <v>0</v>
      </c>
      <c r="BR19" s="67">
        <f t="shared" si="73"/>
        <v>48.306484722193424</v>
      </c>
      <c r="BS19" s="67">
        <f t="shared" si="74"/>
        <v>0</v>
      </c>
      <c r="BT19" s="67">
        <f t="shared" si="75"/>
        <v>0</v>
      </c>
      <c r="BU19" s="67">
        <f t="shared" si="76"/>
        <v>63.763200000000005</v>
      </c>
      <c r="BV19" s="67">
        <f t="shared" si="77"/>
        <v>0</v>
      </c>
      <c r="BW19" s="67">
        <f t="shared" si="78"/>
        <v>106.27200000000001</v>
      </c>
      <c r="BX19" s="67">
        <f t="shared" si="79"/>
        <v>0</v>
      </c>
      <c r="BY19" s="67">
        <f t="shared" si="80"/>
        <v>119.99441228088361</v>
      </c>
      <c r="BZ19" s="67">
        <f t="shared" si="81"/>
        <v>0</v>
      </c>
      <c r="CA19" s="67">
        <f t="shared" si="82"/>
        <v>388.01825700307705</v>
      </c>
      <c r="CB19" s="67">
        <f t="shared" si="83"/>
        <v>0</v>
      </c>
      <c r="CC19" s="67">
        <f t="shared" si="84"/>
        <v>62.599521600000003</v>
      </c>
      <c r="CD19" s="67">
        <f t="shared" si="85"/>
        <v>0</v>
      </c>
      <c r="CE19" s="67">
        <f t="shared" si="86"/>
        <v>60.866170749963715</v>
      </c>
      <c r="CF19" s="67">
        <f t="shared" si="87"/>
        <v>0</v>
      </c>
      <c r="CG19" s="67">
        <f t="shared" si="88"/>
        <v>0</v>
      </c>
      <c r="CH19" s="67">
        <f t="shared" si="89"/>
        <v>80.341632000000004</v>
      </c>
      <c r="CI19" s="67">
        <f t="shared" si="90"/>
        <v>0</v>
      </c>
      <c r="CJ19" s="67">
        <f t="shared" si="91"/>
        <v>133.90272000000002</v>
      </c>
      <c r="CK19" s="67">
        <f t="shared" si="92"/>
        <v>0</v>
      </c>
      <c r="CL19" s="67">
        <f t="shared" si="93"/>
        <v>151.19295947391336</v>
      </c>
      <c r="CM19" s="67">
        <f t="shared" si="94"/>
        <v>0</v>
      </c>
      <c r="CN19" s="67">
        <f t="shared" si="95"/>
        <v>488.90300382387716</v>
      </c>
      <c r="CO19" s="67">
        <f t="shared" si="96"/>
        <v>0</v>
      </c>
      <c r="CP19" s="67">
        <f t="shared" si="97"/>
        <v>85.135349376000008</v>
      </c>
      <c r="CQ19" s="67">
        <f t="shared" si="98"/>
        <v>0</v>
      </c>
      <c r="CR19" s="67">
        <f t="shared" si="99"/>
        <v>82.777992219950661</v>
      </c>
      <c r="CS19" s="67">
        <f t="shared" si="100"/>
        <v>0</v>
      </c>
      <c r="CT19" s="67">
        <f t="shared" si="101"/>
        <v>0</v>
      </c>
      <c r="CU19" s="67">
        <f t="shared" si="102"/>
        <v>109.26461952000001</v>
      </c>
      <c r="CV19" s="67">
        <f t="shared" si="103"/>
        <v>0</v>
      </c>
      <c r="CW19" s="67">
        <f t="shared" si="104"/>
        <v>182.10769920000004</v>
      </c>
      <c r="CX19" s="67">
        <f t="shared" si="105"/>
        <v>0</v>
      </c>
      <c r="CY19" s="67">
        <f t="shared" si="106"/>
        <v>205.62242488452216</v>
      </c>
      <c r="CZ19" s="67">
        <f t="shared" si="107"/>
        <v>0</v>
      </c>
      <c r="DA19" s="67">
        <f t="shared" si="108"/>
        <v>664.90808520047278</v>
      </c>
      <c r="DB19" s="67">
        <f t="shared" si="1"/>
        <v>0</v>
      </c>
      <c r="DC19" s="67">
        <f t="shared" si="1"/>
        <v>26.254800000000003</v>
      </c>
      <c r="DD19" s="67">
        <f t="shared" si="2"/>
        <v>0</v>
      </c>
      <c r="DE19" s="67">
        <f t="shared" si="3"/>
        <v>25.527817129614416</v>
      </c>
      <c r="DF19" s="67">
        <f t="shared" si="4"/>
        <v>0</v>
      </c>
      <c r="DG19" s="67">
        <f t="shared" si="5"/>
        <v>0</v>
      </c>
      <c r="DH19" s="67">
        <f t="shared" si="6"/>
        <v>33.696000000000005</v>
      </c>
      <c r="DI19" s="67">
        <f t="shared" si="7"/>
        <v>0</v>
      </c>
      <c r="DJ19" s="67">
        <f t="shared" si="8"/>
        <v>56.160000000000004</v>
      </c>
      <c r="DK19" s="67">
        <f t="shared" si="9"/>
        <v>0</v>
      </c>
      <c r="DL19" s="67">
        <f t="shared" si="10"/>
        <v>63.411681286645802</v>
      </c>
      <c r="DM19" s="67">
        <f t="shared" si="11"/>
        <v>0</v>
      </c>
      <c r="DN19" s="67">
        <f t="shared" si="12"/>
        <v>205.05029841626023</v>
      </c>
      <c r="DO19" s="67">
        <f t="shared" si="13"/>
        <v>0</v>
      </c>
      <c r="DP19" s="67">
        <f t="shared" si="14"/>
        <v>32.293404000000002</v>
      </c>
      <c r="DQ19" s="67">
        <f t="shared" si="15"/>
        <v>0</v>
      </c>
      <c r="DR19" s="67">
        <f t="shared" si="16"/>
        <v>31.399215069425725</v>
      </c>
      <c r="DS19" s="67">
        <f t="shared" si="17"/>
        <v>0</v>
      </c>
      <c r="DT19" s="67">
        <f t="shared" si="18"/>
        <v>0</v>
      </c>
      <c r="DU19" s="67">
        <f t="shared" si="19"/>
        <v>41.446080000000002</v>
      </c>
      <c r="DV19" s="67">
        <f t="shared" si="20"/>
        <v>0</v>
      </c>
      <c r="DW19" s="67">
        <f t="shared" si="21"/>
        <v>69.076800000000006</v>
      </c>
      <c r="DX19" s="67">
        <f t="shared" si="22"/>
        <v>0</v>
      </c>
      <c r="DY19" s="67">
        <f t="shared" si="23"/>
        <v>77.996367982574341</v>
      </c>
      <c r="DZ19" s="67">
        <f t="shared" si="24"/>
        <v>0</v>
      </c>
      <c r="EA19" s="67">
        <f t="shared" si="25"/>
        <v>252.21186705200009</v>
      </c>
      <c r="EB19" s="67">
        <f t="shared" si="26"/>
        <v>0</v>
      </c>
      <c r="EC19" s="67">
        <f t="shared" si="27"/>
        <v>40.689689040000005</v>
      </c>
      <c r="ED19" s="67">
        <f t="shared" si="28"/>
        <v>0</v>
      </c>
      <c r="EE19" s="67">
        <f t="shared" si="29"/>
        <v>39.563010987476417</v>
      </c>
      <c r="EF19" s="67">
        <f t="shared" si="30"/>
        <v>0</v>
      </c>
      <c r="EG19" s="67">
        <f t="shared" si="31"/>
        <v>0</v>
      </c>
      <c r="EH19" s="67">
        <f t="shared" si="32"/>
        <v>52.222060800000001</v>
      </c>
      <c r="EI19" s="67">
        <f t="shared" si="33"/>
        <v>0</v>
      </c>
      <c r="EJ19" s="67">
        <f t="shared" si="34"/>
        <v>87.036768000000009</v>
      </c>
      <c r="EK19" s="67">
        <f t="shared" si="35"/>
        <v>0</v>
      </c>
      <c r="EL19" s="67">
        <f t="shared" si="36"/>
        <v>98.275423658043692</v>
      </c>
      <c r="EM19" s="67">
        <f t="shared" si="37"/>
        <v>0</v>
      </c>
      <c r="EN19" s="67">
        <f t="shared" si="38"/>
        <v>317.78695248552015</v>
      </c>
      <c r="EO19" s="67">
        <f t="shared" si="39"/>
        <v>0</v>
      </c>
      <c r="EP19" s="67">
        <f t="shared" si="40"/>
        <v>55.33797709440001</v>
      </c>
      <c r="EQ19" s="67">
        <f t="shared" si="41"/>
        <v>0</v>
      </c>
      <c r="ER19" s="67">
        <f t="shared" si="42"/>
        <v>53.805694942967932</v>
      </c>
      <c r="ES19" s="67">
        <f t="shared" si="43"/>
        <v>0</v>
      </c>
      <c r="ET19" s="67">
        <f t="shared" si="44"/>
        <v>0</v>
      </c>
      <c r="EU19" s="67">
        <f t="shared" si="45"/>
        <v>71.022002688000015</v>
      </c>
      <c r="EV19" s="67">
        <f t="shared" si="46"/>
        <v>0</v>
      </c>
      <c r="EW19" s="67">
        <f t="shared" si="47"/>
        <v>118.37000448000003</v>
      </c>
      <c r="EX19" s="67">
        <f t="shared" si="48"/>
        <v>0</v>
      </c>
      <c r="EY19" s="67">
        <f t="shared" si="49"/>
        <v>133.65457617493942</v>
      </c>
      <c r="EZ19" s="67">
        <f t="shared" si="50"/>
        <v>0</v>
      </c>
      <c r="FA19" s="67">
        <f t="shared" si="51"/>
        <v>432.19025538030735</v>
      </c>
    </row>
    <row r="20" spans="1:157">
      <c r="A20" s="4">
        <v>105.30000000000001</v>
      </c>
      <c r="B20" s="87">
        <v>2.4688668688190489</v>
      </c>
      <c r="C20" s="87">
        <v>3.74</v>
      </c>
      <c r="D20" s="87">
        <v>3.6</v>
      </c>
      <c r="E20" s="87">
        <v>3.6364411865547597</v>
      </c>
      <c r="F20" s="87">
        <v>4</v>
      </c>
      <c r="G20" s="87">
        <v>3.4</v>
      </c>
      <c r="H20" s="87">
        <v>2.4</v>
      </c>
      <c r="I20" s="87">
        <v>4</v>
      </c>
      <c r="J20" s="87">
        <v>4</v>
      </c>
      <c r="K20" s="87">
        <v>4</v>
      </c>
      <c r="L20" s="87">
        <v>4.5165015161428634</v>
      </c>
      <c r="M20" s="87">
        <v>5.0278328279523787</v>
      </c>
      <c r="N20" s="73">
        <f t="shared" si="52"/>
        <v>44.789642399469045</v>
      </c>
      <c r="O20" s="87">
        <v>3.0367062486474303</v>
      </c>
      <c r="P20" s="87">
        <v>4.6002000000000001</v>
      </c>
      <c r="Q20" s="87">
        <v>4.4279999999999999</v>
      </c>
      <c r="R20" s="87">
        <v>4.4728226594623539</v>
      </c>
      <c r="S20" s="87">
        <v>4.92</v>
      </c>
      <c r="T20" s="87">
        <v>4.1819999999999995</v>
      </c>
      <c r="U20" s="87">
        <v>2.952</v>
      </c>
      <c r="V20" s="87">
        <v>4.92</v>
      </c>
      <c r="W20" s="87">
        <v>4.92</v>
      </c>
      <c r="X20" s="87">
        <v>4.92</v>
      </c>
      <c r="Y20" s="87">
        <v>5.5552968648557224</v>
      </c>
      <c r="Z20" s="87">
        <v>6.1842343783814258</v>
      </c>
      <c r="AA20" s="73">
        <f t="shared" si="53"/>
        <v>55.091260151346937</v>
      </c>
      <c r="AB20" s="87">
        <v>3.8262498732957622</v>
      </c>
      <c r="AC20" s="87">
        <v>5.796252</v>
      </c>
      <c r="AD20" s="87">
        <v>5.5792799999999998</v>
      </c>
      <c r="AE20" s="87">
        <v>5.635756550922566</v>
      </c>
      <c r="AF20" s="87">
        <v>6.1992000000000003</v>
      </c>
      <c r="AG20" s="87">
        <v>5.2693199999999996</v>
      </c>
      <c r="AH20" s="87">
        <v>3.7195200000000002</v>
      </c>
      <c r="AI20" s="87">
        <v>6.1992000000000003</v>
      </c>
      <c r="AJ20" s="87">
        <v>6.1992000000000003</v>
      </c>
      <c r="AK20" s="87">
        <v>6.1992000000000003</v>
      </c>
      <c r="AL20" s="87">
        <v>6.9996740497182106</v>
      </c>
      <c r="AM20" s="87">
        <v>7.7921353167605965</v>
      </c>
      <c r="AN20" s="73">
        <f t="shared" si="54"/>
        <v>69.414987790697126</v>
      </c>
      <c r="AO20" s="87">
        <v>5.2036998276822368</v>
      </c>
      <c r="AP20" s="87">
        <v>7.8829027200000006</v>
      </c>
      <c r="AQ20" s="87">
        <v>7.5878208000000003</v>
      </c>
      <c r="AR20" s="87">
        <v>7.6646289092546906</v>
      </c>
      <c r="AS20" s="87">
        <v>8.4309120000000011</v>
      </c>
      <c r="AT20" s="87">
        <v>7.1662752000000003</v>
      </c>
      <c r="AU20" s="87">
        <v>5.0585472000000005</v>
      </c>
      <c r="AV20" s="87">
        <v>8.4309120000000011</v>
      </c>
      <c r="AW20" s="87">
        <v>8.4309120000000011</v>
      </c>
      <c r="AX20" s="87">
        <v>8.4309120000000011</v>
      </c>
      <c r="AY20" s="87">
        <v>9.5195567076167666</v>
      </c>
      <c r="AZ20" s="87">
        <v>10.597304030794412</v>
      </c>
      <c r="BA20" s="73">
        <f t="shared" si="55"/>
        <v>94.404383395348134</v>
      </c>
      <c r="BB20" s="67">
        <f t="shared" si="57"/>
        <v>259.97168128664589</v>
      </c>
      <c r="BC20" s="67">
        <f t="shared" si="58"/>
        <v>393.82200000000006</v>
      </c>
      <c r="BD20" s="67">
        <f t="shared" si="59"/>
        <v>379.08000000000004</v>
      </c>
      <c r="BE20" s="67">
        <f t="shared" si="60"/>
        <v>382.91725694421626</v>
      </c>
      <c r="BF20" s="67">
        <f t="shared" si="61"/>
        <v>421.20000000000005</v>
      </c>
      <c r="BG20" s="67">
        <f t="shared" si="62"/>
        <v>358.02000000000004</v>
      </c>
      <c r="BH20" s="67">
        <f t="shared" si="63"/>
        <v>252.72000000000003</v>
      </c>
      <c r="BI20" s="67">
        <f t="shared" si="64"/>
        <v>421.20000000000005</v>
      </c>
      <c r="BJ20" s="67">
        <f t="shared" si="65"/>
        <v>421.20000000000005</v>
      </c>
      <c r="BK20" s="67">
        <f t="shared" si="66"/>
        <v>421.20000000000005</v>
      </c>
      <c r="BL20" s="67">
        <f t="shared" si="67"/>
        <v>475.58760964984356</v>
      </c>
      <c r="BM20" s="67">
        <f t="shared" si="68"/>
        <v>529.43079678338552</v>
      </c>
      <c r="BN20" s="67">
        <f t="shared" si="69"/>
        <v>4716.3493446640914</v>
      </c>
      <c r="BO20" s="67">
        <f t="shared" si="70"/>
        <v>319.76516798257444</v>
      </c>
      <c r="BP20" s="67">
        <f t="shared" si="71"/>
        <v>484.40106000000009</v>
      </c>
      <c r="BQ20" s="67">
        <f t="shared" si="72"/>
        <v>466.26840000000004</v>
      </c>
      <c r="BR20" s="67">
        <f t="shared" si="73"/>
        <v>470.98822604138593</v>
      </c>
      <c r="BS20" s="67">
        <f t="shared" si="74"/>
        <v>518.07600000000002</v>
      </c>
      <c r="BT20" s="67">
        <f t="shared" si="75"/>
        <v>440.3646</v>
      </c>
      <c r="BU20" s="67">
        <f t="shared" si="76"/>
        <v>310.84560000000005</v>
      </c>
      <c r="BV20" s="67">
        <f t="shared" si="77"/>
        <v>518.07600000000002</v>
      </c>
      <c r="BW20" s="67">
        <f t="shared" si="78"/>
        <v>518.07600000000002</v>
      </c>
      <c r="BX20" s="67">
        <f t="shared" si="79"/>
        <v>518.07600000000002</v>
      </c>
      <c r="BY20" s="67">
        <f t="shared" si="80"/>
        <v>584.97275986930765</v>
      </c>
      <c r="BZ20" s="67">
        <f t="shared" si="81"/>
        <v>651.19988004356424</v>
      </c>
      <c r="CA20" s="67">
        <f t="shared" si="82"/>
        <v>5801.1096939368326</v>
      </c>
      <c r="CB20" s="67">
        <f t="shared" si="83"/>
        <v>402.9041116580438</v>
      </c>
      <c r="CC20" s="67">
        <f t="shared" si="84"/>
        <v>610.34533560000011</v>
      </c>
      <c r="CD20" s="67">
        <f t="shared" si="85"/>
        <v>587.49818400000004</v>
      </c>
      <c r="CE20" s="67">
        <f t="shared" si="86"/>
        <v>593.44516481214623</v>
      </c>
      <c r="CF20" s="67">
        <f t="shared" si="87"/>
        <v>652.7757600000001</v>
      </c>
      <c r="CG20" s="67">
        <f t="shared" si="88"/>
        <v>554.85939600000006</v>
      </c>
      <c r="CH20" s="67">
        <f t="shared" si="89"/>
        <v>391.66545600000006</v>
      </c>
      <c r="CI20" s="67">
        <f t="shared" si="90"/>
        <v>652.7757600000001</v>
      </c>
      <c r="CJ20" s="67">
        <f t="shared" si="91"/>
        <v>652.7757600000001</v>
      </c>
      <c r="CK20" s="67">
        <f t="shared" si="92"/>
        <v>652.7757600000001</v>
      </c>
      <c r="CL20" s="67">
        <f t="shared" si="93"/>
        <v>737.06567743532764</v>
      </c>
      <c r="CM20" s="67">
        <f t="shared" si="94"/>
        <v>820.5118488548909</v>
      </c>
      <c r="CN20" s="67">
        <f t="shared" si="95"/>
        <v>7309.398214360408</v>
      </c>
      <c r="CO20" s="67">
        <f t="shared" si="96"/>
        <v>547.94959185493963</v>
      </c>
      <c r="CP20" s="67">
        <f t="shared" si="97"/>
        <v>830.06965641600016</v>
      </c>
      <c r="CQ20" s="67">
        <f t="shared" si="98"/>
        <v>798.99753024000006</v>
      </c>
      <c r="CR20" s="67">
        <f t="shared" si="99"/>
        <v>807.08542414451904</v>
      </c>
      <c r="CS20" s="67">
        <f t="shared" si="100"/>
        <v>887.77503360000026</v>
      </c>
      <c r="CT20" s="67">
        <f t="shared" si="101"/>
        <v>754.60877856000013</v>
      </c>
      <c r="CU20" s="67">
        <f t="shared" si="102"/>
        <v>532.66502016000015</v>
      </c>
      <c r="CV20" s="67">
        <f t="shared" si="103"/>
        <v>887.77503360000026</v>
      </c>
      <c r="CW20" s="67">
        <f t="shared" si="104"/>
        <v>887.77503360000026</v>
      </c>
      <c r="CX20" s="67">
        <f t="shared" si="105"/>
        <v>887.77503360000026</v>
      </c>
      <c r="CY20" s="67">
        <f t="shared" si="106"/>
        <v>1002.4093213120457</v>
      </c>
      <c r="CZ20" s="67">
        <f t="shared" si="107"/>
        <v>1115.8961144426517</v>
      </c>
      <c r="DA20" s="67">
        <f t="shared" si="108"/>
        <v>9940.7815715301604</v>
      </c>
      <c r="DB20" s="67">
        <f t="shared" si="1"/>
        <v>168.98159283631983</v>
      </c>
      <c r="DC20" s="67">
        <f t="shared" si="1"/>
        <v>255.98430000000005</v>
      </c>
      <c r="DD20" s="67">
        <f t="shared" si="2"/>
        <v>246.40200000000004</v>
      </c>
      <c r="DE20" s="67">
        <f t="shared" si="3"/>
        <v>248.89621701374057</v>
      </c>
      <c r="DF20" s="67">
        <f t="shared" si="4"/>
        <v>273.78000000000003</v>
      </c>
      <c r="DG20" s="67">
        <f t="shared" si="5"/>
        <v>232.71300000000002</v>
      </c>
      <c r="DH20" s="67">
        <f t="shared" si="6"/>
        <v>164.26800000000003</v>
      </c>
      <c r="DI20" s="67">
        <f t="shared" si="7"/>
        <v>273.78000000000003</v>
      </c>
      <c r="DJ20" s="67">
        <f t="shared" si="8"/>
        <v>273.78000000000003</v>
      </c>
      <c r="DK20" s="67">
        <f t="shared" si="9"/>
        <v>273.78000000000003</v>
      </c>
      <c r="DL20" s="67">
        <f t="shared" si="10"/>
        <v>309.1319462723983</v>
      </c>
      <c r="DM20" s="67">
        <f t="shared" si="11"/>
        <v>344.1300179092006</v>
      </c>
      <c r="DN20" s="67">
        <f t="shared" si="12"/>
        <v>3065.6270740316595</v>
      </c>
      <c r="DO20" s="67">
        <f t="shared" si="13"/>
        <v>207.84735918867338</v>
      </c>
      <c r="DP20" s="67">
        <f t="shared" si="14"/>
        <v>314.86068900000009</v>
      </c>
      <c r="DQ20" s="67">
        <f t="shared" si="15"/>
        <v>303.07446000000004</v>
      </c>
      <c r="DR20" s="67">
        <f t="shared" si="16"/>
        <v>306.14234692690087</v>
      </c>
      <c r="DS20" s="67">
        <f t="shared" si="17"/>
        <v>336.74940000000004</v>
      </c>
      <c r="DT20" s="67">
        <f t="shared" si="18"/>
        <v>286.23698999999999</v>
      </c>
      <c r="DU20" s="67">
        <f t="shared" si="19"/>
        <v>202.04964000000004</v>
      </c>
      <c r="DV20" s="67">
        <f t="shared" si="20"/>
        <v>336.74940000000004</v>
      </c>
      <c r="DW20" s="67">
        <f t="shared" si="21"/>
        <v>336.74940000000004</v>
      </c>
      <c r="DX20" s="67">
        <f t="shared" si="22"/>
        <v>336.74940000000004</v>
      </c>
      <c r="DY20" s="67">
        <f t="shared" si="23"/>
        <v>380.23229391504998</v>
      </c>
      <c r="DZ20" s="67">
        <f t="shared" si="24"/>
        <v>423.27992202831678</v>
      </c>
      <c r="EA20" s="67">
        <f t="shared" si="25"/>
        <v>3770.7213010589412</v>
      </c>
      <c r="EB20" s="67">
        <f t="shared" si="26"/>
        <v>261.88767257772849</v>
      </c>
      <c r="EC20" s="67">
        <f t="shared" si="27"/>
        <v>396.72446814000011</v>
      </c>
      <c r="ED20" s="67">
        <f t="shared" si="28"/>
        <v>381.87381960000005</v>
      </c>
      <c r="EE20" s="67">
        <f t="shared" si="29"/>
        <v>385.73935712789506</v>
      </c>
      <c r="EF20" s="67">
        <f t="shared" si="30"/>
        <v>424.3042440000001</v>
      </c>
      <c r="EG20" s="67">
        <f t="shared" si="31"/>
        <v>360.65860740000005</v>
      </c>
      <c r="EH20" s="67">
        <f t="shared" si="32"/>
        <v>254.58254640000004</v>
      </c>
      <c r="EI20" s="67">
        <f t="shared" si="33"/>
        <v>424.3042440000001</v>
      </c>
      <c r="EJ20" s="67">
        <f t="shared" si="34"/>
        <v>424.3042440000001</v>
      </c>
      <c r="EK20" s="67">
        <f t="shared" si="35"/>
        <v>424.3042440000001</v>
      </c>
      <c r="EL20" s="67">
        <f t="shared" si="36"/>
        <v>479.092690332963</v>
      </c>
      <c r="EM20" s="67">
        <f t="shared" si="37"/>
        <v>533.33270175567907</v>
      </c>
      <c r="EN20" s="67">
        <f t="shared" si="38"/>
        <v>4751.1088393342652</v>
      </c>
      <c r="EO20" s="67">
        <f t="shared" si="39"/>
        <v>356.16723470571077</v>
      </c>
      <c r="EP20" s="67">
        <f t="shared" si="40"/>
        <v>539.54527667040009</v>
      </c>
      <c r="EQ20" s="67">
        <f t="shared" si="41"/>
        <v>519.3483946560001</v>
      </c>
      <c r="ER20" s="67">
        <f t="shared" si="42"/>
        <v>524.60552569393735</v>
      </c>
      <c r="ES20" s="67">
        <f t="shared" si="43"/>
        <v>577.05377184000019</v>
      </c>
      <c r="ET20" s="67">
        <f t="shared" si="44"/>
        <v>490.4957060640001</v>
      </c>
      <c r="EU20" s="67">
        <f t="shared" si="45"/>
        <v>346.23226310400014</v>
      </c>
      <c r="EV20" s="67">
        <f t="shared" si="46"/>
        <v>577.05377184000019</v>
      </c>
      <c r="EW20" s="67">
        <f t="shared" si="47"/>
        <v>577.05377184000019</v>
      </c>
      <c r="EX20" s="67">
        <f t="shared" si="48"/>
        <v>577.05377184000019</v>
      </c>
      <c r="EY20" s="67">
        <f t="shared" si="49"/>
        <v>651.56605885282966</v>
      </c>
      <c r="EZ20" s="67">
        <f t="shared" si="50"/>
        <v>725.33247438772355</v>
      </c>
      <c r="FA20" s="67">
        <f t="shared" si="51"/>
        <v>6461.5080214946047</v>
      </c>
    </row>
    <row r="21" spans="1:157">
      <c r="A21" s="4">
        <v>17.55</v>
      </c>
      <c r="B21" s="87">
        <v>2.4688668688190489</v>
      </c>
      <c r="C21" s="87">
        <v>3.74</v>
      </c>
      <c r="D21" s="87">
        <v>3.6</v>
      </c>
      <c r="E21" s="87">
        <v>3.6364411865547597</v>
      </c>
      <c r="F21" s="87">
        <v>4</v>
      </c>
      <c r="G21" s="87">
        <v>3.4</v>
      </c>
      <c r="H21" s="87">
        <v>2.4</v>
      </c>
      <c r="I21" s="87">
        <v>4</v>
      </c>
      <c r="J21" s="87">
        <v>4</v>
      </c>
      <c r="K21" s="87">
        <v>4</v>
      </c>
      <c r="L21" s="87">
        <v>4.5165015161428634</v>
      </c>
      <c r="M21" s="87">
        <v>5.0278328279523787</v>
      </c>
      <c r="N21" s="73">
        <f t="shared" si="52"/>
        <v>44.789642399469045</v>
      </c>
      <c r="O21" s="87">
        <v>3.0367062486474303</v>
      </c>
      <c r="P21" s="87">
        <v>4.6002000000000001</v>
      </c>
      <c r="Q21" s="87">
        <v>4.4279999999999999</v>
      </c>
      <c r="R21" s="87">
        <v>4.4728226594623539</v>
      </c>
      <c r="S21" s="87">
        <v>4.92</v>
      </c>
      <c r="T21" s="87">
        <v>4.1819999999999995</v>
      </c>
      <c r="U21" s="87">
        <v>2.952</v>
      </c>
      <c r="V21" s="87">
        <v>4.92</v>
      </c>
      <c r="W21" s="87">
        <v>4.92</v>
      </c>
      <c r="X21" s="87">
        <v>4.92</v>
      </c>
      <c r="Y21" s="87">
        <v>5.5552968648557224</v>
      </c>
      <c r="Z21" s="87">
        <v>6.1842343783814258</v>
      </c>
      <c r="AA21" s="73">
        <f t="shared" si="53"/>
        <v>55.091260151346937</v>
      </c>
      <c r="AB21" s="87">
        <v>3.8262498732957622</v>
      </c>
      <c r="AC21" s="87">
        <v>5.796252</v>
      </c>
      <c r="AD21" s="87">
        <v>5.5792799999999998</v>
      </c>
      <c r="AE21" s="87">
        <v>5.635756550922566</v>
      </c>
      <c r="AF21" s="87">
        <v>6.1992000000000003</v>
      </c>
      <c r="AG21" s="87">
        <v>5.2693199999999996</v>
      </c>
      <c r="AH21" s="87">
        <v>3.7195200000000002</v>
      </c>
      <c r="AI21" s="87">
        <v>6.1992000000000003</v>
      </c>
      <c r="AJ21" s="87">
        <v>6.1992000000000003</v>
      </c>
      <c r="AK21" s="87">
        <v>6.1992000000000003</v>
      </c>
      <c r="AL21" s="87">
        <v>6.9996740497182106</v>
      </c>
      <c r="AM21" s="87">
        <v>7.7921353167605965</v>
      </c>
      <c r="AN21" s="73">
        <f t="shared" si="54"/>
        <v>69.414987790697126</v>
      </c>
      <c r="AO21" s="87">
        <v>5.2036998276822368</v>
      </c>
      <c r="AP21" s="87">
        <v>7.8829027200000006</v>
      </c>
      <c r="AQ21" s="87">
        <v>7.5878208000000003</v>
      </c>
      <c r="AR21" s="87">
        <v>7.6646289092546906</v>
      </c>
      <c r="AS21" s="87">
        <v>8.4309120000000011</v>
      </c>
      <c r="AT21" s="87">
        <v>7.1662752000000003</v>
      </c>
      <c r="AU21" s="87">
        <v>5.0585472000000005</v>
      </c>
      <c r="AV21" s="87">
        <v>8.4309120000000011</v>
      </c>
      <c r="AW21" s="87">
        <v>8.4309120000000011</v>
      </c>
      <c r="AX21" s="87">
        <v>8.4309120000000011</v>
      </c>
      <c r="AY21" s="87">
        <v>9.5195567076167666</v>
      </c>
      <c r="AZ21" s="87">
        <v>10.597304030794412</v>
      </c>
      <c r="BA21" s="73">
        <f t="shared" si="55"/>
        <v>94.404383395348134</v>
      </c>
      <c r="BB21" s="67">
        <f t="shared" si="57"/>
        <v>43.32861354777431</v>
      </c>
      <c r="BC21" s="67">
        <f t="shared" si="58"/>
        <v>65.637</v>
      </c>
      <c r="BD21" s="67">
        <f t="shared" si="59"/>
        <v>63.180000000000007</v>
      </c>
      <c r="BE21" s="67">
        <f t="shared" si="60"/>
        <v>63.819542824036034</v>
      </c>
      <c r="BF21" s="67">
        <f t="shared" si="61"/>
        <v>70.2</v>
      </c>
      <c r="BG21" s="67">
        <f t="shared" si="62"/>
        <v>59.67</v>
      </c>
      <c r="BH21" s="67">
        <f t="shared" si="63"/>
        <v>42.12</v>
      </c>
      <c r="BI21" s="67">
        <f t="shared" si="64"/>
        <v>70.2</v>
      </c>
      <c r="BJ21" s="67">
        <f t="shared" si="65"/>
        <v>70.2</v>
      </c>
      <c r="BK21" s="67">
        <f t="shared" si="66"/>
        <v>70.2</v>
      </c>
      <c r="BL21" s="67">
        <f t="shared" si="67"/>
        <v>79.26460160830726</v>
      </c>
      <c r="BM21" s="67">
        <f t="shared" si="68"/>
        <v>88.238466130564248</v>
      </c>
      <c r="BN21" s="67">
        <f t="shared" si="69"/>
        <v>786.05822411068175</v>
      </c>
      <c r="BO21" s="67">
        <f t="shared" si="70"/>
        <v>53.294194663762404</v>
      </c>
      <c r="BP21" s="67">
        <f t="shared" si="71"/>
        <v>80.73351000000001</v>
      </c>
      <c r="BQ21" s="67">
        <f t="shared" si="72"/>
        <v>77.711399999999998</v>
      </c>
      <c r="BR21" s="67">
        <f t="shared" si="73"/>
        <v>78.498037673564312</v>
      </c>
      <c r="BS21" s="67">
        <f t="shared" si="74"/>
        <v>86.346000000000004</v>
      </c>
      <c r="BT21" s="67">
        <f t="shared" si="75"/>
        <v>73.394099999999995</v>
      </c>
      <c r="BU21" s="67">
        <f t="shared" si="76"/>
        <v>51.807600000000001</v>
      </c>
      <c r="BV21" s="67">
        <f t="shared" si="77"/>
        <v>86.346000000000004</v>
      </c>
      <c r="BW21" s="67">
        <f t="shared" si="78"/>
        <v>86.346000000000004</v>
      </c>
      <c r="BX21" s="67">
        <f t="shared" si="79"/>
        <v>86.346000000000004</v>
      </c>
      <c r="BY21" s="67">
        <f t="shared" si="80"/>
        <v>97.495459978217937</v>
      </c>
      <c r="BZ21" s="67">
        <f t="shared" si="81"/>
        <v>108.53331334059402</v>
      </c>
      <c r="CA21" s="67">
        <f t="shared" si="82"/>
        <v>966.85161565613873</v>
      </c>
      <c r="CB21" s="67">
        <f t="shared" si="83"/>
        <v>67.150685276340624</v>
      </c>
      <c r="CC21" s="67">
        <f t="shared" si="84"/>
        <v>101.7242226</v>
      </c>
      <c r="CD21" s="67">
        <f t="shared" si="85"/>
        <v>97.916364000000002</v>
      </c>
      <c r="CE21" s="67">
        <f t="shared" si="86"/>
        <v>98.907527468691043</v>
      </c>
      <c r="CF21" s="67">
        <f t="shared" si="87"/>
        <v>108.79596000000001</v>
      </c>
      <c r="CG21" s="67">
        <f t="shared" si="88"/>
        <v>92.476565999999991</v>
      </c>
      <c r="CH21" s="67">
        <f t="shared" si="89"/>
        <v>65.27757600000001</v>
      </c>
      <c r="CI21" s="67">
        <f t="shared" si="90"/>
        <v>108.79596000000001</v>
      </c>
      <c r="CJ21" s="67">
        <f t="shared" si="91"/>
        <v>108.79596000000001</v>
      </c>
      <c r="CK21" s="67">
        <f t="shared" si="92"/>
        <v>108.79596000000001</v>
      </c>
      <c r="CL21" s="67">
        <f t="shared" si="93"/>
        <v>122.8442795725546</v>
      </c>
      <c r="CM21" s="67">
        <f t="shared" si="94"/>
        <v>136.75197480914846</v>
      </c>
      <c r="CN21" s="67">
        <f t="shared" si="95"/>
        <v>1218.2330357267347</v>
      </c>
      <c r="CO21" s="67">
        <f t="shared" si="96"/>
        <v>91.324931975823262</v>
      </c>
      <c r="CP21" s="67">
        <f t="shared" si="97"/>
        <v>138.34494273600001</v>
      </c>
      <c r="CQ21" s="67">
        <f t="shared" si="98"/>
        <v>133.16625504000001</v>
      </c>
      <c r="CR21" s="67">
        <f t="shared" si="99"/>
        <v>134.51423735741983</v>
      </c>
      <c r="CS21" s="67">
        <f t="shared" si="100"/>
        <v>147.96250560000001</v>
      </c>
      <c r="CT21" s="67">
        <f t="shared" si="101"/>
        <v>125.76812976000001</v>
      </c>
      <c r="CU21" s="67">
        <f t="shared" si="102"/>
        <v>88.777503360000011</v>
      </c>
      <c r="CV21" s="67">
        <f t="shared" si="103"/>
        <v>147.96250560000001</v>
      </c>
      <c r="CW21" s="67">
        <f t="shared" si="104"/>
        <v>147.96250560000001</v>
      </c>
      <c r="CX21" s="67">
        <f t="shared" si="105"/>
        <v>147.96250560000001</v>
      </c>
      <c r="CY21" s="67">
        <f t="shared" si="106"/>
        <v>167.06822021867427</v>
      </c>
      <c r="CZ21" s="67">
        <f t="shared" si="107"/>
        <v>185.98268574044192</v>
      </c>
      <c r="DA21" s="67">
        <f t="shared" si="108"/>
        <v>1656.7969285883598</v>
      </c>
      <c r="DB21" s="67">
        <f t="shared" si="1"/>
        <v>28.163598806053301</v>
      </c>
      <c r="DC21" s="67">
        <f t="shared" si="1"/>
        <v>42.664050000000003</v>
      </c>
      <c r="DD21" s="67">
        <f t="shared" si="2"/>
        <v>41.067000000000007</v>
      </c>
      <c r="DE21" s="67">
        <f t="shared" si="3"/>
        <v>41.482702835623421</v>
      </c>
      <c r="DF21" s="67">
        <f t="shared" si="4"/>
        <v>45.63</v>
      </c>
      <c r="DG21" s="67">
        <f t="shared" si="5"/>
        <v>38.785499999999999</v>
      </c>
      <c r="DH21" s="67">
        <f t="shared" si="6"/>
        <v>27.378</v>
      </c>
      <c r="DI21" s="67">
        <f t="shared" si="7"/>
        <v>45.63</v>
      </c>
      <c r="DJ21" s="67">
        <f t="shared" si="8"/>
        <v>45.63</v>
      </c>
      <c r="DK21" s="67">
        <f t="shared" si="9"/>
        <v>45.63</v>
      </c>
      <c r="DL21" s="67">
        <f t="shared" si="10"/>
        <v>51.521991045399723</v>
      </c>
      <c r="DM21" s="67">
        <f t="shared" si="11"/>
        <v>57.355002984866765</v>
      </c>
      <c r="DN21" s="67">
        <f t="shared" si="12"/>
        <v>510.93784567194314</v>
      </c>
      <c r="DO21" s="67">
        <f t="shared" si="13"/>
        <v>34.641226531445561</v>
      </c>
      <c r="DP21" s="67">
        <f t="shared" si="14"/>
        <v>52.476781500000008</v>
      </c>
      <c r="DQ21" s="67">
        <f t="shared" si="15"/>
        <v>50.512410000000003</v>
      </c>
      <c r="DR21" s="67">
        <f t="shared" si="16"/>
        <v>51.023724487816807</v>
      </c>
      <c r="DS21" s="67">
        <f t="shared" si="17"/>
        <v>56.124900000000004</v>
      </c>
      <c r="DT21" s="67">
        <f t="shared" si="18"/>
        <v>47.706164999999999</v>
      </c>
      <c r="DU21" s="67">
        <f t="shared" si="19"/>
        <v>33.674939999999999</v>
      </c>
      <c r="DV21" s="67">
        <f t="shared" si="20"/>
        <v>56.124900000000004</v>
      </c>
      <c r="DW21" s="67">
        <f t="shared" si="21"/>
        <v>56.124900000000004</v>
      </c>
      <c r="DX21" s="67">
        <f t="shared" si="22"/>
        <v>56.124900000000004</v>
      </c>
      <c r="DY21" s="67">
        <f t="shared" si="23"/>
        <v>63.372048985841658</v>
      </c>
      <c r="DZ21" s="67">
        <f t="shared" si="24"/>
        <v>70.54665367138611</v>
      </c>
      <c r="EA21" s="67">
        <f t="shared" si="25"/>
        <v>628.45355017649024</v>
      </c>
      <c r="EB21" s="67">
        <f t="shared" si="26"/>
        <v>43.647945429621409</v>
      </c>
      <c r="EC21" s="67">
        <f t="shared" si="27"/>
        <v>66.120744690000009</v>
      </c>
      <c r="ED21" s="67">
        <f t="shared" si="28"/>
        <v>63.645636600000003</v>
      </c>
      <c r="EE21" s="67">
        <f t="shared" si="29"/>
        <v>64.289892854649182</v>
      </c>
      <c r="EF21" s="67">
        <f t="shared" si="30"/>
        <v>70.717374000000007</v>
      </c>
      <c r="EG21" s="67">
        <f t="shared" si="31"/>
        <v>60.109767899999994</v>
      </c>
      <c r="EH21" s="67">
        <f t="shared" si="32"/>
        <v>42.430424400000007</v>
      </c>
      <c r="EI21" s="67">
        <f t="shared" si="33"/>
        <v>70.717374000000007</v>
      </c>
      <c r="EJ21" s="67">
        <f t="shared" si="34"/>
        <v>70.717374000000007</v>
      </c>
      <c r="EK21" s="67">
        <f t="shared" si="35"/>
        <v>70.717374000000007</v>
      </c>
      <c r="EL21" s="67">
        <f t="shared" si="36"/>
        <v>79.848781722160496</v>
      </c>
      <c r="EM21" s="67">
        <f t="shared" si="37"/>
        <v>88.888783625946502</v>
      </c>
      <c r="EN21" s="67">
        <f t="shared" si="38"/>
        <v>791.85147322237754</v>
      </c>
      <c r="EO21" s="67">
        <f t="shared" si="39"/>
        <v>59.361205784285119</v>
      </c>
      <c r="EP21" s="67">
        <f t="shared" si="40"/>
        <v>89.924212778400005</v>
      </c>
      <c r="EQ21" s="67">
        <f t="shared" si="41"/>
        <v>86.558065776000007</v>
      </c>
      <c r="ER21" s="67">
        <f t="shared" si="42"/>
        <v>87.434254282322897</v>
      </c>
      <c r="ES21" s="67">
        <f t="shared" si="43"/>
        <v>96.175628640000014</v>
      </c>
      <c r="ET21" s="67">
        <f t="shared" si="44"/>
        <v>81.749284344000003</v>
      </c>
      <c r="EU21" s="67">
        <f t="shared" si="45"/>
        <v>57.705377184000007</v>
      </c>
      <c r="EV21" s="67">
        <f t="shared" si="46"/>
        <v>96.175628640000014</v>
      </c>
      <c r="EW21" s="67">
        <f t="shared" si="47"/>
        <v>96.175628640000014</v>
      </c>
      <c r="EX21" s="67">
        <f t="shared" si="48"/>
        <v>96.175628640000014</v>
      </c>
      <c r="EY21" s="67">
        <f t="shared" si="49"/>
        <v>108.59434314213829</v>
      </c>
      <c r="EZ21" s="67">
        <f t="shared" si="50"/>
        <v>120.88874573128726</v>
      </c>
      <c r="FA21" s="67">
        <f t="shared" si="51"/>
        <v>1076.918003582434</v>
      </c>
    </row>
    <row r="22" spans="1:157">
      <c r="A22" s="4">
        <v>20.25</v>
      </c>
      <c r="B22" s="87">
        <v>6.1721671720476214</v>
      </c>
      <c r="C22" s="87">
        <v>9.3500000000000014</v>
      </c>
      <c r="D22" s="87">
        <v>9</v>
      </c>
      <c r="E22" s="87">
        <v>9.0911029663869005</v>
      </c>
      <c r="F22" s="87">
        <v>10</v>
      </c>
      <c r="G22" s="87">
        <v>8.5</v>
      </c>
      <c r="H22" s="87">
        <v>6</v>
      </c>
      <c r="I22" s="87">
        <v>10</v>
      </c>
      <c r="J22" s="87">
        <v>10</v>
      </c>
      <c r="K22" s="87">
        <v>10</v>
      </c>
      <c r="L22" s="87">
        <v>11.291253790357159</v>
      </c>
      <c r="M22" s="87">
        <v>12.569582069880948</v>
      </c>
      <c r="N22" s="73">
        <f t="shared" si="52"/>
        <v>111.97410599867264</v>
      </c>
      <c r="O22" s="87">
        <v>7.591765621618574</v>
      </c>
      <c r="P22" s="87">
        <v>11.500500000000002</v>
      </c>
      <c r="Q22" s="87">
        <v>11.07</v>
      </c>
      <c r="R22" s="87">
        <v>11.182056648655887</v>
      </c>
      <c r="S22" s="87">
        <v>12.3</v>
      </c>
      <c r="T22" s="87">
        <v>10.455</v>
      </c>
      <c r="U22" s="87">
        <v>7.38</v>
      </c>
      <c r="V22" s="87">
        <v>12.3</v>
      </c>
      <c r="W22" s="87">
        <v>12.3</v>
      </c>
      <c r="X22" s="87">
        <v>12.3</v>
      </c>
      <c r="Y22" s="87">
        <v>13.888242162139305</v>
      </c>
      <c r="Z22" s="87">
        <v>15.460585945953566</v>
      </c>
      <c r="AA22" s="73">
        <f t="shared" si="53"/>
        <v>137.7281503783673</v>
      </c>
      <c r="AB22" s="87">
        <v>9.5656246832394025</v>
      </c>
      <c r="AC22" s="87">
        <v>14.490630000000003</v>
      </c>
      <c r="AD22" s="87">
        <v>13.9482</v>
      </c>
      <c r="AE22" s="87">
        <v>14.089391377306418</v>
      </c>
      <c r="AF22" s="87">
        <v>15.498000000000001</v>
      </c>
      <c r="AG22" s="87">
        <v>13.173299999999999</v>
      </c>
      <c r="AH22" s="87">
        <v>9.2988</v>
      </c>
      <c r="AI22" s="87">
        <v>15.498000000000001</v>
      </c>
      <c r="AJ22" s="87">
        <v>15.498000000000001</v>
      </c>
      <c r="AK22" s="87">
        <v>15.498000000000001</v>
      </c>
      <c r="AL22" s="87">
        <v>17.499185124295526</v>
      </c>
      <c r="AM22" s="87">
        <v>19.480338291901493</v>
      </c>
      <c r="AN22" s="73">
        <f t="shared" si="54"/>
        <v>173.53746947674284</v>
      </c>
      <c r="AO22" s="87">
        <v>13.009249569205588</v>
      </c>
      <c r="AP22" s="87">
        <v>19.707256800000007</v>
      </c>
      <c r="AQ22" s="87">
        <v>18.969552</v>
      </c>
      <c r="AR22" s="87">
        <v>19.161572273136731</v>
      </c>
      <c r="AS22" s="87">
        <v>21.077280000000002</v>
      </c>
      <c r="AT22" s="87">
        <v>17.915687999999999</v>
      </c>
      <c r="AU22" s="87">
        <v>12.646368000000001</v>
      </c>
      <c r="AV22" s="87">
        <v>21.077280000000002</v>
      </c>
      <c r="AW22" s="87">
        <v>21.077280000000002</v>
      </c>
      <c r="AX22" s="87">
        <v>21.077280000000002</v>
      </c>
      <c r="AY22" s="87">
        <v>23.798891769041916</v>
      </c>
      <c r="AZ22" s="87">
        <v>26.493260076986033</v>
      </c>
      <c r="BA22" s="73">
        <f t="shared" si="55"/>
        <v>236.01095848837025</v>
      </c>
      <c r="BB22" s="67">
        <f t="shared" si="57"/>
        <v>124.98638523396433</v>
      </c>
      <c r="BC22" s="67">
        <f t="shared" si="58"/>
        <v>189.33750000000003</v>
      </c>
      <c r="BD22" s="67">
        <f t="shared" si="59"/>
        <v>182.25</v>
      </c>
      <c r="BE22" s="67">
        <f t="shared" si="60"/>
        <v>184.09483506933475</v>
      </c>
      <c r="BF22" s="67">
        <f t="shared" si="61"/>
        <v>202.5</v>
      </c>
      <c r="BG22" s="67">
        <f t="shared" si="62"/>
        <v>172.125</v>
      </c>
      <c r="BH22" s="67">
        <f t="shared" si="63"/>
        <v>121.5</v>
      </c>
      <c r="BI22" s="67">
        <f t="shared" si="64"/>
        <v>202.5</v>
      </c>
      <c r="BJ22" s="67">
        <f t="shared" si="65"/>
        <v>202.5</v>
      </c>
      <c r="BK22" s="67">
        <f t="shared" si="66"/>
        <v>202.5</v>
      </c>
      <c r="BL22" s="67">
        <f t="shared" si="67"/>
        <v>228.64788925473246</v>
      </c>
      <c r="BM22" s="67">
        <f t="shared" si="68"/>
        <v>254.53403691508919</v>
      </c>
      <c r="BN22" s="67">
        <f t="shared" si="69"/>
        <v>2267.4756464731208</v>
      </c>
      <c r="BO22" s="67">
        <f t="shared" si="70"/>
        <v>153.73325383777612</v>
      </c>
      <c r="BP22" s="67">
        <f t="shared" si="71"/>
        <v>232.88512500000004</v>
      </c>
      <c r="BQ22" s="67">
        <f t="shared" si="72"/>
        <v>224.16750000000002</v>
      </c>
      <c r="BR22" s="67">
        <f t="shared" si="73"/>
        <v>226.43664713528173</v>
      </c>
      <c r="BS22" s="67">
        <f t="shared" si="74"/>
        <v>249.07500000000002</v>
      </c>
      <c r="BT22" s="67">
        <f t="shared" si="75"/>
        <v>211.71375</v>
      </c>
      <c r="BU22" s="67">
        <f t="shared" si="76"/>
        <v>149.44499999999999</v>
      </c>
      <c r="BV22" s="67">
        <f t="shared" si="77"/>
        <v>249.07500000000002</v>
      </c>
      <c r="BW22" s="67">
        <f t="shared" si="78"/>
        <v>249.07500000000002</v>
      </c>
      <c r="BX22" s="67">
        <f t="shared" si="79"/>
        <v>249.07500000000002</v>
      </c>
      <c r="BY22" s="67">
        <f t="shared" si="80"/>
        <v>281.23690378332094</v>
      </c>
      <c r="BZ22" s="67">
        <f t="shared" si="81"/>
        <v>313.07686540555972</v>
      </c>
      <c r="CA22" s="67">
        <f t="shared" si="82"/>
        <v>2788.9950451619379</v>
      </c>
      <c r="CB22" s="67">
        <f t="shared" si="83"/>
        <v>193.70389983559789</v>
      </c>
      <c r="CC22" s="67">
        <f t="shared" si="84"/>
        <v>293.43525750000003</v>
      </c>
      <c r="CD22" s="67">
        <f t="shared" si="85"/>
        <v>282.45105000000001</v>
      </c>
      <c r="CE22" s="67">
        <f t="shared" si="86"/>
        <v>285.31017539045496</v>
      </c>
      <c r="CF22" s="67">
        <f t="shared" si="87"/>
        <v>313.83450000000005</v>
      </c>
      <c r="CG22" s="67">
        <f t="shared" si="88"/>
        <v>266.75932499999999</v>
      </c>
      <c r="CH22" s="67">
        <f t="shared" si="89"/>
        <v>188.30070000000001</v>
      </c>
      <c r="CI22" s="67">
        <f t="shared" si="90"/>
        <v>313.83450000000005</v>
      </c>
      <c r="CJ22" s="67">
        <f t="shared" si="91"/>
        <v>313.83450000000005</v>
      </c>
      <c r="CK22" s="67">
        <f t="shared" si="92"/>
        <v>313.83450000000005</v>
      </c>
      <c r="CL22" s="67">
        <f t="shared" si="93"/>
        <v>354.35849876698438</v>
      </c>
      <c r="CM22" s="67">
        <f t="shared" si="94"/>
        <v>394.47685041100522</v>
      </c>
      <c r="CN22" s="67">
        <f t="shared" si="95"/>
        <v>3514.1337569040425</v>
      </c>
      <c r="CO22" s="67">
        <f t="shared" si="96"/>
        <v>263.43730377641316</v>
      </c>
      <c r="CP22" s="67">
        <f t="shared" si="97"/>
        <v>399.07195020000012</v>
      </c>
      <c r="CQ22" s="67">
        <f t="shared" si="98"/>
        <v>384.13342799999998</v>
      </c>
      <c r="CR22" s="67">
        <f t="shared" si="99"/>
        <v>388.02183853101877</v>
      </c>
      <c r="CS22" s="67">
        <f t="shared" si="100"/>
        <v>426.81492000000003</v>
      </c>
      <c r="CT22" s="67">
        <f t="shared" si="101"/>
        <v>362.79268200000001</v>
      </c>
      <c r="CU22" s="67">
        <f t="shared" si="102"/>
        <v>256.08895200000001</v>
      </c>
      <c r="CV22" s="67">
        <f t="shared" si="103"/>
        <v>426.81492000000003</v>
      </c>
      <c r="CW22" s="67">
        <f t="shared" si="104"/>
        <v>426.81492000000003</v>
      </c>
      <c r="CX22" s="67">
        <f t="shared" si="105"/>
        <v>426.81492000000003</v>
      </c>
      <c r="CY22" s="67">
        <f t="shared" si="106"/>
        <v>481.92755832309876</v>
      </c>
      <c r="CZ22" s="67">
        <f t="shared" si="107"/>
        <v>536.48851655896715</v>
      </c>
      <c r="DA22" s="67">
        <f t="shared" si="108"/>
        <v>4779.2219093894973</v>
      </c>
      <c r="DB22" s="67">
        <f t="shared" si="1"/>
        <v>81.241150402076812</v>
      </c>
      <c r="DC22" s="67">
        <f t="shared" si="1"/>
        <v>123.06937500000002</v>
      </c>
      <c r="DD22" s="67">
        <f t="shared" si="2"/>
        <v>118.46250000000001</v>
      </c>
      <c r="DE22" s="67">
        <f t="shared" si="3"/>
        <v>119.66164279506759</v>
      </c>
      <c r="DF22" s="67">
        <f t="shared" si="4"/>
        <v>131.625</v>
      </c>
      <c r="DG22" s="67">
        <f t="shared" si="5"/>
        <v>111.88125000000001</v>
      </c>
      <c r="DH22" s="67">
        <f t="shared" si="6"/>
        <v>78.975000000000009</v>
      </c>
      <c r="DI22" s="67">
        <f t="shared" si="7"/>
        <v>131.625</v>
      </c>
      <c r="DJ22" s="67">
        <f t="shared" si="8"/>
        <v>131.625</v>
      </c>
      <c r="DK22" s="67">
        <f t="shared" si="9"/>
        <v>131.625</v>
      </c>
      <c r="DL22" s="67">
        <f t="shared" si="10"/>
        <v>148.62112801557612</v>
      </c>
      <c r="DM22" s="67">
        <f t="shared" si="11"/>
        <v>165.44712399480798</v>
      </c>
      <c r="DN22" s="67">
        <f t="shared" si="12"/>
        <v>1473.8591702075287</v>
      </c>
      <c r="DO22" s="67">
        <f t="shared" si="13"/>
        <v>99.926614994554484</v>
      </c>
      <c r="DP22" s="67">
        <f t="shared" si="14"/>
        <v>151.37533125000004</v>
      </c>
      <c r="DQ22" s="67">
        <f t="shared" si="15"/>
        <v>145.70887500000001</v>
      </c>
      <c r="DR22" s="67">
        <f t="shared" si="16"/>
        <v>147.18382063793314</v>
      </c>
      <c r="DS22" s="67">
        <f t="shared" si="17"/>
        <v>161.89875000000001</v>
      </c>
      <c r="DT22" s="67">
        <f t="shared" si="18"/>
        <v>137.61393750000002</v>
      </c>
      <c r="DU22" s="67">
        <f t="shared" si="19"/>
        <v>97.139250000000004</v>
      </c>
      <c r="DV22" s="67">
        <f t="shared" si="20"/>
        <v>161.89875000000001</v>
      </c>
      <c r="DW22" s="67">
        <f t="shared" si="21"/>
        <v>161.89875000000001</v>
      </c>
      <c r="DX22" s="67">
        <f t="shared" si="22"/>
        <v>161.89875000000001</v>
      </c>
      <c r="DY22" s="67">
        <f t="shared" si="23"/>
        <v>182.80398745915861</v>
      </c>
      <c r="DZ22" s="67">
        <f t="shared" si="24"/>
        <v>203.49996251361381</v>
      </c>
      <c r="EA22" s="67">
        <f t="shared" si="25"/>
        <v>1812.8467793552597</v>
      </c>
      <c r="EB22" s="67">
        <f t="shared" si="26"/>
        <v>125.90753489313863</v>
      </c>
      <c r="EC22" s="67">
        <f t="shared" si="27"/>
        <v>190.73291737500003</v>
      </c>
      <c r="ED22" s="67">
        <f t="shared" si="28"/>
        <v>183.59318250000001</v>
      </c>
      <c r="EE22" s="67">
        <f t="shared" si="29"/>
        <v>185.45161400379573</v>
      </c>
      <c r="EF22" s="67">
        <f t="shared" si="30"/>
        <v>203.99242500000003</v>
      </c>
      <c r="EG22" s="67">
        <f t="shared" si="31"/>
        <v>173.39356125</v>
      </c>
      <c r="EH22" s="67">
        <f t="shared" si="32"/>
        <v>122.39545500000001</v>
      </c>
      <c r="EI22" s="67">
        <f t="shared" si="33"/>
        <v>203.99242500000003</v>
      </c>
      <c r="EJ22" s="67">
        <f t="shared" si="34"/>
        <v>203.99242500000003</v>
      </c>
      <c r="EK22" s="67">
        <f t="shared" si="35"/>
        <v>203.99242500000003</v>
      </c>
      <c r="EL22" s="67">
        <f t="shared" si="36"/>
        <v>230.33302419853985</v>
      </c>
      <c r="EM22" s="67">
        <f t="shared" si="37"/>
        <v>256.40995276715341</v>
      </c>
      <c r="EN22" s="67">
        <f t="shared" si="38"/>
        <v>2284.1869419876275</v>
      </c>
      <c r="EO22" s="67">
        <f t="shared" si="39"/>
        <v>171.23424745466855</v>
      </c>
      <c r="EP22" s="67">
        <f t="shared" si="40"/>
        <v>259.39676763000011</v>
      </c>
      <c r="EQ22" s="67">
        <f t="shared" si="41"/>
        <v>249.6867282</v>
      </c>
      <c r="ER22" s="67">
        <f t="shared" si="42"/>
        <v>252.2141950451622</v>
      </c>
      <c r="ES22" s="67">
        <f t="shared" si="43"/>
        <v>277.42969800000003</v>
      </c>
      <c r="ET22" s="67">
        <f t="shared" si="44"/>
        <v>235.81524330000002</v>
      </c>
      <c r="EU22" s="67">
        <f t="shared" si="45"/>
        <v>166.45781880000001</v>
      </c>
      <c r="EV22" s="67">
        <f t="shared" si="46"/>
        <v>277.42969800000003</v>
      </c>
      <c r="EW22" s="67">
        <f t="shared" si="47"/>
        <v>277.42969800000003</v>
      </c>
      <c r="EX22" s="67">
        <f t="shared" si="48"/>
        <v>277.42969800000003</v>
      </c>
      <c r="EY22" s="67">
        <f t="shared" si="49"/>
        <v>313.25291291001423</v>
      </c>
      <c r="EZ22" s="67">
        <f t="shared" si="50"/>
        <v>348.71753576332867</v>
      </c>
      <c r="FA22" s="67">
        <f t="shared" si="51"/>
        <v>3106.4942411031734</v>
      </c>
    </row>
    <row r="23" spans="1:157">
      <c r="A23" s="4">
        <v>28.35</v>
      </c>
      <c r="B23" s="87">
        <v>7.4066006064571468</v>
      </c>
      <c r="C23" s="87">
        <v>9.3500000000000014</v>
      </c>
      <c r="D23" s="87">
        <v>7.2</v>
      </c>
      <c r="E23" s="87">
        <v>10.909323559664278</v>
      </c>
      <c r="F23" s="87">
        <v>10</v>
      </c>
      <c r="G23" s="87">
        <v>15.299999999999999</v>
      </c>
      <c r="H23" s="87">
        <v>3.5999999999999996</v>
      </c>
      <c r="I23" s="87">
        <v>18</v>
      </c>
      <c r="J23" s="87">
        <v>8</v>
      </c>
      <c r="K23" s="87">
        <v>16</v>
      </c>
      <c r="L23" s="87">
        <v>13.54950454842859</v>
      </c>
      <c r="M23" s="87">
        <v>20.111331311809515</v>
      </c>
      <c r="N23" s="73">
        <f t="shared" si="52"/>
        <v>139.42676002635952</v>
      </c>
      <c r="O23" s="87">
        <v>9.110118745942291</v>
      </c>
      <c r="P23" s="87">
        <v>11.500500000000002</v>
      </c>
      <c r="Q23" s="87">
        <v>8.8559999999999999</v>
      </c>
      <c r="R23" s="87">
        <v>13.418467978387062</v>
      </c>
      <c r="S23" s="87">
        <v>12.3</v>
      </c>
      <c r="T23" s="87">
        <v>18.818999999999999</v>
      </c>
      <c r="U23" s="87">
        <v>4.4279999999999999</v>
      </c>
      <c r="V23" s="87">
        <v>22.14</v>
      </c>
      <c r="W23" s="87">
        <v>9.84</v>
      </c>
      <c r="X23" s="87">
        <v>19.68</v>
      </c>
      <c r="Y23" s="87">
        <v>16.665890594567166</v>
      </c>
      <c r="Z23" s="87">
        <v>24.736937513525703</v>
      </c>
      <c r="AA23" s="73">
        <f t="shared" si="53"/>
        <v>171.49491483242224</v>
      </c>
      <c r="AB23" s="87">
        <v>11.478749619887287</v>
      </c>
      <c r="AC23" s="87">
        <v>14.490630000000003</v>
      </c>
      <c r="AD23" s="87">
        <v>11.15856</v>
      </c>
      <c r="AE23" s="87">
        <v>16.907269652767699</v>
      </c>
      <c r="AF23" s="87">
        <v>15.498000000000001</v>
      </c>
      <c r="AG23" s="87">
        <v>23.711939999999998</v>
      </c>
      <c r="AH23" s="87">
        <v>5.5792799999999998</v>
      </c>
      <c r="AI23" s="87">
        <v>27.8964</v>
      </c>
      <c r="AJ23" s="87">
        <v>12.398400000000001</v>
      </c>
      <c r="AK23" s="87">
        <v>24.796800000000001</v>
      </c>
      <c r="AL23" s="87">
        <v>20.99902214915463</v>
      </c>
      <c r="AM23" s="87">
        <v>31.168541267042386</v>
      </c>
      <c r="AN23" s="73">
        <f t="shared" si="54"/>
        <v>216.08359268885198</v>
      </c>
      <c r="AO23" s="87">
        <v>15.611099483046711</v>
      </c>
      <c r="AP23" s="87">
        <v>19.707256800000007</v>
      </c>
      <c r="AQ23" s="87">
        <v>15.175641600000001</v>
      </c>
      <c r="AR23" s="87">
        <v>22.993886727764071</v>
      </c>
      <c r="AS23" s="87">
        <v>21.077280000000002</v>
      </c>
      <c r="AT23" s="87">
        <v>32.248238399999998</v>
      </c>
      <c r="AU23" s="87">
        <v>7.5878208000000003</v>
      </c>
      <c r="AV23" s="87">
        <v>37.939104</v>
      </c>
      <c r="AW23" s="87">
        <v>16.861824000000002</v>
      </c>
      <c r="AX23" s="87">
        <v>33.723648000000004</v>
      </c>
      <c r="AY23" s="87">
        <v>28.558670122850298</v>
      </c>
      <c r="AZ23" s="87">
        <v>42.389216123177647</v>
      </c>
      <c r="BA23" s="73">
        <f t="shared" si="55"/>
        <v>293.87368605683872</v>
      </c>
      <c r="BB23" s="67">
        <f t="shared" si="57"/>
        <v>209.97712719306011</v>
      </c>
      <c r="BC23" s="67">
        <f t="shared" si="58"/>
        <v>265.07250000000005</v>
      </c>
      <c r="BD23" s="67">
        <f t="shared" si="59"/>
        <v>204.12</v>
      </c>
      <c r="BE23" s="67">
        <f t="shared" si="60"/>
        <v>309.27932291648233</v>
      </c>
      <c r="BF23" s="67">
        <f t="shared" si="61"/>
        <v>283.5</v>
      </c>
      <c r="BG23" s="67">
        <f t="shared" si="62"/>
        <v>433.755</v>
      </c>
      <c r="BH23" s="67">
        <f t="shared" si="63"/>
        <v>102.05999999999999</v>
      </c>
      <c r="BI23" s="67">
        <f t="shared" si="64"/>
        <v>510.3</v>
      </c>
      <c r="BJ23" s="67">
        <f t="shared" si="65"/>
        <v>226.8</v>
      </c>
      <c r="BK23" s="67">
        <f t="shared" si="66"/>
        <v>453.6</v>
      </c>
      <c r="BL23" s="67">
        <f t="shared" si="67"/>
        <v>384.12845394795056</v>
      </c>
      <c r="BM23" s="67">
        <f t="shared" si="68"/>
        <v>570.1562426897998</v>
      </c>
      <c r="BN23" s="67">
        <f t="shared" si="69"/>
        <v>3952.7486467472927</v>
      </c>
      <c r="BO23" s="67">
        <f t="shared" si="70"/>
        <v>258.27186644746394</v>
      </c>
      <c r="BP23" s="67">
        <f t="shared" si="71"/>
        <v>326.03917500000006</v>
      </c>
      <c r="BQ23" s="67">
        <f t="shared" si="72"/>
        <v>251.0676</v>
      </c>
      <c r="BR23" s="67">
        <f t="shared" si="73"/>
        <v>380.4135671872732</v>
      </c>
      <c r="BS23" s="67">
        <f t="shared" si="74"/>
        <v>348.70500000000004</v>
      </c>
      <c r="BT23" s="67">
        <f t="shared" si="75"/>
        <v>533.51864999999998</v>
      </c>
      <c r="BU23" s="67">
        <f t="shared" si="76"/>
        <v>125.5338</v>
      </c>
      <c r="BV23" s="67">
        <f t="shared" si="77"/>
        <v>627.6690000000001</v>
      </c>
      <c r="BW23" s="67">
        <f t="shared" si="78"/>
        <v>278.964</v>
      </c>
      <c r="BX23" s="67">
        <f t="shared" si="79"/>
        <v>557.928</v>
      </c>
      <c r="BY23" s="67">
        <f t="shared" si="80"/>
        <v>472.4779983559792</v>
      </c>
      <c r="BZ23" s="67">
        <f t="shared" si="81"/>
        <v>701.29217850845373</v>
      </c>
      <c r="CA23" s="67">
        <f t="shared" si="82"/>
        <v>4861.8808354991706</v>
      </c>
      <c r="CB23" s="67">
        <f t="shared" si="83"/>
        <v>325.42255172380459</v>
      </c>
      <c r="CC23" s="67">
        <f t="shared" si="84"/>
        <v>410.80936050000008</v>
      </c>
      <c r="CD23" s="67">
        <f t="shared" si="85"/>
        <v>316.34517599999998</v>
      </c>
      <c r="CE23" s="67">
        <f t="shared" si="86"/>
        <v>479.32109465596426</v>
      </c>
      <c r="CF23" s="67">
        <f t="shared" si="87"/>
        <v>439.36830000000003</v>
      </c>
      <c r="CG23" s="67">
        <f t="shared" si="88"/>
        <v>672.23349899999994</v>
      </c>
      <c r="CH23" s="67">
        <f t="shared" si="89"/>
        <v>158.17258799999999</v>
      </c>
      <c r="CI23" s="67">
        <f t="shared" si="90"/>
        <v>790.86293999999998</v>
      </c>
      <c r="CJ23" s="67">
        <f t="shared" si="91"/>
        <v>351.49464000000006</v>
      </c>
      <c r="CK23" s="67">
        <f t="shared" si="92"/>
        <v>702.98928000000012</v>
      </c>
      <c r="CL23" s="67">
        <f t="shared" si="93"/>
        <v>595.32227792853382</v>
      </c>
      <c r="CM23" s="67">
        <f t="shared" si="94"/>
        <v>883.62814492065172</v>
      </c>
      <c r="CN23" s="67">
        <f t="shared" si="95"/>
        <v>6125.9698527289538</v>
      </c>
      <c r="CO23" s="67">
        <f t="shared" si="96"/>
        <v>442.57467034437428</v>
      </c>
      <c r="CP23" s="67">
        <f t="shared" si="97"/>
        <v>558.70073028000024</v>
      </c>
      <c r="CQ23" s="67">
        <f t="shared" si="98"/>
        <v>430.22943936000001</v>
      </c>
      <c r="CR23" s="67">
        <f t="shared" si="99"/>
        <v>651.87668873211146</v>
      </c>
      <c r="CS23" s="67">
        <f t="shared" si="100"/>
        <v>597.54088800000011</v>
      </c>
      <c r="CT23" s="67">
        <f t="shared" si="101"/>
        <v>914.23755863999997</v>
      </c>
      <c r="CU23" s="67">
        <f t="shared" si="102"/>
        <v>215.11471968000001</v>
      </c>
      <c r="CV23" s="67">
        <f t="shared" si="103"/>
        <v>1075.5735984</v>
      </c>
      <c r="CW23" s="67">
        <f t="shared" si="104"/>
        <v>478.0327104000001</v>
      </c>
      <c r="CX23" s="67">
        <f t="shared" si="105"/>
        <v>956.0654208000002</v>
      </c>
      <c r="CY23" s="67">
        <f t="shared" si="106"/>
        <v>809.63829798280597</v>
      </c>
      <c r="CZ23" s="67">
        <f t="shared" si="107"/>
        <v>1201.7342770920864</v>
      </c>
      <c r="DA23" s="67">
        <f t="shared" si="108"/>
        <v>8331.3189997113786</v>
      </c>
      <c r="DB23" s="67">
        <f t="shared" si="1"/>
        <v>136.48513267548907</v>
      </c>
      <c r="DC23" s="67">
        <f t="shared" si="1"/>
        <v>172.29712500000005</v>
      </c>
      <c r="DD23" s="67">
        <f t="shared" si="2"/>
        <v>132.678</v>
      </c>
      <c r="DE23" s="67">
        <f t="shared" si="3"/>
        <v>201.03155989571351</v>
      </c>
      <c r="DF23" s="67">
        <f t="shared" si="4"/>
        <v>184.27500000000001</v>
      </c>
      <c r="DG23" s="67">
        <f t="shared" si="5"/>
        <v>281.94074999999998</v>
      </c>
      <c r="DH23" s="67">
        <f t="shared" si="6"/>
        <v>66.338999999999999</v>
      </c>
      <c r="DI23" s="67">
        <f t="shared" si="7"/>
        <v>331.69499999999999</v>
      </c>
      <c r="DJ23" s="67">
        <f t="shared" si="8"/>
        <v>147.42000000000002</v>
      </c>
      <c r="DK23" s="67">
        <f t="shared" si="9"/>
        <v>294.84000000000003</v>
      </c>
      <c r="DL23" s="67">
        <f t="shared" si="10"/>
        <v>249.68349506616786</v>
      </c>
      <c r="DM23" s="67">
        <f t="shared" si="11"/>
        <v>370.60155774836988</v>
      </c>
      <c r="DN23" s="67">
        <f t="shared" si="12"/>
        <v>2569.2866203857402</v>
      </c>
      <c r="DO23" s="67">
        <f t="shared" si="13"/>
        <v>167.87671319085158</v>
      </c>
      <c r="DP23" s="67">
        <f t="shared" si="14"/>
        <v>211.92546375000003</v>
      </c>
      <c r="DQ23" s="67">
        <f t="shared" si="15"/>
        <v>163.19394</v>
      </c>
      <c r="DR23" s="67">
        <f t="shared" si="16"/>
        <v>247.26881867172759</v>
      </c>
      <c r="DS23" s="67">
        <f t="shared" si="17"/>
        <v>226.65825000000004</v>
      </c>
      <c r="DT23" s="67">
        <f t="shared" si="18"/>
        <v>346.78712250000001</v>
      </c>
      <c r="DU23" s="67">
        <f t="shared" si="19"/>
        <v>81.596969999999999</v>
      </c>
      <c r="DV23" s="67">
        <f t="shared" si="20"/>
        <v>407.98485000000005</v>
      </c>
      <c r="DW23" s="67">
        <f t="shared" si="21"/>
        <v>181.32660000000001</v>
      </c>
      <c r="DX23" s="67">
        <f t="shared" si="22"/>
        <v>362.65320000000003</v>
      </c>
      <c r="DY23" s="67">
        <f t="shared" si="23"/>
        <v>307.11069893138648</v>
      </c>
      <c r="DZ23" s="67">
        <f t="shared" si="24"/>
        <v>455.83991603049492</v>
      </c>
      <c r="EA23" s="67">
        <f t="shared" si="25"/>
        <v>3160.2225430744611</v>
      </c>
      <c r="EB23" s="67">
        <f t="shared" si="26"/>
        <v>211.52465862047299</v>
      </c>
      <c r="EC23" s="67">
        <f t="shared" si="27"/>
        <v>267.02608432500006</v>
      </c>
      <c r="ED23" s="67">
        <f t="shared" si="28"/>
        <v>205.62436439999999</v>
      </c>
      <c r="EE23" s="67">
        <f t="shared" si="29"/>
        <v>311.55871152637678</v>
      </c>
      <c r="EF23" s="67">
        <f t="shared" si="30"/>
        <v>285.58939500000002</v>
      </c>
      <c r="EG23" s="67">
        <f t="shared" si="31"/>
        <v>436.95177434999999</v>
      </c>
      <c r="EH23" s="67">
        <f t="shared" si="32"/>
        <v>102.8121822</v>
      </c>
      <c r="EI23" s="67">
        <f t="shared" si="33"/>
        <v>514.06091100000003</v>
      </c>
      <c r="EJ23" s="67">
        <f t="shared" si="34"/>
        <v>228.47151600000004</v>
      </c>
      <c r="EK23" s="67">
        <f t="shared" si="35"/>
        <v>456.94303200000007</v>
      </c>
      <c r="EL23" s="67">
        <f t="shared" si="36"/>
        <v>386.95948065354702</v>
      </c>
      <c r="EM23" s="67">
        <f t="shared" si="37"/>
        <v>574.35829419842366</v>
      </c>
      <c r="EN23" s="67">
        <f t="shared" si="38"/>
        <v>3981.8804042738202</v>
      </c>
      <c r="EO23" s="67">
        <f t="shared" si="39"/>
        <v>287.67353572384332</v>
      </c>
      <c r="EP23" s="67">
        <f t="shared" si="40"/>
        <v>363.15547468200015</v>
      </c>
      <c r="EQ23" s="67">
        <f t="shared" si="41"/>
        <v>279.64913558400002</v>
      </c>
      <c r="ER23" s="67">
        <f t="shared" si="42"/>
        <v>423.71984767587247</v>
      </c>
      <c r="ES23" s="67">
        <f t="shared" si="43"/>
        <v>388.40157720000008</v>
      </c>
      <c r="ET23" s="67">
        <f t="shared" si="44"/>
        <v>594.25441311600002</v>
      </c>
      <c r="EU23" s="67">
        <f t="shared" si="45"/>
        <v>139.82456779200001</v>
      </c>
      <c r="EV23" s="67">
        <f t="shared" si="46"/>
        <v>699.12283896000008</v>
      </c>
      <c r="EW23" s="67">
        <f t="shared" si="47"/>
        <v>310.72126176000006</v>
      </c>
      <c r="EX23" s="67">
        <f t="shared" si="48"/>
        <v>621.44252352000012</v>
      </c>
      <c r="EY23" s="67">
        <f t="shared" si="49"/>
        <v>526.26489368882392</v>
      </c>
      <c r="EZ23" s="67">
        <f t="shared" si="50"/>
        <v>781.1272801098562</v>
      </c>
      <c r="FA23" s="67">
        <f t="shared" si="51"/>
        <v>5415.357349812396</v>
      </c>
    </row>
    <row r="24" spans="1:157">
      <c r="A24" s="4">
        <v>9.4500000000000011</v>
      </c>
      <c r="B24" s="87">
        <v>8.6410340408666713</v>
      </c>
      <c r="C24" s="87">
        <v>16.830000000000002</v>
      </c>
      <c r="D24" s="87">
        <v>12.6</v>
      </c>
      <c r="E24" s="87">
        <v>7.2728823731095193</v>
      </c>
      <c r="F24" s="87">
        <v>16</v>
      </c>
      <c r="G24" s="87">
        <v>13.6</v>
      </c>
      <c r="H24" s="87">
        <v>4.8</v>
      </c>
      <c r="I24" s="87">
        <v>12</v>
      </c>
      <c r="J24" s="87">
        <v>10</v>
      </c>
      <c r="K24" s="87">
        <v>12</v>
      </c>
      <c r="L24" s="87">
        <v>11.291253790357159</v>
      </c>
      <c r="M24" s="87">
        <v>17.597414897833325</v>
      </c>
      <c r="N24" s="73">
        <f t="shared" si="52"/>
        <v>142.63258510216667</v>
      </c>
      <c r="O24" s="87">
        <v>10.628471870266006</v>
      </c>
      <c r="P24" s="87">
        <v>20.700900000000001</v>
      </c>
      <c r="Q24" s="87">
        <v>15.497999999999999</v>
      </c>
      <c r="R24" s="87">
        <v>8.9456453189247078</v>
      </c>
      <c r="S24" s="87">
        <v>19.68</v>
      </c>
      <c r="T24" s="87">
        <v>16.727999999999998</v>
      </c>
      <c r="U24" s="87">
        <v>5.9039999999999999</v>
      </c>
      <c r="V24" s="87">
        <v>14.76</v>
      </c>
      <c r="W24" s="87">
        <v>12.3</v>
      </c>
      <c r="X24" s="87">
        <v>14.76</v>
      </c>
      <c r="Y24" s="87">
        <v>13.888242162139305</v>
      </c>
      <c r="Z24" s="87">
        <v>21.64482032433499</v>
      </c>
      <c r="AA24" s="73">
        <f t="shared" si="53"/>
        <v>175.43807967566502</v>
      </c>
      <c r="AB24" s="87">
        <v>13.391874556535168</v>
      </c>
      <c r="AC24" s="87">
        <v>26.083134000000001</v>
      </c>
      <c r="AD24" s="87">
        <v>19.527480000000001</v>
      </c>
      <c r="AE24" s="87">
        <v>11.271513101845132</v>
      </c>
      <c r="AF24" s="87">
        <v>24.796800000000001</v>
      </c>
      <c r="AG24" s="87">
        <v>21.077279999999998</v>
      </c>
      <c r="AH24" s="87">
        <v>7.4390400000000003</v>
      </c>
      <c r="AI24" s="87">
        <v>18.5976</v>
      </c>
      <c r="AJ24" s="87">
        <v>15.498000000000001</v>
      </c>
      <c r="AK24" s="87">
        <v>18.5976</v>
      </c>
      <c r="AL24" s="87">
        <v>17.499185124295526</v>
      </c>
      <c r="AM24" s="87">
        <v>27.272473608662089</v>
      </c>
      <c r="AN24" s="73">
        <f t="shared" si="54"/>
        <v>221.05198039133793</v>
      </c>
      <c r="AO24" s="87">
        <v>18.212949396887829</v>
      </c>
      <c r="AP24" s="87">
        <v>35.473062240000004</v>
      </c>
      <c r="AQ24" s="87">
        <v>26.557372800000003</v>
      </c>
      <c r="AR24" s="87">
        <v>15.329257818509381</v>
      </c>
      <c r="AS24" s="87">
        <v>33.723648000000004</v>
      </c>
      <c r="AT24" s="87">
        <v>28.665100800000001</v>
      </c>
      <c r="AU24" s="87">
        <v>10.117094400000001</v>
      </c>
      <c r="AV24" s="87">
        <v>25.292736000000001</v>
      </c>
      <c r="AW24" s="87">
        <v>21.077280000000002</v>
      </c>
      <c r="AX24" s="87">
        <v>25.292736000000001</v>
      </c>
      <c r="AY24" s="87">
        <v>23.798891769041916</v>
      </c>
      <c r="AZ24" s="87">
        <v>37.090564107780445</v>
      </c>
      <c r="BA24" s="73">
        <f t="shared" si="55"/>
        <v>300.63069333221961</v>
      </c>
      <c r="BB24" s="67">
        <f t="shared" si="57"/>
        <v>81.657771686190046</v>
      </c>
      <c r="BC24" s="67">
        <f t="shared" si="58"/>
        <v>159.04350000000002</v>
      </c>
      <c r="BD24" s="67">
        <f t="shared" si="59"/>
        <v>119.07000000000001</v>
      </c>
      <c r="BE24" s="67">
        <f t="shared" si="60"/>
        <v>68.72873842588497</v>
      </c>
      <c r="BF24" s="67">
        <f t="shared" si="61"/>
        <v>151.20000000000002</v>
      </c>
      <c r="BG24" s="67">
        <f t="shared" si="62"/>
        <v>128.52000000000001</v>
      </c>
      <c r="BH24" s="67">
        <f t="shared" si="63"/>
        <v>45.360000000000007</v>
      </c>
      <c r="BI24" s="67">
        <f t="shared" si="64"/>
        <v>113.4</v>
      </c>
      <c r="BJ24" s="67">
        <f t="shared" si="65"/>
        <v>94.500000000000014</v>
      </c>
      <c r="BK24" s="67">
        <f t="shared" si="66"/>
        <v>113.4</v>
      </c>
      <c r="BL24" s="67">
        <f t="shared" si="67"/>
        <v>106.70234831887517</v>
      </c>
      <c r="BM24" s="67">
        <f t="shared" si="68"/>
        <v>166.29557078452493</v>
      </c>
      <c r="BN24" s="67">
        <f t="shared" si="69"/>
        <v>1347.8779292154752</v>
      </c>
      <c r="BO24" s="67">
        <f t="shared" si="70"/>
        <v>100.43905917401376</v>
      </c>
      <c r="BP24" s="67">
        <f t="shared" si="71"/>
        <v>195.62350500000002</v>
      </c>
      <c r="BQ24" s="67">
        <f t="shared" si="72"/>
        <v>146.45610000000002</v>
      </c>
      <c r="BR24" s="67">
        <f t="shared" si="73"/>
        <v>84.536348263838505</v>
      </c>
      <c r="BS24" s="67">
        <f t="shared" si="74"/>
        <v>185.97600000000003</v>
      </c>
      <c r="BT24" s="67">
        <f t="shared" si="75"/>
        <v>158.0796</v>
      </c>
      <c r="BU24" s="67">
        <f t="shared" si="76"/>
        <v>55.792800000000007</v>
      </c>
      <c r="BV24" s="67">
        <f t="shared" si="77"/>
        <v>139.48200000000003</v>
      </c>
      <c r="BW24" s="67">
        <f t="shared" si="78"/>
        <v>116.23500000000001</v>
      </c>
      <c r="BX24" s="67">
        <f t="shared" si="79"/>
        <v>139.48200000000003</v>
      </c>
      <c r="BY24" s="67">
        <f t="shared" si="80"/>
        <v>131.24388843221644</v>
      </c>
      <c r="BZ24" s="67">
        <f t="shared" si="81"/>
        <v>204.54355206496567</v>
      </c>
      <c r="CA24" s="67">
        <f t="shared" si="82"/>
        <v>1657.8898529350347</v>
      </c>
      <c r="CB24" s="67">
        <f t="shared" si="83"/>
        <v>126.55321455925736</v>
      </c>
      <c r="CC24" s="67">
        <f t="shared" si="84"/>
        <v>246.48561630000003</v>
      </c>
      <c r="CD24" s="67">
        <f t="shared" si="85"/>
        <v>184.53468600000002</v>
      </c>
      <c r="CE24" s="67">
        <f t="shared" si="86"/>
        <v>106.51579881243651</v>
      </c>
      <c r="CF24" s="67">
        <f t="shared" si="87"/>
        <v>234.32976000000005</v>
      </c>
      <c r="CG24" s="67">
        <f t="shared" si="88"/>
        <v>199.180296</v>
      </c>
      <c r="CH24" s="67">
        <f t="shared" si="89"/>
        <v>70.298928000000018</v>
      </c>
      <c r="CI24" s="67">
        <f t="shared" si="90"/>
        <v>175.74732000000003</v>
      </c>
      <c r="CJ24" s="67">
        <f t="shared" si="91"/>
        <v>146.45610000000002</v>
      </c>
      <c r="CK24" s="67">
        <f t="shared" si="92"/>
        <v>175.74732000000003</v>
      </c>
      <c r="CL24" s="67">
        <f t="shared" si="93"/>
        <v>165.36729942459274</v>
      </c>
      <c r="CM24" s="67">
        <f t="shared" si="94"/>
        <v>257.72487560185675</v>
      </c>
      <c r="CN24" s="67">
        <f t="shared" si="95"/>
        <v>2088.9412146981435</v>
      </c>
      <c r="CO24" s="67">
        <f t="shared" si="96"/>
        <v>172.11237180059001</v>
      </c>
      <c r="CP24" s="67">
        <f t="shared" si="97"/>
        <v>335.2204381680001</v>
      </c>
      <c r="CQ24" s="67">
        <f t="shared" si="98"/>
        <v>250.96717296000006</v>
      </c>
      <c r="CR24" s="67">
        <f t="shared" si="99"/>
        <v>144.86148638491366</v>
      </c>
      <c r="CS24" s="67">
        <f t="shared" si="100"/>
        <v>318.68847360000007</v>
      </c>
      <c r="CT24" s="67">
        <f t="shared" si="101"/>
        <v>270.88520256000004</v>
      </c>
      <c r="CU24" s="67">
        <f t="shared" si="102"/>
        <v>95.606542080000025</v>
      </c>
      <c r="CV24" s="67">
        <f t="shared" si="103"/>
        <v>239.01635520000005</v>
      </c>
      <c r="CW24" s="67">
        <f t="shared" si="104"/>
        <v>199.18029600000003</v>
      </c>
      <c r="CX24" s="67">
        <f t="shared" si="105"/>
        <v>239.01635520000005</v>
      </c>
      <c r="CY24" s="67">
        <f t="shared" si="106"/>
        <v>224.89952721744612</v>
      </c>
      <c r="CZ24" s="67">
        <f t="shared" si="107"/>
        <v>350.50583081852523</v>
      </c>
      <c r="DA24" s="67">
        <f t="shared" si="108"/>
        <v>2840.9600519894757</v>
      </c>
      <c r="DB24" s="67">
        <f t="shared" si="1"/>
        <v>53.077551596023532</v>
      </c>
      <c r="DC24" s="67">
        <f t="shared" si="1"/>
        <v>103.37827500000002</v>
      </c>
      <c r="DD24" s="67">
        <f t="shared" si="2"/>
        <v>77.395500000000013</v>
      </c>
      <c r="DE24" s="67">
        <f t="shared" si="3"/>
        <v>44.673679976825234</v>
      </c>
      <c r="DF24" s="67">
        <f t="shared" si="4"/>
        <v>98.280000000000015</v>
      </c>
      <c r="DG24" s="67">
        <f t="shared" si="5"/>
        <v>83.538000000000011</v>
      </c>
      <c r="DH24" s="67">
        <f t="shared" si="6"/>
        <v>29.484000000000005</v>
      </c>
      <c r="DI24" s="67">
        <f t="shared" si="7"/>
        <v>73.710000000000008</v>
      </c>
      <c r="DJ24" s="67">
        <f t="shared" si="8"/>
        <v>61.425000000000011</v>
      </c>
      <c r="DK24" s="67">
        <f t="shared" si="9"/>
        <v>73.710000000000008</v>
      </c>
      <c r="DL24" s="67">
        <f t="shared" si="10"/>
        <v>69.356526407268859</v>
      </c>
      <c r="DM24" s="67">
        <f t="shared" si="11"/>
        <v>108.09212100994121</v>
      </c>
      <c r="DN24" s="67">
        <f t="shared" si="12"/>
        <v>876.12065399005894</v>
      </c>
      <c r="DO24" s="67">
        <f t="shared" si="13"/>
        <v>65.285388463108944</v>
      </c>
      <c r="DP24" s="67">
        <f t="shared" si="14"/>
        <v>127.15527825000002</v>
      </c>
      <c r="DQ24" s="67">
        <f t="shared" si="15"/>
        <v>95.196465000000018</v>
      </c>
      <c r="DR24" s="67">
        <f t="shared" si="16"/>
        <v>54.948626371495031</v>
      </c>
      <c r="DS24" s="67">
        <f t="shared" si="17"/>
        <v>120.88440000000003</v>
      </c>
      <c r="DT24" s="67">
        <f t="shared" si="18"/>
        <v>102.75174</v>
      </c>
      <c r="DU24" s="67">
        <f t="shared" si="19"/>
        <v>36.265320000000003</v>
      </c>
      <c r="DV24" s="67">
        <f t="shared" si="20"/>
        <v>90.663300000000021</v>
      </c>
      <c r="DW24" s="67">
        <f t="shared" si="21"/>
        <v>75.552750000000017</v>
      </c>
      <c r="DX24" s="67">
        <f t="shared" si="22"/>
        <v>90.663300000000021</v>
      </c>
      <c r="DY24" s="67">
        <f t="shared" si="23"/>
        <v>85.308527480940683</v>
      </c>
      <c r="DZ24" s="67">
        <f t="shared" si="24"/>
        <v>132.9533088422277</v>
      </c>
      <c r="EA24" s="67">
        <f t="shared" si="25"/>
        <v>1077.6284044077727</v>
      </c>
      <c r="EB24" s="67">
        <f t="shared" si="26"/>
        <v>82.259589463517287</v>
      </c>
      <c r="EC24" s="67">
        <f t="shared" si="27"/>
        <v>160.21565059500003</v>
      </c>
      <c r="ED24" s="67">
        <f t="shared" si="28"/>
        <v>119.94754590000002</v>
      </c>
      <c r="EE24" s="67">
        <f t="shared" si="29"/>
        <v>69.235269228083737</v>
      </c>
      <c r="EF24" s="67">
        <f t="shared" si="30"/>
        <v>152.31434400000003</v>
      </c>
      <c r="EG24" s="67">
        <f t="shared" si="31"/>
        <v>129.46719240000002</v>
      </c>
      <c r="EH24" s="67">
        <f t="shared" si="32"/>
        <v>45.694303200000014</v>
      </c>
      <c r="EI24" s="67">
        <f t="shared" si="33"/>
        <v>114.23575800000002</v>
      </c>
      <c r="EJ24" s="67">
        <f t="shared" si="34"/>
        <v>95.196465000000018</v>
      </c>
      <c r="EK24" s="67">
        <f t="shared" si="35"/>
        <v>114.23575800000002</v>
      </c>
      <c r="EL24" s="67">
        <f t="shared" si="36"/>
        <v>107.48874462598529</v>
      </c>
      <c r="EM24" s="67">
        <f t="shared" si="37"/>
        <v>167.52116914120688</v>
      </c>
      <c r="EN24" s="67">
        <f t="shared" si="38"/>
        <v>1357.8117895537935</v>
      </c>
      <c r="EO24" s="67">
        <f t="shared" si="39"/>
        <v>111.87304167038351</v>
      </c>
      <c r="EP24" s="67">
        <f t="shared" si="40"/>
        <v>217.89328480920008</v>
      </c>
      <c r="EQ24" s="67">
        <f t="shared" si="41"/>
        <v>163.12866242400005</v>
      </c>
      <c r="ER24" s="67">
        <f t="shared" si="42"/>
        <v>94.159966150193881</v>
      </c>
      <c r="ES24" s="67">
        <f t="shared" si="43"/>
        <v>207.14750784000006</v>
      </c>
      <c r="ET24" s="67">
        <f t="shared" si="44"/>
        <v>176.07538166400002</v>
      </c>
      <c r="EU24" s="67">
        <f t="shared" si="45"/>
        <v>62.144252352000017</v>
      </c>
      <c r="EV24" s="67">
        <f t="shared" si="46"/>
        <v>155.36063088000003</v>
      </c>
      <c r="EW24" s="67">
        <f t="shared" si="47"/>
        <v>129.46719240000002</v>
      </c>
      <c r="EX24" s="67">
        <f t="shared" si="48"/>
        <v>155.36063088000003</v>
      </c>
      <c r="EY24" s="67">
        <f t="shared" si="49"/>
        <v>146.18469269133999</v>
      </c>
      <c r="EZ24" s="67">
        <f t="shared" si="50"/>
        <v>227.82879003204141</v>
      </c>
      <c r="FA24" s="67">
        <f t="shared" si="51"/>
        <v>1846.6240337931592</v>
      </c>
    </row>
    <row r="25" spans="1:157">
      <c r="A25" s="4">
        <v>83.7</v>
      </c>
      <c r="B25" s="87">
        <v>12.344334344095243</v>
      </c>
      <c r="C25" s="87">
        <v>26.180000000000003</v>
      </c>
      <c r="D25" s="87">
        <v>21.6</v>
      </c>
      <c r="E25" s="87">
        <v>23.636867712605941</v>
      </c>
      <c r="F25" s="87">
        <v>20</v>
      </c>
      <c r="G25" s="87">
        <v>30.599999999999998</v>
      </c>
      <c r="H25" s="87">
        <v>13.2</v>
      </c>
      <c r="I25" s="87">
        <v>30</v>
      </c>
      <c r="J25" s="87">
        <v>26</v>
      </c>
      <c r="K25" s="87">
        <v>32</v>
      </c>
      <c r="L25" s="87">
        <v>31.615510613000044</v>
      </c>
      <c r="M25" s="87">
        <v>40.22266262361903</v>
      </c>
      <c r="N25" s="73">
        <f t="shared" si="52"/>
        <v>307.39937529332025</v>
      </c>
      <c r="O25" s="87">
        <v>15.183531243237148</v>
      </c>
      <c r="P25" s="87">
        <v>32.201400000000007</v>
      </c>
      <c r="Q25" s="87">
        <v>26.568000000000001</v>
      </c>
      <c r="R25" s="87">
        <v>29.073347286505307</v>
      </c>
      <c r="S25" s="87">
        <v>24.6</v>
      </c>
      <c r="T25" s="87">
        <v>37.637999999999998</v>
      </c>
      <c r="U25" s="87">
        <v>16.236000000000001</v>
      </c>
      <c r="V25" s="87">
        <v>36.9</v>
      </c>
      <c r="W25" s="87">
        <v>31.98</v>
      </c>
      <c r="X25" s="87">
        <v>39.36</v>
      </c>
      <c r="Y25" s="87">
        <v>38.887078053990052</v>
      </c>
      <c r="Z25" s="87">
        <v>49.473875027051406</v>
      </c>
      <c r="AA25" s="73">
        <f t="shared" si="53"/>
        <v>378.10123161078394</v>
      </c>
      <c r="AB25" s="87">
        <v>19.131249366478805</v>
      </c>
      <c r="AC25" s="87">
        <v>40.573764000000011</v>
      </c>
      <c r="AD25" s="87">
        <v>33.475680000000004</v>
      </c>
      <c r="AE25" s="87">
        <v>36.632417580996687</v>
      </c>
      <c r="AF25" s="87">
        <v>30.996000000000002</v>
      </c>
      <c r="AG25" s="87">
        <v>47.423879999999997</v>
      </c>
      <c r="AH25" s="87">
        <v>20.457360000000001</v>
      </c>
      <c r="AI25" s="87">
        <v>46.494</v>
      </c>
      <c r="AJ25" s="87">
        <v>40.294800000000002</v>
      </c>
      <c r="AK25" s="87">
        <v>49.593600000000002</v>
      </c>
      <c r="AL25" s="87">
        <v>48.997718348027469</v>
      </c>
      <c r="AM25" s="87">
        <v>62.337082534084772</v>
      </c>
      <c r="AN25" s="73">
        <f t="shared" si="54"/>
        <v>476.40755182958776</v>
      </c>
      <c r="AO25" s="87">
        <v>26.018499138411176</v>
      </c>
      <c r="AP25" s="87">
        <v>55.180319040000022</v>
      </c>
      <c r="AQ25" s="87">
        <v>45.52692480000001</v>
      </c>
      <c r="AR25" s="87">
        <v>49.8200879101555</v>
      </c>
      <c r="AS25" s="87">
        <v>42.154560000000004</v>
      </c>
      <c r="AT25" s="87">
        <v>64.496476799999996</v>
      </c>
      <c r="AU25" s="87">
        <v>27.822009600000005</v>
      </c>
      <c r="AV25" s="87">
        <v>63.231840000000005</v>
      </c>
      <c r="AW25" s="87">
        <v>54.800928000000006</v>
      </c>
      <c r="AX25" s="87">
        <v>67.447296000000009</v>
      </c>
      <c r="AY25" s="87">
        <v>66.636896953317361</v>
      </c>
      <c r="AZ25" s="87">
        <v>84.778432246355294</v>
      </c>
      <c r="BA25" s="73">
        <f t="shared" si="55"/>
        <v>647.91427048823948</v>
      </c>
      <c r="BB25" s="67">
        <f t="shared" si="57"/>
        <v>1033.2207846007718</v>
      </c>
      <c r="BC25" s="67">
        <f t="shared" si="58"/>
        <v>2191.2660000000005</v>
      </c>
      <c r="BD25" s="67">
        <f t="shared" si="59"/>
        <v>1807.92</v>
      </c>
      <c r="BE25" s="67">
        <f t="shared" si="60"/>
        <v>1978.4058275451173</v>
      </c>
      <c r="BF25" s="67">
        <f t="shared" si="61"/>
        <v>1674</v>
      </c>
      <c r="BG25" s="67">
        <f t="shared" si="62"/>
        <v>2561.2199999999998</v>
      </c>
      <c r="BH25" s="67">
        <f t="shared" si="63"/>
        <v>1104.8399999999999</v>
      </c>
      <c r="BI25" s="67">
        <f t="shared" si="64"/>
        <v>2511</v>
      </c>
      <c r="BJ25" s="67">
        <f t="shared" si="65"/>
        <v>2176.2000000000003</v>
      </c>
      <c r="BK25" s="67">
        <f t="shared" si="66"/>
        <v>2678.4</v>
      </c>
      <c r="BL25" s="67">
        <f t="shared" si="67"/>
        <v>2646.218238308104</v>
      </c>
      <c r="BM25" s="67">
        <f t="shared" si="68"/>
        <v>3366.6368615969127</v>
      </c>
      <c r="BN25" s="67">
        <f t="shared" si="69"/>
        <v>25729.327712050905</v>
      </c>
      <c r="BO25" s="67">
        <f t="shared" si="70"/>
        <v>1270.8615650589493</v>
      </c>
      <c r="BP25" s="67">
        <f t="shared" si="71"/>
        <v>2695.2571800000005</v>
      </c>
      <c r="BQ25" s="67">
        <f t="shared" si="72"/>
        <v>2223.7416000000003</v>
      </c>
      <c r="BR25" s="67">
        <f t="shared" si="73"/>
        <v>2433.4391678804941</v>
      </c>
      <c r="BS25" s="67">
        <f t="shared" si="74"/>
        <v>2059.02</v>
      </c>
      <c r="BT25" s="67">
        <f t="shared" si="75"/>
        <v>3150.3006</v>
      </c>
      <c r="BU25" s="67">
        <f t="shared" si="76"/>
        <v>1358.9532000000002</v>
      </c>
      <c r="BV25" s="67">
        <f t="shared" si="77"/>
        <v>3088.53</v>
      </c>
      <c r="BW25" s="67">
        <f t="shared" si="78"/>
        <v>2676.7260000000001</v>
      </c>
      <c r="BX25" s="67">
        <f t="shared" si="79"/>
        <v>3294.4320000000002</v>
      </c>
      <c r="BY25" s="67">
        <f t="shared" si="80"/>
        <v>3254.8484331189675</v>
      </c>
      <c r="BZ25" s="67">
        <f t="shared" si="81"/>
        <v>4140.9633397642028</v>
      </c>
      <c r="CA25" s="67">
        <f t="shared" si="82"/>
        <v>31647.073085822616</v>
      </c>
      <c r="CB25" s="67">
        <f t="shared" si="83"/>
        <v>1601.2855719742761</v>
      </c>
      <c r="CC25" s="67">
        <f t="shared" si="84"/>
        <v>3396.0240468000011</v>
      </c>
      <c r="CD25" s="67">
        <f t="shared" si="85"/>
        <v>2801.9144160000005</v>
      </c>
      <c r="CE25" s="67">
        <f t="shared" si="86"/>
        <v>3066.1333515294227</v>
      </c>
      <c r="CF25" s="67">
        <f t="shared" si="87"/>
        <v>2594.3652000000002</v>
      </c>
      <c r="CG25" s="67">
        <f t="shared" si="88"/>
        <v>3969.3787560000001</v>
      </c>
      <c r="CH25" s="67">
        <f t="shared" si="89"/>
        <v>1712.2810320000001</v>
      </c>
      <c r="CI25" s="67">
        <f t="shared" si="90"/>
        <v>3891.5478000000003</v>
      </c>
      <c r="CJ25" s="67">
        <f t="shared" si="91"/>
        <v>3372.6747600000003</v>
      </c>
      <c r="CK25" s="67">
        <f t="shared" si="92"/>
        <v>4150.9843200000005</v>
      </c>
      <c r="CL25" s="67">
        <f t="shared" si="93"/>
        <v>4101.1090257298993</v>
      </c>
      <c r="CM25" s="67">
        <f t="shared" si="94"/>
        <v>5217.6138081028957</v>
      </c>
      <c r="CN25" s="67">
        <f t="shared" si="95"/>
        <v>39875.312088136496</v>
      </c>
      <c r="CO25" s="67">
        <f t="shared" si="96"/>
        <v>2177.7483778850155</v>
      </c>
      <c r="CP25" s="67">
        <f t="shared" si="97"/>
        <v>4618.5927036480016</v>
      </c>
      <c r="CQ25" s="67">
        <f t="shared" si="98"/>
        <v>3810.6036057600008</v>
      </c>
      <c r="CR25" s="67">
        <f t="shared" si="99"/>
        <v>4169.9413580800156</v>
      </c>
      <c r="CS25" s="67">
        <f t="shared" si="100"/>
        <v>3528.3366720000004</v>
      </c>
      <c r="CT25" s="67">
        <f t="shared" si="101"/>
        <v>5398.3551081599999</v>
      </c>
      <c r="CU25" s="67">
        <f t="shared" si="102"/>
        <v>2328.7022035200007</v>
      </c>
      <c r="CV25" s="67">
        <f t="shared" si="103"/>
        <v>5292.505008000001</v>
      </c>
      <c r="CW25" s="67">
        <f t="shared" si="104"/>
        <v>4586.8376736000009</v>
      </c>
      <c r="CX25" s="67">
        <f t="shared" si="105"/>
        <v>5645.3386752000006</v>
      </c>
      <c r="CY25" s="67">
        <f t="shared" si="106"/>
        <v>5577.5082749926632</v>
      </c>
      <c r="CZ25" s="67">
        <f t="shared" si="107"/>
        <v>7095.9547790199385</v>
      </c>
      <c r="DA25" s="67">
        <f t="shared" si="108"/>
        <v>54230.424439865645</v>
      </c>
      <c r="DB25" s="67">
        <f t="shared" si="1"/>
        <v>671.59350999050173</v>
      </c>
      <c r="DC25" s="67">
        <f t="shared" si="1"/>
        <v>1424.3229000000003</v>
      </c>
      <c r="DD25" s="67">
        <f t="shared" si="2"/>
        <v>1175.1480000000001</v>
      </c>
      <c r="DE25" s="67">
        <f t="shared" si="3"/>
        <v>1285.9637879043262</v>
      </c>
      <c r="DF25" s="67">
        <f t="shared" si="4"/>
        <v>1088.1000000000001</v>
      </c>
      <c r="DG25" s="67">
        <f t="shared" si="5"/>
        <v>1664.7929999999999</v>
      </c>
      <c r="DH25" s="67">
        <f t="shared" si="6"/>
        <v>718.14599999999996</v>
      </c>
      <c r="DI25" s="67">
        <f t="shared" si="7"/>
        <v>1632.15</v>
      </c>
      <c r="DJ25" s="67">
        <f t="shared" si="8"/>
        <v>1414.5300000000002</v>
      </c>
      <c r="DK25" s="67">
        <f t="shared" si="9"/>
        <v>1740.96</v>
      </c>
      <c r="DL25" s="67">
        <f t="shared" si="10"/>
        <v>1720.0418549002677</v>
      </c>
      <c r="DM25" s="67">
        <f t="shared" si="11"/>
        <v>2188.3139600379932</v>
      </c>
      <c r="DN25" s="67">
        <f t="shared" si="12"/>
        <v>16724.063012833089</v>
      </c>
      <c r="DO25" s="67">
        <f t="shared" si="13"/>
        <v>826.06001728831711</v>
      </c>
      <c r="DP25" s="67">
        <f t="shared" si="14"/>
        <v>1751.9171670000003</v>
      </c>
      <c r="DQ25" s="67">
        <f t="shared" si="15"/>
        <v>1445.4320400000001</v>
      </c>
      <c r="DR25" s="67">
        <f t="shared" si="16"/>
        <v>1581.7354591223211</v>
      </c>
      <c r="DS25" s="67">
        <f t="shared" si="17"/>
        <v>1338.3630000000001</v>
      </c>
      <c r="DT25" s="67">
        <f t="shared" si="18"/>
        <v>2047.6953900000001</v>
      </c>
      <c r="DU25" s="67">
        <f t="shared" si="19"/>
        <v>883.31958000000009</v>
      </c>
      <c r="DV25" s="67">
        <f t="shared" si="20"/>
        <v>2007.5445000000002</v>
      </c>
      <c r="DW25" s="67">
        <f t="shared" si="21"/>
        <v>1739.8719000000001</v>
      </c>
      <c r="DX25" s="67">
        <f t="shared" si="22"/>
        <v>2141.3808000000004</v>
      </c>
      <c r="DY25" s="67">
        <f t="shared" si="23"/>
        <v>2115.651481527329</v>
      </c>
      <c r="DZ25" s="67">
        <f t="shared" si="24"/>
        <v>2691.6261708467318</v>
      </c>
      <c r="EA25" s="67">
        <f t="shared" si="25"/>
        <v>20570.597505784703</v>
      </c>
      <c r="EB25" s="67">
        <f t="shared" si="26"/>
        <v>1040.8356217832795</v>
      </c>
      <c r="EC25" s="67">
        <f t="shared" si="27"/>
        <v>2207.415630420001</v>
      </c>
      <c r="ED25" s="67">
        <f t="shared" si="28"/>
        <v>1821.2443704000004</v>
      </c>
      <c r="EE25" s="67">
        <f t="shared" si="29"/>
        <v>1992.9866784941248</v>
      </c>
      <c r="EF25" s="67">
        <f t="shared" si="30"/>
        <v>1686.3373800000002</v>
      </c>
      <c r="EG25" s="67">
        <f t="shared" si="31"/>
        <v>2580.0961914</v>
      </c>
      <c r="EH25" s="67">
        <f t="shared" si="32"/>
        <v>1112.9826708000001</v>
      </c>
      <c r="EI25" s="67">
        <f t="shared" si="33"/>
        <v>2529.5060700000004</v>
      </c>
      <c r="EJ25" s="67">
        <f t="shared" si="34"/>
        <v>2192.2385940000004</v>
      </c>
      <c r="EK25" s="67">
        <f t="shared" si="35"/>
        <v>2698.1398080000004</v>
      </c>
      <c r="EL25" s="67">
        <f t="shared" si="36"/>
        <v>2665.7208667244345</v>
      </c>
      <c r="EM25" s="67">
        <f t="shared" si="37"/>
        <v>3391.4489752668824</v>
      </c>
      <c r="EN25" s="67">
        <f t="shared" si="38"/>
        <v>25918.952857288725</v>
      </c>
      <c r="EO25" s="67">
        <f t="shared" si="39"/>
        <v>1415.5364456252601</v>
      </c>
      <c r="EP25" s="67">
        <f t="shared" si="40"/>
        <v>3002.0852573712014</v>
      </c>
      <c r="EQ25" s="67">
        <f t="shared" si="41"/>
        <v>2476.8923437440008</v>
      </c>
      <c r="ER25" s="67">
        <f t="shared" si="42"/>
        <v>2710.4618827520103</v>
      </c>
      <c r="ES25" s="67">
        <f t="shared" si="43"/>
        <v>2293.4188368000005</v>
      </c>
      <c r="ET25" s="67">
        <f t="shared" si="44"/>
        <v>3508.930820304</v>
      </c>
      <c r="EU25" s="67">
        <f t="shared" si="45"/>
        <v>1513.6564322880006</v>
      </c>
      <c r="EV25" s="67">
        <f t="shared" si="46"/>
        <v>3440.1282552000007</v>
      </c>
      <c r="EW25" s="67">
        <f t="shared" si="47"/>
        <v>2981.4444878400009</v>
      </c>
      <c r="EX25" s="67">
        <f t="shared" si="48"/>
        <v>3669.4701388800004</v>
      </c>
      <c r="EY25" s="67">
        <f t="shared" si="49"/>
        <v>3625.3803787452312</v>
      </c>
      <c r="EZ25" s="67">
        <f t="shared" si="50"/>
        <v>4612.3706063629606</v>
      </c>
      <c r="FA25" s="67">
        <f t="shared" si="51"/>
        <v>35249.77588591267</v>
      </c>
    </row>
    <row r="26" spans="1:157">
      <c r="A26" s="4">
        <v>4.0500000000000007</v>
      </c>
      <c r="B26" s="87">
        <v>8.6410340408666713</v>
      </c>
      <c r="C26" s="87">
        <v>7.48</v>
      </c>
      <c r="D26" s="87">
        <v>21.6</v>
      </c>
      <c r="E26" s="87">
        <v>16.36398533949642</v>
      </c>
      <c r="F26" s="87">
        <v>14</v>
      </c>
      <c r="G26" s="87">
        <v>25.5</v>
      </c>
      <c r="H26" s="87">
        <v>15.6</v>
      </c>
      <c r="I26" s="87">
        <v>28</v>
      </c>
      <c r="J26" s="87">
        <v>28</v>
      </c>
      <c r="K26" s="87">
        <v>14</v>
      </c>
      <c r="L26" s="87">
        <v>22.582507580714317</v>
      </c>
      <c r="M26" s="87">
        <v>10.055665655904757</v>
      </c>
      <c r="N26" s="73">
        <f t="shared" si="52"/>
        <v>211.82319261698217</v>
      </c>
      <c r="O26" s="87">
        <v>10.628471870266006</v>
      </c>
      <c r="P26" s="87">
        <v>9.2004000000000001</v>
      </c>
      <c r="Q26" s="87">
        <v>26.568000000000001</v>
      </c>
      <c r="R26" s="87">
        <v>20.127701967580595</v>
      </c>
      <c r="S26" s="87">
        <v>17.22</v>
      </c>
      <c r="T26" s="87">
        <v>31.364999999999998</v>
      </c>
      <c r="U26" s="87">
        <v>19.187999999999999</v>
      </c>
      <c r="V26" s="87">
        <v>34.44</v>
      </c>
      <c r="W26" s="87">
        <v>34.44</v>
      </c>
      <c r="X26" s="87">
        <v>17.22</v>
      </c>
      <c r="Y26" s="87">
        <v>27.776484324278609</v>
      </c>
      <c r="Z26" s="87">
        <v>12.368468756762852</v>
      </c>
      <c r="AA26" s="73">
        <f t="shared" si="53"/>
        <v>260.54252691888803</v>
      </c>
      <c r="AB26" s="87">
        <v>13.391874556535168</v>
      </c>
      <c r="AC26" s="87">
        <v>11.592504</v>
      </c>
      <c r="AD26" s="87">
        <v>33.475680000000004</v>
      </c>
      <c r="AE26" s="87">
        <v>25.36090447915155</v>
      </c>
      <c r="AF26" s="87">
        <v>21.697199999999999</v>
      </c>
      <c r="AG26" s="87">
        <v>39.5199</v>
      </c>
      <c r="AH26" s="87">
        <v>24.176879999999997</v>
      </c>
      <c r="AI26" s="87">
        <v>43.394399999999997</v>
      </c>
      <c r="AJ26" s="87">
        <v>43.394399999999997</v>
      </c>
      <c r="AK26" s="87">
        <v>21.697199999999999</v>
      </c>
      <c r="AL26" s="87">
        <v>34.998370248591051</v>
      </c>
      <c r="AM26" s="87">
        <v>15.584270633521193</v>
      </c>
      <c r="AN26" s="73">
        <f t="shared" si="54"/>
        <v>328.28358391779898</v>
      </c>
      <c r="AO26" s="87">
        <v>18.212949396887829</v>
      </c>
      <c r="AP26" s="87">
        <v>15.765805440000001</v>
      </c>
      <c r="AQ26" s="87">
        <v>45.52692480000001</v>
      </c>
      <c r="AR26" s="87">
        <v>34.49083009164611</v>
      </c>
      <c r="AS26" s="87">
        <v>29.508192000000001</v>
      </c>
      <c r="AT26" s="87">
        <v>53.747064000000002</v>
      </c>
      <c r="AU26" s="87">
        <v>32.880556800000001</v>
      </c>
      <c r="AV26" s="87">
        <v>59.016384000000002</v>
      </c>
      <c r="AW26" s="87">
        <v>59.016384000000002</v>
      </c>
      <c r="AX26" s="87">
        <v>29.508192000000001</v>
      </c>
      <c r="AY26" s="87">
        <v>47.597783538083831</v>
      </c>
      <c r="AZ26" s="87">
        <v>21.194608061588823</v>
      </c>
      <c r="BA26" s="73">
        <f t="shared" si="55"/>
        <v>446.46567412820662</v>
      </c>
      <c r="BB26" s="67">
        <f t="shared" si="57"/>
        <v>34.996187865510024</v>
      </c>
      <c r="BC26" s="67">
        <f t="shared" si="58"/>
        <v>30.294000000000008</v>
      </c>
      <c r="BD26" s="67">
        <f t="shared" si="59"/>
        <v>87.480000000000018</v>
      </c>
      <c r="BE26" s="67">
        <f t="shared" si="60"/>
        <v>66.274140624960509</v>
      </c>
      <c r="BF26" s="67">
        <f t="shared" si="61"/>
        <v>56.70000000000001</v>
      </c>
      <c r="BG26" s="67">
        <f t="shared" si="62"/>
        <v>103.27500000000002</v>
      </c>
      <c r="BH26" s="67">
        <f t="shared" si="63"/>
        <v>63.180000000000007</v>
      </c>
      <c r="BI26" s="67">
        <f t="shared" si="64"/>
        <v>113.40000000000002</v>
      </c>
      <c r="BJ26" s="67">
        <f t="shared" si="65"/>
        <v>113.40000000000002</v>
      </c>
      <c r="BK26" s="67">
        <f t="shared" si="66"/>
        <v>56.70000000000001</v>
      </c>
      <c r="BL26" s="67">
        <f t="shared" si="67"/>
        <v>91.459155701892996</v>
      </c>
      <c r="BM26" s="67">
        <f t="shared" si="68"/>
        <v>40.725445906414272</v>
      </c>
      <c r="BN26" s="67">
        <f t="shared" si="69"/>
        <v>857.88393009877791</v>
      </c>
      <c r="BO26" s="67">
        <f t="shared" si="70"/>
        <v>43.045311074577334</v>
      </c>
      <c r="BP26" s="67">
        <f t="shared" si="71"/>
        <v>37.261620000000008</v>
      </c>
      <c r="BQ26" s="67">
        <f t="shared" si="72"/>
        <v>107.60040000000002</v>
      </c>
      <c r="BR26" s="67">
        <f t="shared" si="73"/>
        <v>81.517192968701423</v>
      </c>
      <c r="BS26" s="67">
        <f t="shared" si="74"/>
        <v>69.741000000000014</v>
      </c>
      <c r="BT26" s="67">
        <f t="shared" si="75"/>
        <v>127.02825000000001</v>
      </c>
      <c r="BU26" s="67">
        <f t="shared" si="76"/>
        <v>77.711400000000012</v>
      </c>
      <c r="BV26" s="67">
        <f t="shared" si="77"/>
        <v>139.48200000000003</v>
      </c>
      <c r="BW26" s="67">
        <f t="shared" si="78"/>
        <v>139.48200000000003</v>
      </c>
      <c r="BX26" s="67">
        <f t="shared" si="79"/>
        <v>69.741000000000014</v>
      </c>
      <c r="BY26" s="67">
        <f t="shared" si="80"/>
        <v>112.49476151332838</v>
      </c>
      <c r="BZ26" s="67">
        <f t="shared" si="81"/>
        <v>50.092298464889559</v>
      </c>
      <c r="CA26" s="67">
        <f t="shared" si="82"/>
        <v>1055.1972340214968</v>
      </c>
      <c r="CB26" s="67">
        <f t="shared" si="83"/>
        <v>54.237091953967436</v>
      </c>
      <c r="CC26" s="67">
        <f t="shared" si="84"/>
        <v>46.949641200000009</v>
      </c>
      <c r="CD26" s="67">
        <f t="shared" si="85"/>
        <v>135.57650400000003</v>
      </c>
      <c r="CE26" s="67">
        <f t="shared" si="86"/>
        <v>102.7116631405638</v>
      </c>
      <c r="CF26" s="67">
        <f t="shared" si="87"/>
        <v>87.873660000000015</v>
      </c>
      <c r="CG26" s="67">
        <f t="shared" si="88"/>
        <v>160.05559500000004</v>
      </c>
      <c r="CH26" s="67">
        <f t="shared" si="89"/>
        <v>97.916364000000002</v>
      </c>
      <c r="CI26" s="67">
        <f t="shared" si="90"/>
        <v>175.74732000000003</v>
      </c>
      <c r="CJ26" s="67">
        <f t="shared" si="91"/>
        <v>175.74732000000003</v>
      </c>
      <c r="CK26" s="67">
        <f t="shared" si="92"/>
        <v>87.873660000000015</v>
      </c>
      <c r="CL26" s="67">
        <f t="shared" si="93"/>
        <v>141.74339950679379</v>
      </c>
      <c r="CM26" s="67">
        <f t="shared" si="94"/>
        <v>63.116296065760842</v>
      </c>
      <c r="CN26" s="67">
        <f t="shared" si="95"/>
        <v>1329.5485148670862</v>
      </c>
      <c r="CO26" s="67">
        <f t="shared" si="96"/>
        <v>73.762445057395723</v>
      </c>
      <c r="CP26" s="67">
        <f t="shared" si="97"/>
        <v>63.851512032000016</v>
      </c>
      <c r="CQ26" s="67">
        <f t="shared" si="98"/>
        <v>184.38404544000008</v>
      </c>
      <c r="CR26" s="67">
        <f t="shared" si="99"/>
        <v>139.68786187116677</v>
      </c>
      <c r="CS26" s="67">
        <f t="shared" si="100"/>
        <v>119.50817760000002</v>
      </c>
      <c r="CT26" s="67">
        <f t="shared" si="101"/>
        <v>217.67560920000005</v>
      </c>
      <c r="CU26" s="67">
        <f t="shared" si="102"/>
        <v>133.16625504000004</v>
      </c>
      <c r="CV26" s="67">
        <f t="shared" si="103"/>
        <v>239.01635520000005</v>
      </c>
      <c r="CW26" s="67">
        <f t="shared" si="104"/>
        <v>239.01635520000005</v>
      </c>
      <c r="CX26" s="67">
        <f t="shared" si="105"/>
        <v>119.50817760000002</v>
      </c>
      <c r="CY26" s="67">
        <f t="shared" si="106"/>
        <v>192.77102332923954</v>
      </c>
      <c r="CZ26" s="67">
        <f t="shared" si="107"/>
        <v>85.83816264943475</v>
      </c>
      <c r="DA26" s="67">
        <f t="shared" si="108"/>
        <v>1808.1859802192371</v>
      </c>
      <c r="DB26" s="67">
        <f t="shared" si="1"/>
        <v>22.747522112581517</v>
      </c>
      <c r="DC26" s="67">
        <f t="shared" si="1"/>
        <v>19.691100000000006</v>
      </c>
      <c r="DD26" s="67">
        <f t="shared" si="2"/>
        <v>56.862000000000016</v>
      </c>
      <c r="DE26" s="67">
        <f t="shared" si="3"/>
        <v>43.078191406224335</v>
      </c>
      <c r="DF26" s="67">
        <f t="shared" si="4"/>
        <v>36.855000000000011</v>
      </c>
      <c r="DG26" s="67">
        <f t="shared" si="5"/>
        <v>67.128750000000011</v>
      </c>
      <c r="DH26" s="67">
        <f t="shared" si="6"/>
        <v>41.067000000000007</v>
      </c>
      <c r="DI26" s="67">
        <f t="shared" si="7"/>
        <v>73.710000000000022</v>
      </c>
      <c r="DJ26" s="67">
        <f t="shared" si="8"/>
        <v>73.710000000000022</v>
      </c>
      <c r="DK26" s="67">
        <f t="shared" si="9"/>
        <v>36.855000000000011</v>
      </c>
      <c r="DL26" s="67">
        <f t="shared" si="10"/>
        <v>59.448451206230452</v>
      </c>
      <c r="DM26" s="67">
        <f t="shared" si="11"/>
        <v>26.471539839169278</v>
      </c>
      <c r="DN26" s="67">
        <f t="shared" si="12"/>
        <v>557.62455456420571</v>
      </c>
      <c r="DO26" s="67">
        <f t="shared" si="13"/>
        <v>27.979452198475268</v>
      </c>
      <c r="DP26" s="67">
        <f t="shared" si="14"/>
        <v>24.220053000000007</v>
      </c>
      <c r="DQ26" s="67">
        <f t="shared" si="15"/>
        <v>69.940260000000023</v>
      </c>
      <c r="DR26" s="67">
        <f t="shared" si="16"/>
        <v>52.98617542965593</v>
      </c>
      <c r="DS26" s="67">
        <f t="shared" si="17"/>
        <v>45.33165000000001</v>
      </c>
      <c r="DT26" s="67">
        <f t="shared" si="18"/>
        <v>82.568362500000006</v>
      </c>
      <c r="DU26" s="67">
        <f t="shared" si="19"/>
        <v>50.51241000000001</v>
      </c>
      <c r="DV26" s="67">
        <f t="shared" si="20"/>
        <v>90.663300000000021</v>
      </c>
      <c r="DW26" s="67">
        <f t="shared" si="21"/>
        <v>90.663300000000021</v>
      </c>
      <c r="DX26" s="67">
        <f t="shared" si="22"/>
        <v>45.33165000000001</v>
      </c>
      <c r="DY26" s="67">
        <f t="shared" si="23"/>
        <v>73.121594983663456</v>
      </c>
      <c r="DZ26" s="67">
        <f t="shared" si="24"/>
        <v>32.559994002178215</v>
      </c>
      <c r="EA26" s="67">
        <f t="shared" si="25"/>
        <v>685.87820211397297</v>
      </c>
      <c r="EB26" s="67">
        <f t="shared" si="26"/>
        <v>35.254109770078834</v>
      </c>
      <c r="EC26" s="67">
        <f t="shared" si="27"/>
        <v>30.517266780000007</v>
      </c>
      <c r="ED26" s="67">
        <f t="shared" si="28"/>
        <v>88.124727600000028</v>
      </c>
      <c r="EE26" s="67">
        <f t="shared" si="29"/>
        <v>66.762581041366474</v>
      </c>
      <c r="EF26" s="67">
        <f t="shared" si="30"/>
        <v>57.117879000000009</v>
      </c>
      <c r="EG26" s="67">
        <f t="shared" si="31"/>
        <v>104.03613675000003</v>
      </c>
      <c r="EH26" s="67">
        <f t="shared" si="32"/>
        <v>63.645636600000003</v>
      </c>
      <c r="EI26" s="67">
        <f t="shared" si="33"/>
        <v>114.23575800000002</v>
      </c>
      <c r="EJ26" s="67">
        <f t="shared" si="34"/>
        <v>114.23575800000002</v>
      </c>
      <c r="EK26" s="67">
        <f t="shared" si="35"/>
        <v>57.117879000000009</v>
      </c>
      <c r="EL26" s="67">
        <f t="shared" si="36"/>
        <v>92.13320967941597</v>
      </c>
      <c r="EM26" s="67">
        <f t="shared" si="37"/>
        <v>41.025592442744546</v>
      </c>
      <c r="EN26" s="67">
        <f t="shared" si="38"/>
        <v>864.20653466360602</v>
      </c>
      <c r="EO26" s="67">
        <f t="shared" si="39"/>
        <v>47.945589287307222</v>
      </c>
      <c r="EP26" s="67">
        <f t="shared" si="40"/>
        <v>41.503482820800009</v>
      </c>
      <c r="EQ26" s="67">
        <f t="shared" si="41"/>
        <v>119.84962953600005</v>
      </c>
      <c r="ER26" s="67">
        <f t="shared" si="42"/>
        <v>90.797110216258403</v>
      </c>
      <c r="ES26" s="67">
        <f t="shared" si="43"/>
        <v>77.680315440000015</v>
      </c>
      <c r="ET26" s="67">
        <f t="shared" si="44"/>
        <v>141.48914598000005</v>
      </c>
      <c r="EU26" s="67">
        <f t="shared" si="45"/>
        <v>86.558065776000035</v>
      </c>
      <c r="EV26" s="67">
        <f t="shared" si="46"/>
        <v>155.36063088000003</v>
      </c>
      <c r="EW26" s="67">
        <f t="shared" si="47"/>
        <v>155.36063088000003</v>
      </c>
      <c r="EX26" s="67">
        <f t="shared" si="48"/>
        <v>77.680315440000015</v>
      </c>
      <c r="EY26" s="67">
        <f t="shared" si="49"/>
        <v>125.30116516400571</v>
      </c>
      <c r="EZ26" s="67">
        <f t="shared" si="50"/>
        <v>55.794805722132587</v>
      </c>
      <c r="FA26" s="67">
        <f t="shared" si="51"/>
        <v>1175.320887142504</v>
      </c>
    </row>
    <row r="27" spans="1:157">
      <c r="A27" s="4">
        <v>25.650000000000002</v>
      </c>
      <c r="B27" s="87">
        <v>6.1721671720476214</v>
      </c>
      <c r="C27" s="87">
        <v>7.48</v>
      </c>
      <c r="D27" s="87">
        <v>10.8</v>
      </c>
      <c r="E27" s="87">
        <v>18.182205932773801</v>
      </c>
      <c r="F27" s="87">
        <v>18</v>
      </c>
      <c r="G27" s="87">
        <v>8.5</v>
      </c>
      <c r="H27" s="87">
        <v>7.1999999999999993</v>
      </c>
      <c r="I27" s="87">
        <v>10</v>
      </c>
      <c r="J27" s="87">
        <v>8</v>
      </c>
      <c r="K27" s="87">
        <v>16</v>
      </c>
      <c r="L27" s="87">
        <v>15.807755306500022</v>
      </c>
      <c r="M27" s="87">
        <v>25.139164139761895</v>
      </c>
      <c r="N27" s="73">
        <f t="shared" si="52"/>
        <v>151.28129255108334</v>
      </c>
      <c r="O27" s="87">
        <v>7.591765621618574</v>
      </c>
      <c r="P27" s="87">
        <v>9.2004000000000001</v>
      </c>
      <c r="Q27" s="87">
        <v>13.284000000000001</v>
      </c>
      <c r="R27" s="87">
        <v>22.364113297311775</v>
      </c>
      <c r="S27" s="87">
        <v>22.14</v>
      </c>
      <c r="T27" s="87">
        <v>10.455</v>
      </c>
      <c r="U27" s="87">
        <v>8.8559999999999999</v>
      </c>
      <c r="V27" s="87">
        <v>12.3</v>
      </c>
      <c r="W27" s="87">
        <v>9.84</v>
      </c>
      <c r="X27" s="87">
        <v>19.68</v>
      </c>
      <c r="Y27" s="87">
        <v>19.443539026995026</v>
      </c>
      <c r="Z27" s="87">
        <v>30.921171891907132</v>
      </c>
      <c r="AA27" s="73">
        <f t="shared" si="53"/>
        <v>186.07598983783248</v>
      </c>
      <c r="AB27" s="87">
        <v>9.5656246832394025</v>
      </c>
      <c r="AC27" s="87">
        <v>11.592504</v>
      </c>
      <c r="AD27" s="87">
        <v>16.737840000000002</v>
      </c>
      <c r="AE27" s="87">
        <v>28.178782754612836</v>
      </c>
      <c r="AF27" s="87">
        <v>27.8964</v>
      </c>
      <c r="AG27" s="87">
        <v>13.173299999999999</v>
      </c>
      <c r="AH27" s="87">
        <v>11.15856</v>
      </c>
      <c r="AI27" s="87">
        <v>15.498000000000001</v>
      </c>
      <c r="AJ27" s="87">
        <v>12.398400000000001</v>
      </c>
      <c r="AK27" s="87">
        <v>24.796800000000001</v>
      </c>
      <c r="AL27" s="87">
        <v>24.498859174013734</v>
      </c>
      <c r="AM27" s="87">
        <v>38.960676583802986</v>
      </c>
      <c r="AN27" s="73">
        <f t="shared" si="54"/>
        <v>234.45574719566895</v>
      </c>
      <c r="AO27" s="87">
        <v>13.009249569205588</v>
      </c>
      <c r="AP27" s="87">
        <v>15.765805440000001</v>
      </c>
      <c r="AQ27" s="87">
        <v>22.763462400000005</v>
      </c>
      <c r="AR27" s="87">
        <v>38.323144546273461</v>
      </c>
      <c r="AS27" s="87">
        <v>37.939104</v>
      </c>
      <c r="AT27" s="87">
        <v>17.915687999999999</v>
      </c>
      <c r="AU27" s="87">
        <v>15.175641600000001</v>
      </c>
      <c r="AV27" s="87">
        <v>21.077280000000002</v>
      </c>
      <c r="AW27" s="87">
        <v>16.861824000000002</v>
      </c>
      <c r="AX27" s="87">
        <v>33.723648000000004</v>
      </c>
      <c r="AY27" s="87">
        <v>33.318448476658681</v>
      </c>
      <c r="AZ27" s="87">
        <v>52.986520153972066</v>
      </c>
      <c r="BA27" s="73">
        <f t="shared" si="55"/>
        <v>318.85981618610981</v>
      </c>
      <c r="BB27" s="67">
        <f t="shared" si="57"/>
        <v>158.31608796302152</v>
      </c>
      <c r="BC27" s="67">
        <f t="shared" si="58"/>
        <v>191.86200000000002</v>
      </c>
      <c r="BD27" s="67">
        <f t="shared" si="59"/>
        <v>277.02000000000004</v>
      </c>
      <c r="BE27" s="67">
        <f t="shared" si="60"/>
        <v>466.37358217564804</v>
      </c>
      <c r="BF27" s="67">
        <f t="shared" si="61"/>
        <v>461.70000000000005</v>
      </c>
      <c r="BG27" s="67">
        <f t="shared" si="62"/>
        <v>218.02500000000001</v>
      </c>
      <c r="BH27" s="67">
        <f t="shared" si="63"/>
        <v>184.68</v>
      </c>
      <c r="BI27" s="67">
        <f t="shared" si="64"/>
        <v>256.5</v>
      </c>
      <c r="BJ27" s="67">
        <f t="shared" si="65"/>
        <v>205.20000000000002</v>
      </c>
      <c r="BK27" s="67">
        <f t="shared" si="66"/>
        <v>410.40000000000003</v>
      </c>
      <c r="BL27" s="67">
        <f t="shared" si="67"/>
        <v>405.46892361172559</v>
      </c>
      <c r="BM27" s="67">
        <f t="shared" si="68"/>
        <v>644.81956018489268</v>
      </c>
      <c r="BN27" s="67">
        <f t="shared" si="69"/>
        <v>3880.3651539352882</v>
      </c>
      <c r="BO27" s="67">
        <f t="shared" si="70"/>
        <v>194.72878819451645</v>
      </c>
      <c r="BP27" s="67">
        <f t="shared" si="71"/>
        <v>235.99026000000003</v>
      </c>
      <c r="BQ27" s="67">
        <f t="shared" si="72"/>
        <v>340.73460000000006</v>
      </c>
      <c r="BR27" s="67">
        <f t="shared" si="73"/>
        <v>573.63950607604704</v>
      </c>
      <c r="BS27" s="67">
        <f t="shared" si="74"/>
        <v>567.89100000000008</v>
      </c>
      <c r="BT27" s="67">
        <f t="shared" si="75"/>
        <v>268.17075</v>
      </c>
      <c r="BU27" s="67">
        <f t="shared" si="76"/>
        <v>227.15640000000002</v>
      </c>
      <c r="BV27" s="67">
        <f t="shared" si="77"/>
        <v>315.49500000000006</v>
      </c>
      <c r="BW27" s="67">
        <f t="shared" si="78"/>
        <v>252.39600000000002</v>
      </c>
      <c r="BX27" s="67">
        <f t="shared" si="79"/>
        <v>504.79200000000003</v>
      </c>
      <c r="BY27" s="67">
        <f t="shared" si="80"/>
        <v>498.72677604242244</v>
      </c>
      <c r="BZ27" s="67">
        <f t="shared" si="81"/>
        <v>793.12805902741798</v>
      </c>
      <c r="CA27" s="67">
        <f t="shared" si="82"/>
        <v>4772.8491393404038</v>
      </c>
      <c r="CB27" s="67">
        <f t="shared" si="83"/>
        <v>245.3582731250907</v>
      </c>
      <c r="CC27" s="67">
        <f t="shared" si="84"/>
        <v>297.34772760000004</v>
      </c>
      <c r="CD27" s="67">
        <f t="shared" si="85"/>
        <v>429.32559600000008</v>
      </c>
      <c r="CE27" s="67">
        <f t="shared" si="86"/>
        <v>722.78577765581929</v>
      </c>
      <c r="CF27" s="67">
        <f t="shared" si="87"/>
        <v>715.54266000000007</v>
      </c>
      <c r="CG27" s="67">
        <f t="shared" si="88"/>
        <v>337.89514500000001</v>
      </c>
      <c r="CH27" s="67">
        <f t="shared" si="89"/>
        <v>286.21706399999999</v>
      </c>
      <c r="CI27" s="67">
        <f t="shared" si="90"/>
        <v>397.52370000000008</v>
      </c>
      <c r="CJ27" s="67">
        <f t="shared" si="91"/>
        <v>318.01896000000005</v>
      </c>
      <c r="CK27" s="67">
        <f t="shared" si="92"/>
        <v>636.0379200000001</v>
      </c>
      <c r="CL27" s="67">
        <f t="shared" si="93"/>
        <v>628.39573781345234</v>
      </c>
      <c r="CM27" s="67">
        <f t="shared" si="94"/>
        <v>999.34135437454665</v>
      </c>
      <c r="CN27" s="67">
        <f t="shared" si="95"/>
        <v>6013.7899155689092</v>
      </c>
      <c r="CO27" s="67">
        <f t="shared" si="96"/>
        <v>333.68725145012337</v>
      </c>
      <c r="CP27" s="67">
        <f t="shared" si="97"/>
        <v>404.39290953600005</v>
      </c>
      <c r="CQ27" s="67">
        <f t="shared" si="98"/>
        <v>583.88281056000017</v>
      </c>
      <c r="CR27" s="67">
        <f t="shared" si="99"/>
        <v>982.98865761191439</v>
      </c>
      <c r="CS27" s="67">
        <f t="shared" si="100"/>
        <v>973.13801760000013</v>
      </c>
      <c r="CT27" s="67">
        <f t="shared" si="101"/>
        <v>459.53739720000004</v>
      </c>
      <c r="CU27" s="67">
        <f t="shared" si="102"/>
        <v>389.25520704000007</v>
      </c>
      <c r="CV27" s="67">
        <f t="shared" si="103"/>
        <v>540.63223200000004</v>
      </c>
      <c r="CW27" s="67">
        <f t="shared" si="104"/>
        <v>432.50578560000008</v>
      </c>
      <c r="CX27" s="67">
        <f t="shared" si="105"/>
        <v>865.01157120000016</v>
      </c>
      <c r="CY27" s="67">
        <f t="shared" si="106"/>
        <v>854.61820342629528</v>
      </c>
      <c r="CZ27" s="67">
        <f t="shared" si="107"/>
        <v>1359.1042419493835</v>
      </c>
      <c r="DA27" s="67">
        <f t="shared" si="108"/>
        <v>8178.7542851737171</v>
      </c>
      <c r="DB27" s="67">
        <f t="shared" si="1"/>
        <v>102.90545717596399</v>
      </c>
      <c r="DC27" s="67">
        <f t="shared" si="1"/>
        <v>124.71030000000002</v>
      </c>
      <c r="DD27" s="67">
        <f t="shared" si="2"/>
        <v>180.06300000000005</v>
      </c>
      <c r="DE27" s="67">
        <f t="shared" si="3"/>
        <v>303.14282841417122</v>
      </c>
      <c r="DF27" s="67">
        <f t="shared" si="4"/>
        <v>300.10500000000002</v>
      </c>
      <c r="DG27" s="67">
        <f t="shared" si="5"/>
        <v>141.71625</v>
      </c>
      <c r="DH27" s="67">
        <f t="shared" si="6"/>
        <v>120.042</v>
      </c>
      <c r="DI27" s="67">
        <f t="shared" si="7"/>
        <v>166.72499999999999</v>
      </c>
      <c r="DJ27" s="67">
        <f t="shared" si="8"/>
        <v>133.38000000000002</v>
      </c>
      <c r="DK27" s="67">
        <f t="shared" si="9"/>
        <v>266.76000000000005</v>
      </c>
      <c r="DL27" s="67">
        <f t="shared" si="10"/>
        <v>263.55480034762166</v>
      </c>
      <c r="DM27" s="67">
        <f t="shared" si="11"/>
        <v>419.13271412018025</v>
      </c>
      <c r="DN27" s="67">
        <f t="shared" si="12"/>
        <v>2522.2373500579374</v>
      </c>
      <c r="DO27" s="67">
        <f t="shared" si="13"/>
        <v>126.5737123264357</v>
      </c>
      <c r="DP27" s="67">
        <f t="shared" si="14"/>
        <v>153.39366900000002</v>
      </c>
      <c r="DQ27" s="67">
        <f t="shared" si="15"/>
        <v>221.47749000000005</v>
      </c>
      <c r="DR27" s="67">
        <f t="shared" si="16"/>
        <v>372.86567894943062</v>
      </c>
      <c r="DS27" s="67">
        <f t="shared" si="17"/>
        <v>369.12915000000004</v>
      </c>
      <c r="DT27" s="67">
        <f t="shared" si="18"/>
        <v>174.31098750000001</v>
      </c>
      <c r="DU27" s="67">
        <f t="shared" si="19"/>
        <v>147.65166000000002</v>
      </c>
      <c r="DV27" s="67">
        <f t="shared" si="20"/>
        <v>205.07175000000004</v>
      </c>
      <c r="DW27" s="67">
        <f t="shared" si="21"/>
        <v>164.0574</v>
      </c>
      <c r="DX27" s="67">
        <f t="shared" si="22"/>
        <v>328.1148</v>
      </c>
      <c r="DY27" s="67">
        <f t="shared" si="23"/>
        <v>324.17240442757458</v>
      </c>
      <c r="DZ27" s="67">
        <f t="shared" si="24"/>
        <v>515.5332383678217</v>
      </c>
      <c r="EA27" s="67">
        <f t="shared" si="25"/>
        <v>3102.3519405712627</v>
      </c>
      <c r="EB27" s="67">
        <f t="shared" si="26"/>
        <v>159.48287753130896</v>
      </c>
      <c r="EC27" s="67">
        <f t="shared" si="27"/>
        <v>193.27602294000005</v>
      </c>
      <c r="ED27" s="67">
        <f t="shared" si="28"/>
        <v>279.06163740000005</v>
      </c>
      <c r="EE27" s="67">
        <f t="shared" si="29"/>
        <v>469.81075547628257</v>
      </c>
      <c r="EF27" s="67">
        <f t="shared" si="30"/>
        <v>465.10272900000007</v>
      </c>
      <c r="EG27" s="67">
        <f t="shared" si="31"/>
        <v>219.63184425000003</v>
      </c>
      <c r="EH27" s="67">
        <f t="shared" si="32"/>
        <v>186.04109160000002</v>
      </c>
      <c r="EI27" s="67">
        <f t="shared" si="33"/>
        <v>258.39040500000004</v>
      </c>
      <c r="EJ27" s="67">
        <f t="shared" si="34"/>
        <v>206.71232400000005</v>
      </c>
      <c r="EK27" s="67">
        <f t="shared" si="35"/>
        <v>413.4246480000001</v>
      </c>
      <c r="EL27" s="67">
        <f t="shared" si="36"/>
        <v>408.45722957874403</v>
      </c>
      <c r="EM27" s="67">
        <f t="shared" si="37"/>
        <v>649.57188034345529</v>
      </c>
      <c r="EN27" s="67">
        <f t="shared" si="38"/>
        <v>3908.9634451197912</v>
      </c>
      <c r="EO27" s="67">
        <f t="shared" si="39"/>
        <v>216.89671344258019</v>
      </c>
      <c r="EP27" s="67">
        <f t="shared" si="40"/>
        <v>262.85539119840001</v>
      </c>
      <c r="EQ27" s="67">
        <f t="shared" si="41"/>
        <v>379.52382686400011</v>
      </c>
      <c r="ER27" s="67">
        <f t="shared" si="42"/>
        <v>638.94262744774437</v>
      </c>
      <c r="ES27" s="67">
        <f t="shared" si="43"/>
        <v>632.53971144000013</v>
      </c>
      <c r="ET27" s="67">
        <f t="shared" si="44"/>
        <v>298.69930818000006</v>
      </c>
      <c r="EU27" s="67">
        <f t="shared" si="45"/>
        <v>253.01588457600005</v>
      </c>
      <c r="EV27" s="67">
        <f t="shared" si="46"/>
        <v>351.41095080000002</v>
      </c>
      <c r="EW27" s="67">
        <f t="shared" si="47"/>
        <v>281.12876064000005</v>
      </c>
      <c r="EX27" s="67">
        <f t="shared" si="48"/>
        <v>562.25752128000011</v>
      </c>
      <c r="EY27" s="67">
        <f t="shared" si="49"/>
        <v>555.501832227092</v>
      </c>
      <c r="EZ27" s="67">
        <f t="shared" si="50"/>
        <v>883.41775726709932</v>
      </c>
      <c r="FA27" s="67">
        <f t="shared" si="51"/>
        <v>5316.1902853629163</v>
      </c>
    </row>
    <row r="28" spans="1:157">
      <c r="A28" s="4">
        <v>13.5</v>
      </c>
      <c r="B28" s="87">
        <v>8.6410340408666713</v>
      </c>
      <c r="C28" s="87">
        <v>7.48</v>
      </c>
      <c r="D28" s="87">
        <v>9</v>
      </c>
      <c r="E28" s="87">
        <v>9.0911029663869005</v>
      </c>
      <c r="F28" s="87">
        <v>12</v>
      </c>
      <c r="G28" s="87">
        <v>15.299999999999999</v>
      </c>
      <c r="H28" s="87">
        <v>10.799999999999999</v>
      </c>
      <c r="I28" s="87">
        <v>14</v>
      </c>
      <c r="J28" s="87">
        <v>10</v>
      </c>
      <c r="K28" s="87">
        <v>12</v>
      </c>
      <c r="L28" s="87">
        <v>18.066006064571454</v>
      </c>
      <c r="M28" s="87">
        <v>22.625247725785705</v>
      </c>
      <c r="N28" s="73">
        <f t="shared" si="52"/>
        <v>149.00339079761073</v>
      </c>
      <c r="O28" s="87">
        <v>10.628471870266006</v>
      </c>
      <c r="P28" s="87">
        <v>9.2004000000000001</v>
      </c>
      <c r="Q28" s="87">
        <v>11.07</v>
      </c>
      <c r="R28" s="87">
        <v>11.182056648655887</v>
      </c>
      <c r="S28" s="87">
        <v>14.76</v>
      </c>
      <c r="T28" s="87">
        <v>18.818999999999999</v>
      </c>
      <c r="U28" s="87">
        <v>13.283999999999999</v>
      </c>
      <c r="V28" s="87">
        <v>17.22</v>
      </c>
      <c r="W28" s="87">
        <v>12.3</v>
      </c>
      <c r="X28" s="87">
        <v>14.76</v>
      </c>
      <c r="Y28" s="87">
        <v>22.22118745942289</v>
      </c>
      <c r="Z28" s="87">
        <v>27.829054702716416</v>
      </c>
      <c r="AA28" s="73">
        <f t="shared" si="53"/>
        <v>183.27417068106118</v>
      </c>
      <c r="AB28" s="87">
        <v>13.391874556535168</v>
      </c>
      <c r="AC28" s="87">
        <v>11.592504</v>
      </c>
      <c r="AD28" s="87">
        <v>13.9482</v>
      </c>
      <c r="AE28" s="87">
        <v>14.089391377306418</v>
      </c>
      <c r="AF28" s="87">
        <v>18.5976</v>
      </c>
      <c r="AG28" s="87">
        <v>23.711939999999998</v>
      </c>
      <c r="AH28" s="87">
        <v>16.737839999999998</v>
      </c>
      <c r="AI28" s="87">
        <v>21.697199999999999</v>
      </c>
      <c r="AJ28" s="87">
        <v>15.498000000000001</v>
      </c>
      <c r="AK28" s="87">
        <v>18.5976</v>
      </c>
      <c r="AL28" s="87">
        <v>27.998696198872842</v>
      </c>
      <c r="AM28" s="87">
        <v>35.064608925422682</v>
      </c>
      <c r="AN28" s="73">
        <f t="shared" si="54"/>
        <v>230.92545505813709</v>
      </c>
      <c r="AO28" s="87">
        <v>18.212949396887829</v>
      </c>
      <c r="AP28" s="87">
        <v>15.765805440000001</v>
      </c>
      <c r="AQ28" s="87">
        <v>18.969552</v>
      </c>
      <c r="AR28" s="87">
        <v>19.161572273136731</v>
      </c>
      <c r="AS28" s="87">
        <v>25.292736000000001</v>
      </c>
      <c r="AT28" s="87">
        <v>32.248238399999998</v>
      </c>
      <c r="AU28" s="87">
        <v>22.763462399999998</v>
      </c>
      <c r="AV28" s="87">
        <v>29.508192000000001</v>
      </c>
      <c r="AW28" s="87">
        <v>21.077280000000002</v>
      </c>
      <c r="AX28" s="87">
        <v>25.292736000000001</v>
      </c>
      <c r="AY28" s="87">
        <v>38.078226830467067</v>
      </c>
      <c r="AZ28" s="87">
        <v>47.687868138574849</v>
      </c>
      <c r="BA28" s="73">
        <f t="shared" si="55"/>
        <v>314.0586188790665</v>
      </c>
      <c r="BB28" s="67">
        <f t="shared" si="57"/>
        <v>116.65395955170007</v>
      </c>
      <c r="BC28" s="67">
        <f t="shared" si="58"/>
        <v>100.98</v>
      </c>
      <c r="BD28" s="67">
        <f t="shared" si="59"/>
        <v>121.5</v>
      </c>
      <c r="BE28" s="67">
        <f t="shared" si="60"/>
        <v>122.72989004622316</v>
      </c>
      <c r="BF28" s="67">
        <f t="shared" si="61"/>
        <v>162</v>
      </c>
      <c r="BG28" s="67">
        <f t="shared" si="62"/>
        <v>206.54999999999998</v>
      </c>
      <c r="BH28" s="67">
        <f t="shared" si="63"/>
        <v>145.79999999999998</v>
      </c>
      <c r="BI28" s="67">
        <f t="shared" si="64"/>
        <v>189</v>
      </c>
      <c r="BJ28" s="67">
        <f t="shared" si="65"/>
        <v>135</v>
      </c>
      <c r="BK28" s="67">
        <f t="shared" si="66"/>
        <v>162</v>
      </c>
      <c r="BL28" s="67">
        <f t="shared" si="67"/>
        <v>243.89108187171462</v>
      </c>
      <c r="BM28" s="67">
        <f t="shared" si="68"/>
        <v>305.44084429810704</v>
      </c>
      <c r="BN28" s="67">
        <f t="shared" si="69"/>
        <v>2011.545775767745</v>
      </c>
      <c r="BO28" s="67">
        <f t="shared" si="70"/>
        <v>143.48437024859109</v>
      </c>
      <c r="BP28" s="67">
        <f t="shared" si="71"/>
        <v>124.2054</v>
      </c>
      <c r="BQ28" s="67">
        <f t="shared" si="72"/>
        <v>149.44499999999999</v>
      </c>
      <c r="BR28" s="67">
        <f t="shared" si="73"/>
        <v>150.95776475685449</v>
      </c>
      <c r="BS28" s="67">
        <f t="shared" si="74"/>
        <v>199.26</v>
      </c>
      <c r="BT28" s="67">
        <f t="shared" si="75"/>
        <v>254.0565</v>
      </c>
      <c r="BU28" s="67">
        <f t="shared" si="76"/>
        <v>179.33399999999997</v>
      </c>
      <c r="BV28" s="67">
        <f t="shared" si="77"/>
        <v>232.46999999999997</v>
      </c>
      <c r="BW28" s="67">
        <f t="shared" si="78"/>
        <v>166.05</v>
      </c>
      <c r="BX28" s="67">
        <f t="shared" si="79"/>
        <v>199.26</v>
      </c>
      <c r="BY28" s="67">
        <f t="shared" si="80"/>
        <v>299.98603070220901</v>
      </c>
      <c r="BZ28" s="67">
        <f t="shared" si="81"/>
        <v>375.69223848667161</v>
      </c>
      <c r="CA28" s="67">
        <f t="shared" si="82"/>
        <v>2474.201304194326</v>
      </c>
      <c r="CB28" s="67">
        <f t="shared" si="83"/>
        <v>180.79030651322478</v>
      </c>
      <c r="CC28" s="67">
        <f t="shared" si="84"/>
        <v>156.49880400000001</v>
      </c>
      <c r="CD28" s="67">
        <f t="shared" si="85"/>
        <v>188.30070000000001</v>
      </c>
      <c r="CE28" s="67">
        <f t="shared" si="86"/>
        <v>190.20678359363666</v>
      </c>
      <c r="CF28" s="67">
        <f t="shared" si="87"/>
        <v>251.0676</v>
      </c>
      <c r="CG28" s="67">
        <f t="shared" si="88"/>
        <v>320.11118999999997</v>
      </c>
      <c r="CH28" s="67">
        <f t="shared" si="89"/>
        <v>225.96083999999999</v>
      </c>
      <c r="CI28" s="67">
        <f t="shared" si="90"/>
        <v>292.91219999999998</v>
      </c>
      <c r="CJ28" s="67">
        <f t="shared" si="91"/>
        <v>209.22300000000001</v>
      </c>
      <c r="CK28" s="67">
        <f t="shared" si="92"/>
        <v>251.0676</v>
      </c>
      <c r="CL28" s="67">
        <f t="shared" si="93"/>
        <v>377.98239868478339</v>
      </c>
      <c r="CM28" s="67">
        <f t="shared" si="94"/>
        <v>473.37222049320621</v>
      </c>
      <c r="CN28" s="67">
        <f t="shared" si="95"/>
        <v>3117.4936432848508</v>
      </c>
      <c r="CO28" s="67">
        <f t="shared" si="96"/>
        <v>245.87481685798571</v>
      </c>
      <c r="CP28" s="67">
        <f t="shared" si="97"/>
        <v>212.83837344000003</v>
      </c>
      <c r="CQ28" s="67">
        <f t="shared" si="98"/>
        <v>256.08895200000001</v>
      </c>
      <c r="CR28" s="67">
        <f t="shared" si="99"/>
        <v>258.68122568734589</v>
      </c>
      <c r="CS28" s="67">
        <f t="shared" si="100"/>
        <v>341.45193600000005</v>
      </c>
      <c r="CT28" s="67">
        <f t="shared" si="101"/>
        <v>435.35121839999999</v>
      </c>
      <c r="CU28" s="67">
        <f t="shared" si="102"/>
        <v>307.30674239999996</v>
      </c>
      <c r="CV28" s="67">
        <f t="shared" si="103"/>
        <v>398.360592</v>
      </c>
      <c r="CW28" s="67">
        <f t="shared" si="104"/>
        <v>284.54328000000004</v>
      </c>
      <c r="CX28" s="67">
        <f t="shared" si="105"/>
        <v>341.45193600000005</v>
      </c>
      <c r="CY28" s="67">
        <f t="shared" si="106"/>
        <v>514.0560622113054</v>
      </c>
      <c r="CZ28" s="67">
        <f t="shared" si="107"/>
        <v>643.78621987076042</v>
      </c>
      <c r="DA28" s="67">
        <f t="shared" si="108"/>
        <v>4239.7913548673978</v>
      </c>
      <c r="DB28" s="67">
        <f t="shared" si="1"/>
        <v>75.825073708605046</v>
      </c>
      <c r="DC28" s="67">
        <f t="shared" si="1"/>
        <v>65.637</v>
      </c>
      <c r="DD28" s="67">
        <f t="shared" si="2"/>
        <v>78.975000000000009</v>
      </c>
      <c r="DE28" s="67">
        <f t="shared" si="3"/>
        <v>79.774428530045057</v>
      </c>
      <c r="DF28" s="67">
        <f t="shared" si="4"/>
        <v>105.3</v>
      </c>
      <c r="DG28" s="67">
        <f t="shared" si="5"/>
        <v>134.25749999999999</v>
      </c>
      <c r="DH28" s="67">
        <f t="shared" si="6"/>
        <v>94.77</v>
      </c>
      <c r="DI28" s="67">
        <f t="shared" si="7"/>
        <v>122.85000000000001</v>
      </c>
      <c r="DJ28" s="67">
        <f t="shared" si="8"/>
        <v>87.75</v>
      </c>
      <c r="DK28" s="67">
        <f t="shared" si="9"/>
        <v>105.3</v>
      </c>
      <c r="DL28" s="67">
        <f t="shared" si="10"/>
        <v>158.52920321661452</v>
      </c>
      <c r="DM28" s="67">
        <f t="shared" si="11"/>
        <v>198.53654879376958</v>
      </c>
      <c r="DN28" s="67">
        <f t="shared" si="12"/>
        <v>1307.5047542490342</v>
      </c>
      <c r="DO28" s="67">
        <f t="shared" si="13"/>
        <v>93.264840661584216</v>
      </c>
      <c r="DP28" s="67">
        <f t="shared" si="14"/>
        <v>80.733509999999995</v>
      </c>
      <c r="DQ28" s="67">
        <f t="shared" si="15"/>
        <v>97.139250000000004</v>
      </c>
      <c r="DR28" s="67">
        <f t="shared" si="16"/>
        <v>98.122547091955425</v>
      </c>
      <c r="DS28" s="67">
        <f t="shared" si="17"/>
        <v>129.51900000000001</v>
      </c>
      <c r="DT28" s="67">
        <f t="shared" si="18"/>
        <v>165.13672500000001</v>
      </c>
      <c r="DU28" s="67">
        <f t="shared" si="19"/>
        <v>116.56709999999998</v>
      </c>
      <c r="DV28" s="67">
        <f t="shared" si="20"/>
        <v>151.10549999999998</v>
      </c>
      <c r="DW28" s="67">
        <f t="shared" si="21"/>
        <v>107.9325</v>
      </c>
      <c r="DX28" s="67">
        <f t="shared" si="22"/>
        <v>129.51900000000001</v>
      </c>
      <c r="DY28" s="67">
        <f t="shared" si="23"/>
        <v>194.99091995643587</v>
      </c>
      <c r="DZ28" s="67">
        <f t="shared" si="24"/>
        <v>244.19995501633656</v>
      </c>
      <c r="EA28" s="67">
        <f t="shared" si="25"/>
        <v>1608.230847726312</v>
      </c>
      <c r="EB28" s="67">
        <f t="shared" si="26"/>
        <v>117.51369923359611</v>
      </c>
      <c r="EC28" s="67">
        <f t="shared" si="27"/>
        <v>101.7242226</v>
      </c>
      <c r="ED28" s="67">
        <f t="shared" si="28"/>
        <v>122.39545500000001</v>
      </c>
      <c r="EE28" s="67">
        <f t="shared" si="29"/>
        <v>123.63440933586384</v>
      </c>
      <c r="EF28" s="67">
        <f t="shared" si="30"/>
        <v>163.19394</v>
      </c>
      <c r="EG28" s="67">
        <f t="shared" si="31"/>
        <v>208.07227349999999</v>
      </c>
      <c r="EH28" s="67">
        <f t="shared" si="32"/>
        <v>146.87454600000001</v>
      </c>
      <c r="EI28" s="67">
        <f t="shared" si="33"/>
        <v>190.39293000000001</v>
      </c>
      <c r="EJ28" s="67">
        <f t="shared" si="34"/>
        <v>135.99495000000002</v>
      </c>
      <c r="EK28" s="67">
        <f t="shared" si="35"/>
        <v>163.19394</v>
      </c>
      <c r="EL28" s="67">
        <f t="shared" si="36"/>
        <v>245.68855914510922</v>
      </c>
      <c r="EM28" s="67">
        <f t="shared" si="37"/>
        <v>307.69194332058407</v>
      </c>
      <c r="EN28" s="67">
        <f t="shared" si="38"/>
        <v>2026.3708681351532</v>
      </c>
      <c r="EO28" s="67">
        <f t="shared" si="39"/>
        <v>159.81863095769071</v>
      </c>
      <c r="EP28" s="67">
        <f t="shared" si="40"/>
        <v>138.34494273600004</v>
      </c>
      <c r="EQ28" s="67">
        <f t="shared" si="41"/>
        <v>166.45781880000001</v>
      </c>
      <c r="ER28" s="67">
        <f t="shared" si="42"/>
        <v>168.14279669677484</v>
      </c>
      <c r="ES28" s="67">
        <f t="shared" si="43"/>
        <v>221.94375840000004</v>
      </c>
      <c r="ET28" s="67">
        <f t="shared" si="44"/>
        <v>282.97829195999998</v>
      </c>
      <c r="EU28" s="67">
        <f t="shared" si="45"/>
        <v>199.74938255999999</v>
      </c>
      <c r="EV28" s="67">
        <f t="shared" si="46"/>
        <v>258.93438480000003</v>
      </c>
      <c r="EW28" s="67">
        <f t="shared" si="47"/>
        <v>184.95313200000004</v>
      </c>
      <c r="EX28" s="67">
        <f t="shared" si="48"/>
        <v>221.94375840000004</v>
      </c>
      <c r="EY28" s="67">
        <f t="shared" si="49"/>
        <v>334.13644043734854</v>
      </c>
      <c r="EZ28" s="67">
        <f t="shared" si="50"/>
        <v>418.46104291599431</v>
      </c>
      <c r="FA28" s="67">
        <f t="shared" si="51"/>
        <v>2755.8643806638088</v>
      </c>
    </row>
    <row r="29" spans="1:157">
      <c r="A29" s="4">
        <v>12.15</v>
      </c>
      <c r="B29" s="87">
        <v>6.1721671720476214</v>
      </c>
      <c r="C29" s="87">
        <v>7.48</v>
      </c>
      <c r="D29" s="87">
        <v>18</v>
      </c>
      <c r="E29" s="87">
        <v>9.0911029663869005</v>
      </c>
      <c r="F29" s="87">
        <v>14</v>
      </c>
      <c r="G29" s="87">
        <v>8.5</v>
      </c>
      <c r="H29" s="87">
        <v>7.1999999999999993</v>
      </c>
      <c r="I29" s="87">
        <v>16</v>
      </c>
      <c r="J29" s="87">
        <v>14</v>
      </c>
      <c r="K29" s="87">
        <v>12</v>
      </c>
      <c r="L29" s="87">
        <v>15.807755306500022</v>
      </c>
      <c r="M29" s="87">
        <v>25.139164139761895</v>
      </c>
      <c r="N29" s="73">
        <f t="shared" si="52"/>
        <v>153.39018958469646</v>
      </c>
      <c r="O29" s="87">
        <v>7.591765621618574</v>
      </c>
      <c r="P29" s="87">
        <v>9.2004000000000001</v>
      </c>
      <c r="Q29" s="87">
        <v>22.14</v>
      </c>
      <c r="R29" s="87">
        <v>11.182056648655887</v>
      </c>
      <c r="S29" s="87">
        <v>17.22</v>
      </c>
      <c r="T29" s="87">
        <v>10.455</v>
      </c>
      <c r="U29" s="87">
        <v>8.8559999999999999</v>
      </c>
      <c r="V29" s="87">
        <v>19.68</v>
      </c>
      <c r="W29" s="87">
        <v>17.22</v>
      </c>
      <c r="X29" s="87">
        <v>14.76</v>
      </c>
      <c r="Y29" s="87">
        <v>19.443539026995026</v>
      </c>
      <c r="Z29" s="87">
        <v>30.921171891907132</v>
      </c>
      <c r="AA29" s="73">
        <f t="shared" si="53"/>
        <v>188.66993318917662</v>
      </c>
      <c r="AB29" s="87">
        <v>9.5656246832394025</v>
      </c>
      <c r="AC29" s="87">
        <v>11.592504</v>
      </c>
      <c r="AD29" s="87">
        <v>27.8964</v>
      </c>
      <c r="AE29" s="87">
        <v>14.089391377306418</v>
      </c>
      <c r="AF29" s="87">
        <v>21.697199999999999</v>
      </c>
      <c r="AG29" s="87">
        <v>13.173299999999999</v>
      </c>
      <c r="AH29" s="87">
        <v>11.15856</v>
      </c>
      <c r="AI29" s="87">
        <v>24.796800000000001</v>
      </c>
      <c r="AJ29" s="87">
        <v>21.697199999999999</v>
      </c>
      <c r="AK29" s="87">
        <v>18.5976</v>
      </c>
      <c r="AL29" s="87">
        <v>24.498859174013734</v>
      </c>
      <c r="AM29" s="87">
        <v>38.960676583802986</v>
      </c>
      <c r="AN29" s="73">
        <f t="shared" si="54"/>
        <v>237.72411581836255</v>
      </c>
      <c r="AO29" s="87">
        <v>13.009249569205588</v>
      </c>
      <c r="AP29" s="87">
        <v>15.765805440000001</v>
      </c>
      <c r="AQ29" s="87">
        <v>37.939104</v>
      </c>
      <c r="AR29" s="87">
        <v>19.161572273136731</v>
      </c>
      <c r="AS29" s="87">
        <v>29.508192000000001</v>
      </c>
      <c r="AT29" s="87">
        <v>17.915687999999999</v>
      </c>
      <c r="AU29" s="87">
        <v>15.175641600000001</v>
      </c>
      <c r="AV29" s="87">
        <v>33.723648000000004</v>
      </c>
      <c r="AW29" s="87">
        <v>29.508192000000001</v>
      </c>
      <c r="AX29" s="87">
        <v>25.292736000000001</v>
      </c>
      <c r="AY29" s="87">
        <v>33.318448476658681</v>
      </c>
      <c r="AZ29" s="87">
        <v>52.986520153972066</v>
      </c>
      <c r="BA29" s="73">
        <f t="shared" si="55"/>
        <v>323.3047975129731</v>
      </c>
      <c r="BB29" s="67">
        <f t="shared" si="57"/>
        <v>74.991831140378608</v>
      </c>
      <c r="BC29" s="67">
        <f t="shared" si="58"/>
        <v>90.882000000000005</v>
      </c>
      <c r="BD29" s="67">
        <f t="shared" si="59"/>
        <v>218.70000000000002</v>
      </c>
      <c r="BE29" s="67">
        <f t="shared" si="60"/>
        <v>110.45690104160084</v>
      </c>
      <c r="BF29" s="67">
        <f t="shared" si="61"/>
        <v>170.1</v>
      </c>
      <c r="BG29" s="67">
        <f t="shared" si="62"/>
        <v>103.27500000000001</v>
      </c>
      <c r="BH29" s="67">
        <f t="shared" si="63"/>
        <v>87.47999999999999</v>
      </c>
      <c r="BI29" s="67">
        <f t="shared" si="64"/>
        <v>194.4</v>
      </c>
      <c r="BJ29" s="67">
        <f t="shared" si="65"/>
        <v>170.1</v>
      </c>
      <c r="BK29" s="67">
        <f t="shared" si="66"/>
        <v>145.80000000000001</v>
      </c>
      <c r="BL29" s="67">
        <f t="shared" si="67"/>
        <v>192.06422697397528</v>
      </c>
      <c r="BM29" s="67">
        <f t="shared" si="68"/>
        <v>305.44084429810704</v>
      </c>
      <c r="BN29" s="67">
        <f t="shared" si="69"/>
        <v>1863.690803454062</v>
      </c>
      <c r="BO29" s="67">
        <f t="shared" si="70"/>
        <v>92.239952302665671</v>
      </c>
      <c r="BP29" s="67">
        <f t="shared" si="71"/>
        <v>111.78486000000001</v>
      </c>
      <c r="BQ29" s="67">
        <f t="shared" si="72"/>
        <v>269.00100000000003</v>
      </c>
      <c r="BR29" s="67">
        <f t="shared" si="73"/>
        <v>135.86198828116903</v>
      </c>
      <c r="BS29" s="67">
        <f t="shared" si="74"/>
        <v>209.22299999999998</v>
      </c>
      <c r="BT29" s="67">
        <f t="shared" si="75"/>
        <v>127.02825</v>
      </c>
      <c r="BU29" s="67">
        <f t="shared" si="76"/>
        <v>107.60040000000001</v>
      </c>
      <c r="BV29" s="67">
        <f t="shared" si="77"/>
        <v>239.11199999999999</v>
      </c>
      <c r="BW29" s="67">
        <f t="shared" si="78"/>
        <v>209.22299999999998</v>
      </c>
      <c r="BX29" s="67">
        <f t="shared" si="79"/>
        <v>179.334</v>
      </c>
      <c r="BY29" s="67">
        <f t="shared" si="80"/>
        <v>236.23899917798957</v>
      </c>
      <c r="BZ29" s="67">
        <f t="shared" si="81"/>
        <v>375.69223848667167</v>
      </c>
      <c r="CA29" s="67">
        <f t="shared" si="82"/>
        <v>2292.3396882484958</v>
      </c>
      <c r="CB29" s="67">
        <f t="shared" si="83"/>
        <v>116.22233990135875</v>
      </c>
      <c r="CC29" s="67">
        <f t="shared" si="84"/>
        <v>140.84892360000001</v>
      </c>
      <c r="CD29" s="67">
        <f t="shared" si="85"/>
        <v>338.94126</v>
      </c>
      <c r="CE29" s="67">
        <f t="shared" si="86"/>
        <v>171.18610523427299</v>
      </c>
      <c r="CF29" s="67">
        <f t="shared" si="87"/>
        <v>263.62097999999997</v>
      </c>
      <c r="CG29" s="67">
        <f t="shared" si="88"/>
        <v>160.05559499999998</v>
      </c>
      <c r="CH29" s="67">
        <f t="shared" si="89"/>
        <v>135.576504</v>
      </c>
      <c r="CI29" s="67">
        <f t="shared" si="90"/>
        <v>301.28112000000004</v>
      </c>
      <c r="CJ29" s="67">
        <f t="shared" si="91"/>
        <v>263.62097999999997</v>
      </c>
      <c r="CK29" s="67">
        <f t="shared" si="92"/>
        <v>225.96084000000002</v>
      </c>
      <c r="CL29" s="67">
        <f t="shared" si="93"/>
        <v>297.66113896426691</v>
      </c>
      <c r="CM29" s="67">
        <f t="shared" si="94"/>
        <v>473.37222049320627</v>
      </c>
      <c r="CN29" s="67">
        <f t="shared" si="95"/>
        <v>2888.3480071931049</v>
      </c>
      <c r="CO29" s="67">
        <f t="shared" si="96"/>
        <v>158.0623822658479</v>
      </c>
      <c r="CP29" s="67">
        <f t="shared" si="97"/>
        <v>191.55453609600002</v>
      </c>
      <c r="CQ29" s="67">
        <f t="shared" si="98"/>
        <v>460.9601136</v>
      </c>
      <c r="CR29" s="67">
        <f t="shared" si="99"/>
        <v>232.81310311861128</v>
      </c>
      <c r="CS29" s="67">
        <f t="shared" si="100"/>
        <v>358.52453280000003</v>
      </c>
      <c r="CT29" s="67">
        <f t="shared" si="101"/>
        <v>217.6756092</v>
      </c>
      <c r="CU29" s="67">
        <f t="shared" si="102"/>
        <v>184.38404544000002</v>
      </c>
      <c r="CV29" s="67">
        <f t="shared" si="103"/>
        <v>409.74232320000004</v>
      </c>
      <c r="CW29" s="67">
        <f t="shared" si="104"/>
        <v>358.52453280000003</v>
      </c>
      <c r="CX29" s="67">
        <f t="shared" si="105"/>
        <v>307.30674240000002</v>
      </c>
      <c r="CY29" s="67">
        <f t="shared" si="106"/>
        <v>404.81914899140298</v>
      </c>
      <c r="CZ29" s="67">
        <f t="shared" si="107"/>
        <v>643.78621987076065</v>
      </c>
      <c r="DA29" s="67">
        <f t="shared" si="108"/>
        <v>3928.1532897826232</v>
      </c>
      <c r="DB29" s="67">
        <f t="shared" si="1"/>
        <v>48.744690241246097</v>
      </c>
      <c r="DC29" s="67">
        <f t="shared" si="1"/>
        <v>59.073300000000003</v>
      </c>
      <c r="DD29" s="67">
        <f t="shared" si="2"/>
        <v>142.15500000000003</v>
      </c>
      <c r="DE29" s="67">
        <f t="shared" si="3"/>
        <v>71.796985677040553</v>
      </c>
      <c r="DF29" s="67">
        <f t="shared" si="4"/>
        <v>110.565</v>
      </c>
      <c r="DG29" s="67">
        <f t="shared" si="5"/>
        <v>67.128750000000011</v>
      </c>
      <c r="DH29" s="67">
        <f t="shared" si="6"/>
        <v>56.861999999999995</v>
      </c>
      <c r="DI29" s="67">
        <f t="shared" si="7"/>
        <v>126.36000000000001</v>
      </c>
      <c r="DJ29" s="67">
        <f t="shared" si="8"/>
        <v>110.565</v>
      </c>
      <c r="DK29" s="67">
        <f t="shared" si="9"/>
        <v>94.77000000000001</v>
      </c>
      <c r="DL29" s="67">
        <f t="shared" si="10"/>
        <v>124.84174753308393</v>
      </c>
      <c r="DM29" s="67">
        <f t="shared" si="11"/>
        <v>198.53654879376958</v>
      </c>
      <c r="DN29" s="67">
        <f t="shared" si="12"/>
        <v>1211.3990222451403</v>
      </c>
      <c r="DO29" s="67">
        <f t="shared" si="13"/>
        <v>59.955968996732686</v>
      </c>
      <c r="DP29" s="67">
        <f t="shared" si="14"/>
        <v>72.660159000000007</v>
      </c>
      <c r="DQ29" s="67">
        <f t="shared" si="15"/>
        <v>174.85065000000003</v>
      </c>
      <c r="DR29" s="67">
        <f t="shared" si="16"/>
        <v>88.310292382759869</v>
      </c>
      <c r="DS29" s="67">
        <f t="shared" si="17"/>
        <v>135.99494999999999</v>
      </c>
      <c r="DT29" s="67">
        <f t="shared" si="18"/>
        <v>82.568362500000006</v>
      </c>
      <c r="DU29" s="67">
        <f t="shared" si="19"/>
        <v>69.940260000000009</v>
      </c>
      <c r="DV29" s="67">
        <f t="shared" si="20"/>
        <v>155.4228</v>
      </c>
      <c r="DW29" s="67">
        <f t="shared" si="21"/>
        <v>135.99494999999999</v>
      </c>
      <c r="DX29" s="67">
        <f t="shared" si="22"/>
        <v>116.56710000000001</v>
      </c>
      <c r="DY29" s="67">
        <f t="shared" si="23"/>
        <v>153.55534946569321</v>
      </c>
      <c r="DZ29" s="67">
        <f t="shared" si="24"/>
        <v>244.19995501633659</v>
      </c>
      <c r="EA29" s="67">
        <f t="shared" si="25"/>
        <v>1490.0207973615222</v>
      </c>
      <c r="EB29" s="67">
        <f t="shared" si="26"/>
        <v>75.544520935883185</v>
      </c>
      <c r="EC29" s="67">
        <f t="shared" si="27"/>
        <v>91.551800340000014</v>
      </c>
      <c r="ED29" s="67">
        <f t="shared" si="28"/>
        <v>220.31181900000001</v>
      </c>
      <c r="EE29" s="67">
        <f t="shared" si="29"/>
        <v>111.27096840227745</v>
      </c>
      <c r="EF29" s="67">
        <f t="shared" si="30"/>
        <v>171.35363699999999</v>
      </c>
      <c r="EG29" s="67">
        <f t="shared" si="31"/>
        <v>104.03613675</v>
      </c>
      <c r="EH29" s="67">
        <f t="shared" si="32"/>
        <v>88.1247276</v>
      </c>
      <c r="EI29" s="67">
        <f t="shared" si="33"/>
        <v>195.83272800000003</v>
      </c>
      <c r="EJ29" s="67">
        <f t="shared" si="34"/>
        <v>171.35363699999999</v>
      </c>
      <c r="EK29" s="67">
        <f t="shared" si="35"/>
        <v>146.87454600000001</v>
      </c>
      <c r="EL29" s="67">
        <f t="shared" si="36"/>
        <v>193.47974032677351</v>
      </c>
      <c r="EM29" s="67">
        <f t="shared" si="37"/>
        <v>307.69194332058407</v>
      </c>
      <c r="EN29" s="67">
        <f t="shared" si="38"/>
        <v>1877.4262046755182</v>
      </c>
      <c r="EO29" s="67">
        <f t="shared" si="39"/>
        <v>102.74054847280114</v>
      </c>
      <c r="EP29" s="67">
        <f t="shared" si="40"/>
        <v>124.51044846240002</v>
      </c>
      <c r="EQ29" s="67">
        <f t="shared" si="41"/>
        <v>299.62407383999999</v>
      </c>
      <c r="ER29" s="67">
        <f t="shared" si="42"/>
        <v>151.32851702709735</v>
      </c>
      <c r="ES29" s="67">
        <f t="shared" si="43"/>
        <v>233.04094632000002</v>
      </c>
      <c r="ET29" s="67">
        <f t="shared" si="44"/>
        <v>141.48914597999999</v>
      </c>
      <c r="EU29" s="67">
        <f t="shared" si="45"/>
        <v>119.84962953600002</v>
      </c>
      <c r="EV29" s="67">
        <f t="shared" si="46"/>
        <v>266.33251008000002</v>
      </c>
      <c r="EW29" s="67">
        <f t="shared" si="47"/>
        <v>233.04094632000002</v>
      </c>
      <c r="EX29" s="67">
        <f t="shared" si="48"/>
        <v>199.74938256000002</v>
      </c>
      <c r="EY29" s="67">
        <f t="shared" si="49"/>
        <v>263.13244684441196</v>
      </c>
      <c r="EZ29" s="67">
        <f t="shared" si="50"/>
        <v>418.46104291599443</v>
      </c>
      <c r="FA29" s="67">
        <f t="shared" si="51"/>
        <v>2553.2996383587051</v>
      </c>
    </row>
    <row r="30" spans="1:157">
      <c r="A30" s="4">
        <v>25.650000000000002</v>
      </c>
      <c r="B30" s="87">
        <v>6.1721671720476214</v>
      </c>
      <c r="C30" s="87">
        <v>22.44</v>
      </c>
      <c r="D30" s="87">
        <v>21.6</v>
      </c>
      <c r="E30" s="87">
        <v>21.818647119328556</v>
      </c>
      <c r="F30" s="87">
        <v>24</v>
      </c>
      <c r="G30" s="87">
        <v>20.399999999999999</v>
      </c>
      <c r="H30" s="87">
        <v>14.399999999999999</v>
      </c>
      <c r="I30" s="87">
        <v>24</v>
      </c>
      <c r="J30" s="87">
        <v>24</v>
      </c>
      <c r="K30" s="87">
        <v>24</v>
      </c>
      <c r="L30" s="87">
        <v>27.099009096857181</v>
      </c>
      <c r="M30" s="87">
        <v>30.166996967714272</v>
      </c>
      <c r="N30" s="73">
        <f t="shared" si="52"/>
        <v>260.09682035594761</v>
      </c>
      <c r="O30" s="87">
        <v>7.591765621618574</v>
      </c>
      <c r="P30" s="87">
        <v>27.601200000000002</v>
      </c>
      <c r="Q30" s="87">
        <v>26.568000000000001</v>
      </c>
      <c r="R30" s="87">
        <v>26.836935956774123</v>
      </c>
      <c r="S30" s="87">
        <v>29.52</v>
      </c>
      <c r="T30" s="87">
        <v>25.091999999999999</v>
      </c>
      <c r="U30" s="87">
        <v>17.712</v>
      </c>
      <c r="V30" s="87">
        <v>29.52</v>
      </c>
      <c r="W30" s="87">
        <v>29.52</v>
      </c>
      <c r="X30" s="87">
        <v>29.52</v>
      </c>
      <c r="Y30" s="87">
        <v>33.331781189134333</v>
      </c>
      <c r="Z30" s="87">
        <v>37.105406270288555</v>
      </c>
      <c r="AA30" s="73">
        <f t="shared" si="53"/>
        <v>319.91908903781558</v>
      </c>
      <c r="AB30" s="87">
        <v>9.5656246832394025</v>
      </c>
      <c r="AC30" s="87">
        <v>34.777512000000002</v>
      </c>
      <c r="AD30" s="87">
        <v>33.475680000000004</v>
      </c>
      <c r="AE30" s="87">
        <v>33.814539305535398</v>
      </c>
      <c r="AF30" s="87">
        <v>37.1952</v>
      </c>
      <c r="AG30" s="87">
        <v>31.615919999999999</v>
      </c>
      <c r="AH30" s="87">
        <v>22.317119999999999</v>
      </c>
      <c r="AI30" s="87">
        <v>37.1952</v>
      </c>
      <c r="AJ30" s="87">
        <v>37.1952</v>
      </c>
      <c r="AK30" s="87">
        <v>37.1952</v>
      </c>
      <c r="AL30" s="87">
        <v>41.99804429830926</v>
      </c>
      <c r="AM30" s="87">
        <v>46.752811900563579</v>
      </c>
      <c r="AN30" s="73">
        <f t="shared" si="54"/>
        <v>403.09805218764762</v>
      </c>
      <c r="AO30" s="87">
        <v>13.009249569205588</v>
      </c>
      <c r="AP30" s="87">
        <v>47.297416320000004</v>
      </c>
      <c r="AQ30" s="87">
        <v>45.52692480000001</v>
      </c>
      <c r="AR30" s="87">
        <v>45.987773455528142</v>
      </c>
      <c r="AS30" s="87">
        <v>50.585472000000003</v>
      </c>
      <c r="AT30" s="87">
        <v>42.9976512</v>
      </c>
      <c r="AU30" s="87">
        <v>30.351283200000001</v>
      </c>
      <c r="AV30" s="87">
        <v>50.585472000000003</v>
      </c>
      <c r="AW30" s="87">
        <v>50.585472000000003</v>
      </c>
      <c r="AX30" s="87">
        <v>50.585472000000003</v>
      </c>
      <c r="AY30" s="87">
        <v>57.117340245700596</v>
      </c>
      <c r="AZ30" s="87">
        <v>63.58382418476647</v>
      </c>
      <c r="BA30" s="73">
        <f t="shared" si="55"/>
        <v>548.2133509752008</v>
      </c>
      <c r="BB30" s="67">
        <f t="shared" si="57"/>
        <v>158.31608796302152</v>
      </c>
      <c r="BC30" s="67">
        <f t="shared" si="58"/>
        <v>575.58600000000013</v>
      </c>
      <c r="BD30" s="67">
        <f t="shared" si="59"/>
        <v>554.04000000000008</v>
      </c>
      <c r="BE30" s="67">
        <f t="shared" si="60"/>
        <v>559.64829861077749</v>
      </c>
      <c r="BF30" s="67">
        <f t="shared" si="61"/>
        <v>615.6</v>
      </c>
      <c r="BG30" s="67">
        <f t="shared" si="62"/>
        <v>523.26</v>
      </c>
      <c r="BH30" s="67">
        <f t="shared" si="63"/>
        <v>369.36</v>
      </c>
      <c r="BI30" s="67">
        <f t="shared" si="64"/>
        <v>615.6</v>
      </c>
      <c r="BJ30" s="67">
        <f t="shared" si="65"/>
        <v>615.6</v>
      </c>
      <c r="BK30" s="67">
        <f t="shared" si="66"/>
        <v>615.6</v>
      </c>
      <c r="BL30" s="67">
        <f t="shared" si="67"/>
        <v>695.0895833343867</v>
      </c>
      <c r="BM30" s="67">
        <f t="shared" si="68"/>
        <v>773.78347222187119</v>
      </c>
      <c r="BN30" s="67">
        <f t="shared" si="69"/>
        <v>6671.4834421300566</v>
      </c>
      <c r="BO30" s="67">
        <f t="shared" si="70"/>
        <v>194.72878819451645</v>
      </c>
      <c r="BP30" s="67">
        <f t="shared" si="71"/>
        <v>707.9707800000001</v>
      </c>
      <c r="BQ30" s="67">
        <f t="shared" si="72"/>
        <v>681.46920000000011</v>
      </c>
      <c r="BR30" s="67">
        <f t="shared" si="73"/>
        <v>688.36740729125631</v>
      </c>
      <c r="BS30" s="67">
        <f t="shared" si="74"/>
        <v>757.1880000000001</v>
      </c>
      <c r="BT30" s="67">
        <f t="shared" si="75"/>
        <v>643.60980000000006</v>
      </c>
      <c r="BU30" s="67">
        <f t="shared" si="76"/>
        <v>454.31280000000004</v>
      </c>
      <c r="BV30" s="67">
        <f t="shared" si="77"/>
        <v>757.1880000000001</v>
      </c>
      <c r="BW30" s="67">
        <f t="shared" si="78"/>
        <v>757.1880000000001</v>
      </c>
      <c r="BX30" s="67">
        <f t="shared" si="79"/>
        <v>757.1880000000001</v>
      </c>
      <c r="BY30" s="67">
        <f t="shared" si="80"/>
        <v>854.96018750129565</v>
      </c>
      <c r="BZ30" s="67">
        <f t="shared" si="81"/>
        <v>951.75367083290155</v>
      </c>
      <c r="CA30" s="67">
        <f t="shared" si="82"/>
        <v>8205.92463381997</v>
      </c>
      <c r="CB30" s="67">
        <f t="shared" si="83"/>
        <v>245.3582731250907</v>
      </c>
      <c r="CC30" s="67">
        <f t="shared" si="84"/>
        <v>892.04318280000007</v>
      </c>
      <c r="CD30" s="67">
        <f t="shared" si="85"/>
        <v>858.65119200000015</v>
      </c>
      <c r="CE30" s="67">
        <f t="shared" si="86"/>
        <v>867.34293318698303</v>
      </c>
      <c r="CF30" s="67">
        <f t="shared" si="87"/>
        <v>954.05688000000009</v>
      </c>
      <c r="CG30" s="67">
        <f t="shared" si="88"/>
        <v>810.94834800000001</v>
      </c>
      <c r="CH30" s="67">
        <f t="shared" si="89"/>
        <v>572.43412799999999</v>
      </c>
      <c r="CI30" s="67">
        <f t="shared" si="90"/>
        <v>954.05688000000009</v>
      </c>
      <c r="CJ30" s="67">
        <f t="shared" si="91"/>
        <v>954.05688000000009</v>
      </c>
      <c r="CK30" s="67">
        <f t="shared" si="92"/>
        <v>954.05688000000009</v>
      </c>
      <c r="CL30" s="67">
        <f t="shared" si="93"/>
        <v>1077.2498362516326</v>
      </c>
      <c r="CM30" s="67">
        <f t="shared" si="94"/>
        <v>1199.2096252494559</v>
      </c>
      <c r="CN30" s="67">
        <f t="shared" si="95"/>
        <v>10339.465038613162</v>
      </c>
      <c r="CO30" s="67">
        <f t="shared" si="96"/>
        <v>333.68725145012337</v>
      </c>
      <c r="CP30" s="67">
        <f t="shared" si="97"/>
        <v>1213.1787286080003</v>
      </c>
      <c r="CQ30" s="67">
        <f t="shared" si="98"/>
        <v>1167.7656211200003</v>
      </c>
      <c r="CR30" s="67">
        <f t="shared" si="99"/>
        <v>1179.586389134297</v>
      </c>
      <c r="CS30" s="67">
        <f t="shared" si="100"/>
        <v>1297.5173568000002</v>
      </c>
      <c r="CT30" s="67">
        <f t="shared" si="101"/>
        <v>1102.8897532800001</v>
      </c>
      <c r="CU30" s="67">
        <f t="shared" si="102"/>
        <v>778.51041408000015</v>
      </c>
      <c r="CV30" s="67">
        <f t="shared" si="103"/>
        <v>1297.5173568000002</v>
      </c>
      <c r="CW30" s="67">
        <f t="shared" si="104"/>
        <v>1297.5173568000002</v>
      </c>
      <c r="CX30" s="67">
        <f t="shared" si="105"/>
        <v>1297.5173568000002</v>
      </c>
      <c r="CY30" s="67">
        <f t="shared" si="106"/>
        <v>1465.0597773022205</v>
      </c>
      <c r="CZ30" s="67">
        <f t="shared" si="107"/>
        <v>1630.9250903392601</v>
      </c>
      <c r="DA30" s="67">
        <f t="shared" si="108"/>
        <v>14061.672452513902</v>
      </c>
      <c r="DB30" s="67">
        <f t="shared" si="1"/>
        <v>102.90545717596399</v>
      </c>
      <c r="DC30" s="67">
        <f t="shared" si="1"/>
        <v>374.13090000000011</v>
      </c>
      <c r="DD30" s="67">
        <f t="shared" si="2"/>
        <v>360.12600000000009</v>
      </c>
      <c r="DE30" s="67">
        <f t="shared" si="3"/>
        <v>363.77139409700538</v>
      </c>
      <c r="DF30" s="67">
        <f t="shared" si="4"/>
        <v>400.14000000000004</v>
      </c>
      <c r="DG30" s="67">
        <f t="shared" si="5"/>
        <v>340.11900000000003</v>
      </c>
      <c r="DH30" s="67">
        <f t="shared" si="6"/>
        <v>240.084</v>
      </c>
      <c r="DI30" s="67">
        <f t="shared" si="7"/>
        <v>400.14000000000004</v>
      </c>
      <c r="DJ30" s="67">
        <f t="shared" si="8"/>
        <v>400.14000000000004</v>
      </c>
      <c r="DK30" s="67">
        <f t="shared" si="9"/>
        <v>400.14000000000004</v>
      </c>
      <c r="DL30" s="67">
        <f t="shared" si="10"/>
        <v>451.80822916735139</v>
      </c>
      <c r="DM30" s="67">
        <f t="shared" si="11"/>
        <v>502.95925694421629</v>
      </c>
      <c r="DN30" s="67">
        <f t="shared" si="12"/>
        <v>4336.4642373845372</v>
      </c>
      <c r="DO30" s="67">
        <f t="shared" si="13"/>
        <v>126.5737123264357</v>
      </c>
      <c r="DP30" s="67">
        <f t="shared" si="14"/>
        <v>460.18100700000008</v>
      </c>
      <c r="DQ30" s="67">
        <f t="shared" si="15"/>
        <v>442.95498000000009</v>
      </c>
      <c r="DR30" s="67">
        <f t="shared" si="16"/>
        <v>447.43881473931663</v>
      </c>
      <c r="DS30" s="67">
        <f t="shared" si="17"/>
        <v>492.17220000000009</v>
      </c>
      <c r="DT30" s="67">
        <f t="shared" si="18"/>
        <v>418.34637000000004</v>
      </c>
      <c r="DU30" s="67">
        <f t="shared" si="19"/>
        <v>295.30332000000004</v>
      </c>
      <c r="DV30" s="67">
        <f t="shared" si="20"/>
        <v>492.17220000000009</v>
      </c>
      <c r="DW30" s="67">
        <f t="shared" si="21"/>
        <v>492.17220000000009</v>
      </c>
      <c r="DX30" s="67">
        <f t="shared" si="22"/>
        <v>492.17220000000009</v>
      </c>
      <c r="DY30" s="67">
        <f t="shared" si="23"/>
        <v>555.72412187584223</v>
      </c>
      <c r="DZ30" s="67">
        <f t="shared" si="24"/>
        <v>618.63988604138603</v>
      </c>
      <c r="EA30" s="67">
        <f t="shared" si="25"/>
        <v>5333.8510119829807</v>
      </c>
      <c r="EB30" s="67">
        <f t="shared" si="26"/>
        <v>159.48287753130896</v>
      </c>
      <c r="EC30" s="67">
        <f t="shared" si="27"/>
        <v>579.82806882000011</v>
      </c>
      <c r="ED30" s="67">
        <f t="shared" si="28"/>
        <v>558.1232748000001</v>
      </c>
      <c r="EE30" s="67">
        <f t="shared" si="29"/>
        <v>563.77290657153901</v>
      </c>
      <c r="EF30" s="67">
        <f t="shared" si="30"/>
        <v>620.13697200000013</v>
      </c>
      <c r="EG30" s="67">
        <f t="shared" si="31"/>
        <v>527.11642619999998</v>
      </c>
      <c r="EH30" s="67">
        <f t="shared" si="32"/>
        <v>372.08218320000003</v>
      </c>
      <c r="EI30" s="67">
        <f t="shared" si="33"/>
        <v>620.13697200000013</v>
      </c>
      <c r="EJ30" s="67">
        <f t="shared" si="34"/>
        <v>620.13697200000013</v>
      </c>
      <c r="EK30" s="67">
        <f t="shared" si="35"/>
        <v>620.13697200000013</v>
      </c>
      <c r="EL30" s="67">
        <f t="shared" si="36"/>
        <v>700.21239356356125</v>
      </c>
      <c r="EM30" s="67">
        <f t="shared" si="37"/>
        <v>779.48625641214642</v>
      </c>
      <c r="EN30" s="67">
        <f t="shared" si="38"/>
        <v>6720.652275098555</v>
      </c>
      <c r="EO30" s="67">
        <f t="shared" si="39"/>
        <v>216.89671344258019</v>
      </c>
      <c r="EP30" s="67">
        <f t="shared" si="40"/>
        <v>788.56617359520021</v>
      </c>
      <c r="EQ30" s="67">
        <f t="shared" si="41"/>
        <v>759.04765372800023</v>
      </c>
      <c r="ER30" s="67">
        <f t="shared" si="42"/>
        <v>766.73115293729302</v>
      </c>
      <c r="ES30" s="67">
        <f t="shared" si="43"/>
        <v>843.38628192000021</v>
      </c>
      <c r="ET30" s="67">
        <f t="shared" si="44"/>
        <v>716.87833963200012</v>
      </c>
      <c r="EU30" s="67">
        <f t="shared" si="45"/>
        <v>506.03176915200009</v>
      </c>
      <c r="EV30" s="67">
        <f t="shared" si="46"/>
        <v>843.38628192000021</v>
      </c>
      <c r="EW30" s="67">
        <f t="shared" si="47"/>
        <v>843.38628192000021</v>
      </c>
      <c r="EX30" s="67">
        <f t="shared" si="48"/>
        <v>843.38628192000021</v>
      </c>
      <c r="EY30" s="67">
        <f t="shared" si="49"/>
        <v>952.28885524644329</v>
      </c>
      <c r="EZ30" s="67">
        <f t="shared" si="50"/>
        <v>1060.1013087205192</v>
      </c>
      <c r="FA30" s="67">
        <f t="shared" si="51"/>
        <v>9140.0870941340363</v>
      </c>
    </row>
    <row r="31" spans="1:157">
      <c r="A31" s="4">
        <v>21.6</v>
      </c>
      <c r="B31" s="87">
        <v>16.047634647323818</v>
      </c>
      <c r="C31" s="87">
        <v>20.57</v>
      </c>
      <c r="D31" s="87">
        <v>16.2</v>
      </c>
      <c r="E31" s="87">
        <v>23.636867712605941</v>
      </c>
      <c r="F31" s="87">
        <v>24</v>
      </c>
      <c r="G31" s="87">
        <v>11.9</v>
      </c>
      <c r="H31" s="87">
        <v>10.799999999999999</v>
      </c>
      <c r="I31" s="87">
        <v>26</v>
      </c>
      <c r="J31" s="87">
        <v>22</v>
      </c>
      <c r="K31" s="87">
        <v>16</v>
      </c>
      <c r="L31" s="87">
        <v>27.099009096857181</v>
      </c>
      <c r="M31" s="87">
        <v>27.653080553738082</v>
      </c>
      <c r="N31" s="73">
        <f t="shared" si="52"/>
        <v>241.90659201052503</v>
      </c>
      <c r="O31" s="87">
        <v>19.738590616208295</v>
      </c>
      <c r="P31" s="87">
        <v>25.301100000000002</v>
      </c>
      <c r="Q31" s="87">
        <v>19.925999999999998</v>
      </c>
      <c r="R31" s="87">
        <v>29.073347286505307</v>
      </c>
      <c r="S31" s="87">
        <v>29.52</v>
      </c>
      <c r="T31" s="87">
        <v>14.637</v>
      </c>
      <c r="U31" s="87">
        <v>13.283999999999999</v>
      </c>
      <c r="V31" s="87">
        <v>31.98</v>
      </c>
      <c r="W31" s="87">
        <v>27.06</v>
      </c>
      <c r="X31" s="87">
        <v>19.68</v>
      </c>
      <c r="Y31" s="87">
        <v>33.331781189134333</v>
      </c>
      <c r="Z31" s="87">
        <v>34.013289081097838</v>
      </c>
      <c r="AA31" s="73">
        <f t="shared" si="53"/>
        <v>297.54510817294579</v>
      </c>
      <c r="AB31" s="87">
        <v>24.870624176422453</v>
      </c>
      <c r="AC31" s="87">
        <v>31.879386000000004</v>
      </c>
      <c r="AD31" s="87">
        <v>25.106759999999998</v>
      </c>
      <c r="AE31" s="87">
        <v>36.632417580996687</v>
      </c>
      <c r="AF31" s="87">
        <v>37.1952</v>
      </c>
      <c r="AG31" s="87">
        <v>18.442620000000002</v>
      </c>
      <c r="AH31" s="87">
        <v>16.737839999999998</v>
      </c>
      <c r="AI31" s="87">
        <v>40.294800000000002</v>
      </c>
      <c r="AJ31" s="87">
        <v>34.095599999999997</v>
      </c>
      <c r="AK31" s="87">
        <v>24.796800000000001</v>
      </c>
      <c r="AL31" s="87">
        <v>41.99804429830926</v>
      </c>
      <c r="AM31" s="87">
        <v>42.856744242183275</v>
      </c>
      <c r="AN31" s="73">
        <f t="shared" si="54"/>
        <v>374.9068362979117</v>
      </c>
      <c r="AO31" s="87">
        <v>33.824048879934537</v>
      </c>
      <c r="AP31" s="87">
        <v>43.355964960000009</v>
      </c>
      <c r="AQ31" s="87">
        <v>34.145193599999999</v>
      </c>
      <c r="AR31" s="87">
        <v>49.8200879101555</v>
      </c>
      <c r="AS31" s="87">
        <v>50.585472000000003</v>
      </c>
      <c r="AT31" s="87">
        <v>25.081963200000004</v>
      </c>
      <c r="AU31" s="87">
        <v>22.763462399999998</v>
      </c>
      <c r="AV31" s="87">
        <v>54.800928000000006</v>
      </c>
      <c r="AW31" s="87">
        <v>46.370016</v>
      </c>
      <c r="AX31" s="87">
        <v>33.723648000000004</v>
      </c>
      <c r="AY31" s="87">
        <v>57.117340245700596</v>
      </c>
      <c r="AZ31" s="87">
        <v>58.285172169369261</v>
      </c>
      <c r="BA31" s="73">
        <f t="shared" si="55"/>
        <v>509.87329736515994</v>
      </c>
      <c r="BB31" s="67">
        <f t="shared" si="57"/>
        <v>346.62890838219448</v>
      </c>
      <c r="BC31" s="67">
        <f t="shared" si="58"/>
        <v>444.31200000000001</v>
      </c>
      <c r="BD31" s="67">
        <f t="shared" si="59"/>
        <v>349.92</v>
      </c>
      <c r="BE31" s="67">
        <f t="shared" si="60"/>
        <v>510.55634259228833</v>
      </c>
      <c r="BF31" s="67">
        <f t="shared" si="61"/>
        <v>518.40000000000009</v>
      </c>
      <c r="BG31" s="67">
        <f t="shared" si="62"/>
        <v>257.04000000000002</v>
      </c>
      <c r="BH31" s="67">
        <f t="shared" si="63"/>
        <v>233.28</v>
      </c>
      <c r="BI31" s="67">
        <f t="shared" si="64"/>
        <v>561.6</v>
      </c>
      <c r="BJ31" s="67">
        <f t="shared" si="65"/>
        <v>475.20000000000005</v>
      </c>
      <c r="BK31" s="67">
        <f t="shared" si="66"/>
        <v>345.6</v>
      </c>
      <c r="BL31" s="67">
        <f t="shared" si="67"/>
        <v>585.33859649211513</v>
      </c>
      <c r="BM31" s="67">
        <f t="shared" si="68"/>
        <v>597.30653996074261</v>
      </c>
      <c r="BN31" s="67">
        <f t="shared" si="69"/>
        <v>5225.1823874273414</v>
      </c>
      <c r="BO31" s="67">
        <f t="shared" si="70"/>
        <v>426.35355731009923</v>
      </c>
      <c r="BP31" s="67">
        <f t="shared" si="71"/>
        <v>546.50376000000006</v>
      </c>
      <c r="BQ31" s="67">
        <f t="shared" si="72"/>
        <v>430.40159999999997</v>
      </c>
      <c r="BR31" s="67">
        <f t="shared" si="73"/>
        <v>627.98430138851461</v>
      </c>
      <c r="BS31" s="67">
        <f t="shared" si="74"/>
        <v>637.63200000000006</v>
      </c>
      <c r="BT31" s="67">
        <f t="shared" si="75"/>
        <v>316.15920000000006</v>
      </c>
      <c r="BU31" s="67">
        <f t="shared" si="76"/>
        <v>286.93439999999998</v>
      </c>
      <c r="BV31" s="67">
        <f t="shared" si="77"/>
        <v>690.76800000000003</v>
      </c>
      <c r="BW31" s="67">
        <f t="shared" si="78"/>
        <v>584.49599999999998</v>
      </c>
      <c r="BX31" s="67">
        <f t="shared" si="79"/>
        <v>425.08800000000002</v>
      </c>
      <c r="BY31" s="67">
        <f t="shared" si="80"/>
        <v>719.96647368530159</v>
      </c>
      <c r="BZ31" s="67">
        <f t="shared" si="81"/>
        <v>734.68704415171339</v>
      </c>
      <c r="CA31" s="67">
        <f t="shared" si="82"/>
        <v>6426.9743365356298</v>
      </c>
      <c r="CB31" s="67">
        <f t="shared" si="83"/>
        <v>537.20548221072499</v>
      </c>
      <c r="CC31" s="67">
        <f t="shared" si="84"/>
        <v>688.59473760000014</v>
      </c>
      <c r="CD31" s="67">
        <f t="shared" si="85"/>
        <v>542.306016</v>
      </c>
      <c r="CE31" s="67">
        <f t="shared" si="86"/>
        <v>791.26021974952846</v>
      </c>
      <c r="CF31" s="67">
        <f t="shared" si="87"/>
        <v>803.41632000000004</v>
      </c>
      <c r="CG31" s="67">
        <f t="shared" si="88"/>
        <v>398.36059200000005</v>
      </c>
      <c r="CH31" s="67">
        <f t="shared" si="89"/>
        <v>361.53734400000002</v>
      </c>
      <c r="CI31" s="67">
        <f t="shared" si="90"/>
        <v>870.36768000000006</v>
      </c>
      <c r="CJ31" s="67">
        <f t="shared" si="91"/>
        <v>736.46496000000002</v>
      </c>
      <c r="CK31" s="67">
        <f t="shared" si="92"/>
        <v>535.61088000000007</v>
      </c>
      <c r="CL31" s="67">
        <f t="shared" si="93"/>
        <v>907.15775684348012</v>
      </c>
      <c r="CM31" s="67">
        <f t="shared" si="94"/>
        <v>925.70567563115878</v>
      </c>
      <c r="CN31" s="67">
        <f t="shared" si="95"/>
        <v>8097.987664034893</v>
      </c>
      <c r="CO31" s="67">
        <f t="shared" si="96"/>
        <v>730.59945580658609</v>
      </c>
      <c r="CP31" s="67">
        <f t="shared" si="97"/>
        <v>936.48884313600024</v>
      </c>
      <c r="CQ31" s="67">
        <f t="shared" si="98"/>
        <v>737.53618175999998</v>
      </c>
      <c r="CR31" s="67">
        <f t="shared" si="99"/>
        <v>1076.1138988593589</v>
      </c>
      <c r="CS31" s="67">
        <f t="shared" si="100"/>
        <v>1092.6461952000002</v>
      </c>
      <c r="CT31" s="67">
        <f t="shared" si="101"/>
        <v>541.77040512000008</v>
      </c>
      <c r="CU31" s="67">
        <f t="shared" si="102"/>
        <v>491.69078783999998</v>
      </c>
      <c r="CV31" s="67">
        <f t="shared" si="103"/>
        <v>1183.7000448000001</v>
      </c>
      <c r="CW31" s="67">
        <f t="shared" si="104"/>
        <v>1001.5923456</v>
      </c>
      <c r="CX31" s="67">
        <f t="shared" si="105"/>
        <v>728.43079680000017</v>
      </c>
      <c r="CY31" s="67">
        <f t="shared" si="106"/>
        <v>1233.734549307133</v>
      </c>
      <c r="CZ31" s="67">
        <f t="shared" si="107"/>
        <v>1258.9597188583762</v>
      </c>
      <c r="DA31" s="67">
        <f t="shared" si="108"/>
        <v>11013.263223087455</v>
      </c>
      <c r="DB31" s="67">
        <f t="shared" si="1"/>
        <v>225.30879044842641</v>
      </c>
      <c r="DC31" s="67">
        <f t="shared" si="1"/>
        <v>288.80279999999999</v>
      </c>
      <c r="DD31" s="67">
        <f t="shared" si="2"/>
        <v>227.44800000000001</v>
      </c>
      <c r="DE31" s="67">
        <f t="shared" si="3"/>
        <v>331.86162268498742</v>
      </c>
      <c r="DF31" s="67">
        <f t="shared" si="4"/>
        <v>336.96000000000009</v>
      </c>
      <c r="DG31" s="67">
        <f t="shared" si="5"/>
        <v>167.07600000000002</v>
      </c>
      <c r="DH31" s="67">
        <f t="shared" si="6"/>
        <v>151.63200000000001</v>
      </c>
      <c r="DI31" s="67">
        <f t="shared" si="7"/>
        <v>365.04</v>
      </c>
      <c r="DJ31" s="67">
        <f t="shared" si="8"/>
        <v>308.88000000000005</v>
      </c>
      <c r="DK31" s="67">
        <f t="shared" si="9"/>
        <v>224.64000000000001</v>
      </c>
      <c r="DL31" s="67">
        <f t="shared" si="10"/>
        <v>380.47008771987487</v>
      </c>
      <c r="DM31" s="67">
        <f t="shared" si="11"/>
        <v>388.24925097448272</v>
      </c>
      <c r="DN31" s="67">
        <f t="shared" si="12"/>
        <v>3396.3685518277721</v>
      </c>
      <c r="DO31" s="67">
        <f t="shared" si="13"/>
        <v>277.12981225156449</v>
      </c>
      <c r="DP31" s="67">
        <f t="shared" si="14"/>
        <v>355.22744400000005</v>
      </c>
      <c r="DQ31" s="67">
        <f t="shared" si="15"/>
        <v>279.76103999999998</v>
      </c>
      <c r="DR31" s="67">
        <f t="shared" si="16"/>
        <v>408.18979590253451</v>
      </c>
      <c r="DS31" s="67">
        <f t="shared" si="17"/>
        <v>414.46080000000006</v>
      </c>
      <c r="DT31" s="67">
        <f t="shared" si="18"/>
        <v>205.50348000000005</v>
      </c>
      <c r="DU31" s="67">
        <f t="shared" si="19"/>
        <v>186.50736000000001</v>
      </c>
      <c r="DV31" s="67">
        <f t="shared" si="20"/>
        <v>448.99920000000003</v>
      </c>
      <c r="DW31" s="67">
        <f t="shared" si="21"/>
        <v>379.92239999999998</v>
      </c>
      <c r="DX31" s="67">
        <f t="shared" si="22"/>
        <v>276.30720000000002</v>
      </c>
      <c r="DY31" s="67">
        <f t="shared" si="23"/>
        <v>467.97820789544608</v>
      </c>
      <c r="DZ31" s="67">
        <f t="shared" si="24"/>
        <v>477.5465786986137</v>
      </c>
      <c r="EA31" s="67">
        <f t="shared" si="25"/>
        <v>4177.5333187481592</v>
      </c>
      <c r="EB31" s="67">
        <f t="shared" si="26"/>
        <v>349.18356343697127</v>
      </c>
      <c r="EC31" s="67">
        <f t="shared" si="27"/>
        <v>447.58657944000009</v>
      </c>
      <c r="ED31" s="67">
        <f t="shared" si="28"/>
        <v>352.4989104</v>
      </c>
      <c r="EE31" s="67">
        <f t="shared" si="29"/>
        <v>514.31914283719357</v>
      </c>
      <c r="EF31" s="67">
        <f t="shared" si="30"/>
        <v>522.22060800000008</v>
      </c>
      <c r="EG31" s="67">
        <f t="shared" si="31"/>
        <v>258.93438480000003</v>
      </c>
      <c r="EH31" s="67">
        <f t="shared" si="32"/>
        <v>234.99927360000001</v>
      </c>
      <c r="EI31" s="67">
        <f t="shared" si="33"/>
        <v>565.73899200000005</v>
      </c>
      <c r="EJ31" s="67">
        <f t="shared" si="34"/>
        <v>478.702224</v>
      </c>
      <c r="EK31" s="67">
        <f t="shared" si="35"/>
        <v>348.14707200000004</v>
      </c>
      <c r="EL31" s="67">
        <f t="shared" si="36"/>
        <v>589.65254194826207</v>
      </c>
      <c r="EM31" s="67">
        <f t="shared" si="37"/>
        <v>601.70868916025324</v>
      </c>
      <c r="EN31" s="67">
        <f t="shared" si="38"/>
        <v>5263.6919816226809</v>
      </c>
      <c r="EO31" s="67">
        <f t="shared" si="39"/>
        <v>474.88964627428095</v>
      </c>
      <c r="EP31" s="67">
        <f t="shared" si="40"/>
        <v>608.71774803840015</v>
      </c>
      <c r="EQ31" s="67">
        <f t="shared" si="41"/>
        <v>479.39851814399998</v>
      </c>
      <c r="ER31" s="67">
        <f t="shared" si="42"/>
        <v>699.47403425858329</v>
      </c>
      <c r="ES31" s="67">
        <f t="shared" si="43"/>
        <v>710.2200268800002</v>
      </c>
      <c r="ET31" s="67">
        <f t="shared" si="44"/>
        <v>352.15076332800004</v>
      </c>
      <c r="EU31" s="67">
        <f t="shared" si="45"/>
        <v>319.59901209600002</v>
      </c>
      <c r="EV31" s="67">
        <f t="shared" si="46"/>
        <v>769.40502912000011</v>
      </c>
      <c r="EW31" s="67">
        <f t="shared" si="47"/>
        <v>651.03502464000007</v>
      </c>
      <c r="EX31" s="67">
        <f t="shared" si="48"/>
        <v>473.48001792000014</v>
      </c>
      <c r="EY31" s="67">
        <f t="shared" si="49"/>
        <v>801.92745704963647</v>
      </c>
      <c r="EZ31" s="67">
        <f t="shared" si="50"/>
        <v>818.32381725794448</v>
      </c>
      <c r="FA31" s="67">
        <f t="shared" si="51"/>
        <v>7158.6210950068462</v>
      </c>
    </row>
    <row r="32" spans="1:157">
      <c r="A32" s="4">
        <v>10.8</v>
      </c>
      <c r="B32" s="87">
        <v>4.9377337376380979</v>
      </c>
      <c r="C32" s="87">
        <v>5.61</v>
      </c>
      <c r="D32" s="87">
        <v>1.8</v>
      </c>
      <c r="E32" s="87">
        <v>3.6364411865547597</v>
      </c>
      <c r="F32" s="87">
        <v>6</v>
      </c>
      <c r="G32" s="87">
        <v>5.0999999999999996</v>
      </c>
      <c r="H32" s="87">
        <v>3.5999999999999996</v>
      </c>
      <c r="I32" s="87">
        <v>4</v>
      </c>
      <c r="J32" s="87">
        <v>8</v>
      </c>
      <c r="K32" s="87">
        <v>6</v>
      </c>
      <c r="L32" s="87">
        <v>6.7747522742142952</v>
      </c>
      <c r="M32" s="87">
        <v>0</v>
      </c>
      <c r="N32" s="73">
        <f t="shared" si="52"/>
        <v>55.458927198407153</v>
      </c>
      <c r="O32" s="87">
        <v>6.0734124972948607</v>
      </c>
      <c r="P32" s="87">
        <v>6.9003000000000005</v>
      </c>
      <c r="Q32" s="87">
        <v>2.214</v>
      </c>
      <c r="R32" s="87">
        <v>4.4728226594623539</v>
      </c>
      <c r="S32" s="87">
        <v>7.38</v>
      </c>
      <c r="T32" s="87">
        <v>6.2729999999999997</v>
      </c>
      <c r="U32" s="87">
        <v>4.4279999999999999</v>
      </c>
      <c r="V32" s="87">
        <v>4.92</v>
      </c>
      <c r="W32" s="87">
        <v>9.84</v>
      </c>
      <c r="X32" s="87">
        <v>7.38</v>
      </c>
      <c r="Y32" s="87">
        <v>8.3329452972835831</v>
      </c>
      <c r="Z32" s="87">
        <v>0</v>
      </c>
      <c r="AA32" s="73">
        <f t="shared" si="53"/>
        <v>68.214480454040796</v>
      </c>
      <c r="AB32" s="87">
        <v>7.6524997465915243</v>
      </c>
      <c r="AC32" s="87">
        <v>8.6943780000000004</v>
      </c>
      <c r="AD32" s="87">
        <v>2.7896399999999999</v>
      </c>
      <c r="AE32" s="87">
        <v>5.635756550922566</v>
      </c>
      <c r="AF32" s="87">
        <v>9.2988</v>
      </c>
      <c r="AG32" s="87">
        <v>7.9039799999999998</v>
      </c>
      <c r="AH32" s="87">
        <v>5.5792799999999998</v>
      </c>
      <c r="AI32" s="87">
        <v>6.1992000000000003</v>
      </c>
      <c r="AJ32" s="87">
        <v>12.398400000000001</v>
      </c>
      <c r="AK32" s="87">
        <v>9.2988</v>
      </c>
      <c r="AL32" s="87">
        <v>10.499511074577315</v>
      </c>
      <c r="AM32" s="87">
        <v>0</v>
      </c>
      <c r="AN32" s="73">
        <f t="shared" si="54"/>
        <v>85.950245372091388</v>
      </c>
      <c r="AO32" s="87">
        <v>10.407399655364474</v>
      </c>
      <c r="AP32" s="87">
        <v>11.824354080000001</v>
      </c>
      <c r="AQ32" s="87">
        <v>3.7939104000000001</v>
      </c>
      <c r="AR32" s="87">
        <v>7.6646289092546906</v>
      </c>
      <c r="AS32" s="87">
        <v>12.646368000000001</v>
      </c>
      <c r="AT32" s="87">
        <v>10.7494128</v>
      </c>
      <c r="AU32" s="87">
        <v>7.5878208000000003</v>
      </c>
      <c r="AV32" s="87">
        <v>8.4309120000000011</v>
      </c>
      <c r="AW32" s="87">
        <v>16.861824000000002</v>
      </c>
      <c r="AX32" s="87">
        <v>12.646368000000001</v>
      </c>
      <c r="AY32" s="87">
        <v>14.279335061425149</v>
      </c>
      <c r="AZ32" s="87">
        <v>0</v>
      </c>
      <c r="BA32" s="73">
        <f t="shared" si="55"/>
        <v>116.89233370604431</v>
      </c>
      <c r="BB32" s="67">
        <f t="shared" si="57"/>
        <v>53.32752436649146</v>
      </c>
      <c r="BC32" s="67">
        <f t="shared" si="58"/>
        <v>60.588000000000008</v>
      </c>
      <c r="BD32" s="67">
        <f t="shared" si="59"/>
        <v>19.440000000000001</v>
      </c>
      <c r="BE32" s="67">
        <f t="shared" si="60"/>
        <v>39.273564814791406</v>
      </c>
      <c r="BF32" s="67">
        <f t="shared" si="61"/>
        <v>64.800000000000011</v>
      </c>
      <c r="BG32" s="67">
        <f t="shared" si="62"/>
        <v>55.08</v>
      </c>
      <c r="BH32" s="67">
        <f t="shared" si="63"/>
        <v>38.879999999999995</v>
      </c>
      <c r="BI32" s="67">
        <f t="shared" si="64"/>
        <v>43.2</v>
      </c>
      <c r="BJ32" s="67">
        <f t="shared" si="65"/>
        <v>86.4</v>
      </c>
      <c r="BK32" s="67">
        <f t="shared" si="66"/>
        <v>64.800000000000011</v>
      </c>
      <c r="BL32" s="67">
        <f t="shared" si="67"/>
        <v>73.167324561514391</v>
      </c>
      <c r="BM32" s="67">
        <f t="shared" si="68"/>
        <v>0</v>
      </c>
      <c r="BN32" s="67">
        <f t="shared" si="69"/>
        <v>598.95641374279728</v>
      </c>
      <c r="BO32" s="67">
        <f t="shared" si="70"/>
        <v>65.592854970784501</v>
      </c>
      <c r="BP32" s="67">
        <f t="shared" si="71"/>
        <v>74.523240000000015</v>
      </c>
      <c r="BQ32" s="67">
        <f t="shared" si="72"/>
        <v>23.911200000000001</v>
      </c>
      <c r="BR32" s="67">
        <f t="shared" si="73"/>
        <v>48.306484722193424</v>
      </c>
      <c r="BS32" s="67">
        <f t="shared" si="74"/>
        <v>79.704000000000008</v>
      </c>
      <c r="BT32" s="67">
        <f t="shared" si="75"/>
        <v>67.748400000000004</v>
      </c>
      <c r="BU32" s="67">
        <f t="shared" si="76"/>
        <v>47.822400000000002</v>
      </c>
      <c r="BV32" s="67">
        <f t="shared" si="77"/>
        <v>53.136000000000003</v>
      </c>
      <c r="BW32" s="67">
        <f t="shared" si="78"/>
        <v>106.27200000000001</v>
      </c>
      <c r="BX32" s="67">
        <f t="shared" si="79"/>
        <v>79.704000000000008</v>
      </c>
      <c r="BY32" s="67">
        <f t="shared" si="80"/>
        <v>89.995809210662699</v>
      </c>
      <c r="BZ32" s="67">
        <f t="shared" si="81"/>
        <v>0</v>
      </c>
      <c r="CA32" s="67">
        <f t="shared" si="82"/>
        <v>736.71638890364068</v>
      </c>
      <c r="CB32" s="67">
        <f t="shared" si="83"/>
        <v>82.646997263188467</v>
      </c>
      <c r="CC32" s="67">
        <f t="shared" si="84"/>
        <v>93.899282400000004</v>
      </c>
      <c r="CD32" s="67">
        <f t="shared" si="85"/>
        <v>30.128112000000002</v>
      </c>
      <c r="CE32" s="67">
        <f t="shared" si="86"/>
        <v>60.866170749963715</v>
      </c>
      <c r="CF32" s="67">
        <f t="shared" si="87"/>
        <v>100.42704000000001</v>
      </c>
      <c r="CG32" s="67">
        <f t="shared" si="88"/>
        <v>85.362983999999997</v>
      </c>
      <c r="CH32" s="67">
        <f t="shared" si="89"/>
        <v>60.256224000000003</v>
      </c>
      <c r="CI32" s="67">
        <f t="shared" si="90"/>
        <v>66.951360000000008</v>
      </c>
      <c r="CJ32" s="67">
        <f t="shared" si="91"/>
        <v>133.90272000000002</v>
      </c>
      <c r="CK32" s="67">
        <f t="shared" si="92"/>
        <v>100.42704000000001</v>
      </c>
      <c r="CL32" s="67">
        <f t="shared" si="93"/>
        <v>113.39471960543501</v>
      </c>
      <c r="CM32" s="67">
        <f t="shared" si="94"/>
        <v>0</v>
      </c>
      <c r="CN32" s="67">
        <f t="shared" si="95"/>
        <v>928.26265001858701</v>
      </c>
      <c r="CO32" s="67">
        <f t="shared" si="96"/>
        <v>112.39991627793633</v>
      </c>
      <c r="CP32" s="67">
        <f t="shared" si="97"/>
        <v>127.70302406400002</v>
      </c>
      <c r="CQ32" s="67">
        <f t="shared" si="98"/>
        <v>40.974232320000006</v>
      </c>
      <c r="CR32" s="67">
        <f t="shared" si="99"/>
        <v>82.777992219950661</v>
      </c>
      <c r="CS32" s="67">
        <f t="shared" si="100"/>
        <v>136.58077440000002</v>
      </c>
      <c r="CT32" s="67">
        <f t="shared" si="101"/>
        <v>116.09365824000001</v>
      </c>
      <c r="CU32" s="67">
        <f t="shared" si="102"/>
        <v>81.948464640000012</v>
      </c>
      <c r="CV32" s="67">
        <f t="shared" si="103"/>
        <v>91.053849600000021</v>
      </c>
      <c r="CW32" s="67">
        <f t="shared" si="104"/>
        <v>182.10769920000004</v>
      </c>
      <c r="CX32" s="67">
        <f t="shared" si="105"/>
        <v>136.58077440000002</v>
      </c>
      <c r="CY32" s="67">
        <f t="shared" si="106"/>
        <v>154.21681866339162</v>
      </c>
      <c r="CZ32" s="67">
        <f t="shared" si="107"/>
        <v>0</v>
      </c>
      <c r="DA32" s="67">
        <f t="shared" si="108"/>
        <v>1262.4372040252786</v>
      </c>
      <c r="DB32" s="67">
        <f t="shared" si="1"/>
        <v>34.662890838219447</v>
      </c>
      <c r="DC32" s="67">
        <f t="shared" si="1"/>
        <v>39.382200000000005</v>
      </c>
      <c r="DD32" s="67">
        <f t="shared" si="2"/>
        <v>12.636000000000001</v>
      </c>
      <c r="DE32" s="67">
        <f t="shared" si="3"/>
        <v>25.527817129614416</v>
      </c>
      <c r="DF32" s="67">
        <f t="shared" si="4"/>
        <v>42.120000000000012</v>
      </c>
      <c r="DG32" s="67">
        <f t="shared" si="5"/>
        <v>35.802</v>
      </c>
      <c r="DH32" s="67">
        <f t="shared" si="6"/>
        <v>25.271999999999998</v>
      </c>
      <c r="DI32" s="67">
        <f t="shared" si="7"/>
        <v>28.080000000000002</v>
      </c>
      <c r="DJ32" s="67">
        <f t="shared" si="8"/>
        <v>56.160000000000004</v>
      </c>
      <c r="DK32" s="67">
        <f t="shared" si="9"/>
        <v>42.120000000000012</v>
      </c>
      <c r="DL32" s="67">
        <f t="shared" si="10"/>
        <v>47.558760964984359</v>
      </c>
      <c r="DM32" s="67">
        <f t="shared" si="11"/>
        <v>0</v>
      </c>
      <c r="DN32" s="67">
        <f t="shared" si="12"/>
        <v>389.32166893281823</v>
      </c>
      <c r="DO32" s="67">
        <f t="shared" si="13"/>
        <v>42.63535573100993</v>
      </c>
      <c r="DP32" s="67">
        <f t="shared" si="14"/>
        <v>48.440106000000014</v>
      </c>
      <c r="DQ32" s="67">
        <f t="shared" si="15"/>
        <v>15.542280000000002</v>
      </c>
      <c r="DR32" s="67">
        <f t="shared" si="16"/>
        <v>31.399215069425725</v>
      </c>
      <c r="DS32" s="67">
        <f t="shared" si="17"/>
        <v>51.807600000000008</v>
      </c>
      <c r="DT32" s="67">
        <f t="shared" si="18"/>
        <v>44.036460000000005</v>
      </c>
      <c r="DU32" s="67">
        <f t="shared" si="19"/>
        <v>31.084560000000003</v>
      </c>
      <c r="DV32" s="67">
        <f t="shared" si="20"/>
        <v>34.538400000000003</v>
      </c>
      <c r="DW32" s="67">
        <f t="shared" si="21"/>
        <v>69.076800000000006</v>
      </c>
      <c r="DX32" s="67">
        <f t="shared" si="22"/>
        <v>51.807600000000008</v>
      </c>
      <c r="DY32" s="67">
        <f t="shared" si="23"/>
        <v>58.497275986930759</v>
      </c>
      <c r="DZ32" s="67">
        <f t="shared" si="24"/>
        <v>0</v>
      </c>
      <c r="EA32" s="67">
        <f t="shared" si="25"/>
        <v>478.86565278736646</v>
      </c>
      <c r="EB32" s="67">
        <f t="shared" si="26"/>
        <v>53.720548221072505</v>
      </c>
      <c r="EC32" s="67">
        <f t="shared" si="27"/>
        <v>61.034533560000007</v>
      </c>
      <c r="ED32" s="67">
        <f t="shared" si="28"/>
        <v>19.583272800000003</v>
      </c>
      <c r="EE32" s="67">
        <f t="shared" si="29"/>
        <v>39.563010987476417</v>
      </c>
      <c r="EF32" s="67">
        <f t="shared" si="30"/>
        <v>65.27757600000001</v>
      </c>
      <c r="EG32" s="67">
        <f t="shared" si="31"/>
        <v>55.485939600000002</v>
      </c>
      <c r="EH32" s="67">
        <f t="shared" si="32"/>
        <v>39.166545600000006</v>
      </c>
      <c r="EI32" s="67">
        <f t="shared" si="33"/>
        <v>43.518384000000005</v>
      </c>
      <c r="EJ32" s="67">
        <f t="shared" si="34"/>
        <v>87.036768000000009</v>
      </c>
      <c r="EK32" s="67">
        <f t="shared" si="35"/>
        <v>65.27757600000001</v>
      </c>
      <c r="EL32" s="67">
        <f t="shared" si="36"/>
        <v>73.706567743532759</v>
      </c>
      <c r="EM32" s="67">
        <f t="shared" si="37"/>
        <v>0</v>
      </c>
      <c r="EN32" s="67">
        <f t="shared" si="38"/>
        <v>603.37072251208156</v>
      </c>
      <c r="EO32" s="67">
        <f t="shared" si="39"/>
        <v>73.059945580658621</v>
      </c>
      <c r="EP32" s="67">
        <f t="shared" si="40"/>
        <v>83.006965641600019</v>
      </c>
      <c r="EQ32" s="67">
        <f t="shared" si="41"/>
        <v>26.633251008000006</v>
      </c>
      <c r="ER32" s="67">
        <f t="shared" si="42"/>
        <v>53.805694942967932</v>
      </c>
      <c r="ES32" s="67">
        <f t="shared" si="43"/>
        <v>88.777503360000026</v>
      </c>
      <c r="ET32" s="67">
        <f t="shared" si="44"/>
        <v>75.46087785600001</v>
      </c>
      <c r="EU32" s="67">
        <f t="shared" si="45"/>
        <v>53.266502016000011</v>
      </c>
      <c r="EV32" s="67">
        <f t="shared" si="46"/>
        <v>59.185002240000017</v>
      </c>
      <c r="EW32" s="67">
        <f t="shared" si="47"/>
        <v>118.37000448000003</v>
      </c>
      <c r="EX32" s="67">
        <f t="shared" si="48"/>
        <v>88.777503360000026</v>
      </c>
      <c r="EY32" s="67">
        <f t="shared" si="49"/>
        <v>100.24093213120456</v>
      </c>
      <c r="EZ32" s="67">
        <f t="shared" si="50"/>
        <v>0</v>
      </c>
      <c r="FA32" s="67">
        <f t="shared" si="51"/>
        <v>820.58418261643112</v>
      </c>
    </row>
    <row r="33" spans="1:157">
      <c r="A33" s="4">
        <v>24.3</v>
      </c>
      <c r="B33" s="87">
        <v>14.813201212914294</v>
      </c>
      <c r="C33" s="87">
        <v>13.090000000000002</v>
      </c>
      <c r="D33" s="87">
        <v>18</v>
      </c>
      <c r="E33" s="87">
        <v>23.636867712605941</v>
      </c>
      <c r="F33" s="87">
        <v>14</v>
      </c>
      <c r="G33" s="87">
        <v>18.7</v>
      </c>
      <c r="H33" s="87">
        <v>8.4</v>
      </c>
      <c r="I33" s="87">
        <v>26</v>
      </c>
      <c r="J33" s="87">
        <v>16</v>
      </c>
      <c r="K33" s="87">
        <v>20</v>
      </c>
      <c r="L33" s="87">
        <v>29.357259854928614</v>
      </c>
      <c r="M33" s="87">
        <v>30.166996967714272</v>
      </c>
      <c r="N33" s="73">
        <f t="shared" si="52"/>
        <v>232.16432574816315</v>
      </c>
      <c r="O33" s="87">
        <v>18.220237491884582</v>
      </c>
      <c r="P33" s="87">
        <v>16.100700000000003</v>
      </c>
      <c r="Q33" s="87">
        <v>22.14</v>
      </c>
      <c r="R33" s="87">
        <v>29.073347286505307</v>
      </c>
      <c r="S33" s="87">
        <v>17.22</v>
      </c>
      <c r="T33" s="87">
        <v>23.000999999999998</v>
      </c>
      <c r="U33" s="87">
        <v>10.332000000000001</v>
      </c>
      <c r="V33" s="87">
        <v>31.98</v>
      </c>
      <c r="W33" s="87">
        <v>19.68</v>
      </c>
      <c r="X33" s="87">
        <v>24.6</v>
      </c>
      <c r="Y33" s="87">
        <v>36.109429621562192</v>
      </c>
      <c r="Z33" s="87">
        <v>37.105406270288555</v>
      </c>
      <c r="AA33" s="73">
        <f t="shared" si="53"/>
        <v>285.56212067024063</v>
      </c>
      <c r="AB33" s="87">
        <v>22.957499239774574</v>
      </c>
      <c r="AC33" s="87">
        <v>20.286882000000006</v>
      </c>
      <c r="AD33" s="87">
        <v>27.8964</v>
      </c>
      <c r="AE33" s="87">
        <v>36.632417580996687</v>
      </c>
      <c r="AF33" s="87">
        <v>21.697199999999999</v>
      </c>
      <c r="AG33" s="87">
        <v>28.981259999999999</v>
      </c>
      <c r="AH33" s="87">
        <v>13.018320000000001</v>
      </c>
      <c r="AI33" s="87">
        <v>40.294800000000002</v>
      </c>
      <c r="AJ33" s="87">
        <v>24.796800000000001</v>
      </c>
      <c r="AK33" s="87">
        <v>30.996000000000002</v>
      </c>
      <c r="AL33" s="87">
        <v>45.497881323168365</v>
      </c>
      <c r="AM33" s="87">
        <v>46.752811900563579</v>
      </c>
      <c r="AN33" s="73">
        <f t="shared" si="54"/>
        <v>359.80827204450321</v>
      </c>
      <c r="AO33" s="87">
        <v>31.222198966093423</v>
      </c>
      <c r="AP33" s="87">
        <v>27.590159520000011</v>
      </c>
      <c r="AQ33" s="87">
        <v>37.939104</v>
      </c>
      <c r="AR33" s="87">
        <v>49.8200879101555</v>
      </c>
      <c r="AS33" s="87">
        <v>29.508192000000001</v>
      </c>
      <c r="AT33" s="87">
        <v>39.414513599999999</v>
      </c>
      <c r="AU33" s="87">
        <v>17.704915200000002</v>
      </c>
      <c r="AV33" s="87">
        <v>54.800928000000006</v>
      </c>
      <c r="AW33" s="87">
        <v>33.723648000000004</v>
      </c>
      <c r="AX33" s="87">
        <v>42.154560000000004</v>
      </c>
      <c r="AY33" s="87">
        <v>61.877118599508982</v>
      </c>
      <c r="AZ33" s="87">
        <v>63.58382418476647</v>
      </c>
      <c r="BA33" s="73">
        <f t="shared" si="55"/>
        <v>489.33924998052441</v>
      </c>
      <c r="BB33" s="67">
        <f t="shared" si="57"/>
        <v>359.96078947381733</v>
      </c>
      <c r="BC33" s="67">
        <f t="shared" si="58"/>
        <v>318.08700000000005</v>
      </c>
      <c r="BD33" s="67">
        <f t="shared" si="59"/>
        <v>437.40000000000003</v>
      </c>
      <c r="BE33" s="67">
        <f t="shared" si="60"/>
        <v>574.37588541632442</v>
      </c>
      <c r="BF33" s="67">
        <f t="shared" si="61"/>
        <v>340.2</v>
      </c>
      <c r="BG33" s="67">
        <f t="shared" si="62"/>
        <v>454.40999999999997</v>
      </c>
      <c r="BH33" s="67">
        <f t="shared" si="63"/>
        <v>204.12</v>
      </c>
      <c r="BI33" s="67">
        <f t="shared" si="64"/>
        <v>631.80000000000007</v>
      </c>
      <c r="BJ33" s="67">
        <f t="shared" si="65"/>
        <v>388.8</v>
      </c>
      <c r="BK33" s="67">
        <f t="shared" si="66"/>
        <v>486</v>
      </c>
      <c r="BL33" s="67">
        <f t="shared" si="67"/>
        <v>713.38141447476539</v>
      </c>
      <c r="BM33" s="67">
        <f t="shared" si="68"/>
        <v>733.0580263154568</v>
      </c>
      <c r="BN33" s="67">
        <f t="shared" si="69"/>
        <v>5641.5931156803645</v>
      </c>
      <c r="BO33" s="67">
        <f t="shared" si="70"/>
        <v>442.75177105279533</v>
      </c>
      <c r="BP33" s="67">
        <f t="shared" si="71"/>
        <v>391.2470100000001</v>
      </c>
      <c r="BQ33" s="67">
        <f t="shared" si="72"/>
        <v>538.00200000000007</v>
      </c>
      <c r="BR33" s="67">
        <f t="shared" si="73"/>
        <v>706.48233906207895</v>
      </c>
      <c r="BS33" s="67">
        <f t="shared" si="74"/>
        <v>418.44599999999997</v>
      </c>
      <c r="BT33" s="67">
        <f t="shared" si="75"/>
        <v>558.9242999999999</v>
      </c>
      <c r="BU33" s="67">
        <f t="shared" si="76"/>
        <v>251.06760000000003</v>
      </c>
      <c r="BV33" s="67">
        <f t="shared" si="77"/>
        <v>777.11400000000003</v>
      </c>
      <c r="BW33" s="67">
        <f t="shared" si="78"/>
        <v>478.22399999999999</v>
      </c>
      <c r="BX33" s="67">
        <f t="shared" si="79"/>
        <v>597.78000000000009</v>
      </c>
      <c r="BY33" s="67">
        <f t="shared" si="80"/>
        <v>877.45913980396131</v>
      </c>
      <c r="BZ33" s="67">
        <f t="shared" si="81"/>
        <v>901.66137236801194</v>
      </c>
      <c r="CA33" s="67">
        <f t="shared" si="82"/>
        <v>6939.1595322868479</v>
      </c>
      <c r="CB33" s="67">
        <f t="shared" si="83"/>
        <v>557.86723152652212</v>
      </c>
      <c r="CC33" s="67">
        <f t="shared" si="84"/>
        <v>492.97123260000018</v>
      </c>
      <c r="CD33" s="67">
        <f t="shared" si="85"/>
        <v>677.88252</v>
      </c>
      <c r="CE33" s="67">
        <f t="shared" si="86"/>
        <v>890.16774721821957</v>
      </c>
      <c r="CF33" s="67">
        <f t="shared" si="87"/>
        <v>527.24195999999995</v>
      </c>
      <c r="CG33" s="67">
        <f t="shared" si="88"/>
        <v>704.24461799999995</v>
      </c>
      <c r="CH33" s="67">
        <f t="shared" si="89"/>
        <v>316.34517600000004</v>
      </c>
      <c r="CI33" s="67">
        <f t="shared" si="90"/>
        <v>979.1636400000001</v>
      </c>
      <c r="CJ33" s="67">
        <f t="shared" si="91"/>
        <v>602.56224000000009</v>
      </c>
      <c r="CK33" s="67">
        <f t="shared" si="92"/>
        <v>753.20280000000002</v>
      </c>
      <c r="CL33" s="67">
        <f t="shared" si="93"/>
        <v>1105.5985161529914</v>
      </c>
      <c r="CM33" s="67">
        <f t="shared" si="94"/>
        <v>1136.093329183695</v>
      </c>
      <c r="CN33" s="67">
        <f t="shared" si="95"/>
        <v>8743.3410106814281</v>
      </c>
      <c r="CO33" s="67">
        <f t="shared" si="96"/>
        <v>758.6994348760702</v>
      </c>
      <c r="CP33" s="67">
        <f t="shared" si="97"/>
        <v>670.44087633600031</v>
      </c>
      <c r="CQ33" s="67">
        <f t="shared" si="98"/>
        <v>921.9202272</v>
      </c>
      <c r="CR33" s="67">
        <f t="shared" si="99"/>
        <v>1210.6281362167788</v>
      </c>
      <c r="CS33" s="67">
        <f t="shared" si="100"/>
        <v>717.04906560000006</v>
      </c>
      <c r="CT33" s="67">
        <f t="shared" si="101"/>
        <v>957.77268047999996</v>
      </c>
      <c r="CU33" s="67">
        <f t="shared" si="102"/>
        <v>430.22943936000007</v>
      </c>
      <c r="CV33" s="67">
        <f t="shared" si="103"/>
        <v>1331.6625504000001</v>
      </c>
      <c r="CW33" s="67">
        <f t="shared" si="104"/>
        <v>819.48464640000009</v>
      </c>
      <c r="CX33" s="67">
        <f t="shared" si="105"/>
        <v>1024.355808</v>
      </c>
      <c r="CY33" s="67">
        <f t="shared" si="106"/>
        <v>1503.6139819680684</v>
      </c>
      <c r="CZ33" s="67">
        <f t="shared" si="107"/>
        <v>1545.0869276898252</v>
      </c>
      <c r="DA33" s="67">
        <f t="shared" si="108"/>
        <v>11890.943774526744</v>
      </c>
      <c r="DB33" s="67">
        <f t="shared" si="1"/>
        <v>233.97451315798128</v>
      </c>
      <c r="DC33" s="67">
        <f t="shared" si="1"/>
        <v>206.75655000000003</v>
      </c>
      <c r="DD33" s="67">
        <f t="shared" si="2"/>
        <v>284.31000000000006</v>
      </c>
      <c r="DE33" s="67">
        <f t="shared" si="3"/>
        <v>373.34432552061088</v>
      </c>
      <c r="DF33" s="67">
        <f t="shared" si="4"/>
        <v>221.13</v>
      </c>
      <c r="DG33" s="67">
        <f t="shared" si="5"/>
        <v>295.36649999999997</v>
      </c>
      <c r="DH33" s="67">
        <f t="shared" si="6"/>
        <v>132.678</v>
      </c>
      <c r="DI33" s="67">
        <f t="shared" si="7"/>
        <v>410.67000000000007</v>
      </c>
      <c r="DJ33" s="67">
        <f t="shared" si="8"/>
        <v>252.72000000000003</v>
      </c>
      <c r="DK33" s="67">
        <f t="shared" si="9"/>
        <v>315.90000000000003</v>
      </c>
      <c r="DL33" s="67">
        <f t="shared" si="10"/>
        <v>463.6979194085975</v>
      </c>
      <c r="DM33" s="67">
        <f t="shared" si="11"/>
        <v>476.48771710504695</v>
      </c>
      <c r="DN33" s="67">
        <f t="shared" si="12"/>
        <v>3667.0355251922369</v>
      </c>
      <c r="DO33" s="67">
        <f t="shared" si="13"/>
        <v>287.78865118431696</v>
      </c>
      <c r="DP33" s="67">
        <f t="shared" si="14"/>
        <v>254.31055650000008</v>
      </c>
      <c r="DQ33" s="67">
        <f t="shared" si="15"/>
        <v>349.70130000000006</v>
      </c>
      <c r="DR33" s="67">
        <f t="shared" si="16"/>
        <v>459.21352039035133</v>
      </c>
      <c r="DS33" s="67">
        <f t="shared" si="17"/>
        <v>271.98989999999998</v>
      </c>
      <c r="DT33" s="67">
        <f t="shared" si="18"/>
        <v>363.30079499999994</v>
      </c>
      <c r="DU33" s="67">
        <f t="shared" si="19"/>
        <v>163.19394000000003</v>
      </c>
      <c r="DV33" s="67">
        <f t="shared" si="20"/>
        <v>505.12410000000006</v>
      </c>
      <c r="DW33" s="67">
        <f t="shared" si="21"/>
        <v>310.84559999999999</v>
      </c>
      <c r="DX33" s="67">
        <f t="shared" si="22"/>
        <v>388.55700000000007</v>
      </c>
      <c r="DY33" s="67">
        <f t="shared" si="23"/>
        <v>570.34844087257488</v>
      </c>
      <c r="DZ33" s="67">
        <f t="shared" si="24"/>
        <v>586.07989203920783</v>
      </c>
      <c r="EA33" s="67">
        <f t="shared" si="25"/>
        <v>4510.4536959864517</v>
      </c>
      <c r="EB33" s="67">
        <f t="shared" si="26"/>
        <v>362.61370049223939</v>
      </c>
      <c r="EC33" s="67">
        <f t="shared" si="27"/>
        <v>320.43130119000011</v>
      </c>
      <c r="ED33" s="67">
        <f t="shared" si="28"/>
        <v>440.62363800000003</v>
      </c>
      <c r="EE33" s="67">
        <f t="shared" si="29"/>
        <v>578.60903569184279</v>
      </c>
      <c r="EF33" s="67">
        <f t="shared" si="30"/>
        <v>342.70727399999998</v>
      </c>
      <c r="EG33" s="67">
        <f t="shared" si="31"/>
        <v>457.7590017</v>
      </c>
      <c r="EH33" s="67">
        <f t="shared" si="32"/>
        <v>205.62436440000002</v>
      </c>
      <c r="EI33" s="67">
        <f t="shared" si="33"/>
        <v>636.45636600000012</v>
      </c>
      <c r="EJ33" s="67">
        <f t="shared" si="34"/>
        <v>391.66545600000006</v>
      </c>
      <c r="EK33" s="67">
        <f t="shared" si="35"/>
        <v>489.58182000000005</v>
      </c>
      <c r="EL33" s="67">
        <f t="shared" si="36"/>
        <v>718.63903549944439</v>
      </c>
      <c r="EM33" s="67">
        <f t="shared" si="37"/>
        <v>738.46066396940182</v>
      </c>
      <c r="EN33" s="67">
        <f t="shared" si="38"/>
        <v>5683.1716569429282</v>
      </c>
      <c r="EO33" s="67">
        <f t="shared" si="39"/>
        <v>493.15463266944562</v>
      </c>
      <c r="EP33" s="67">
        <f t="shared" si="40"/>
        <v>435.78656961840022</v>
      </c>
      <c r="EQ33" s="67">
        <f t="shared" si="41"/>
        <v>599.24814767999999</v>
      </c>
      <c r="ER33" s="67">
        <f t="shared" si="42"/>
        <v>786.90828854090626</v>
      </c>
      <c r="ES33" s="67">
        <f t="shared" si="43"/>
        <v>466.08189264000004</v>
      </c>
      <c r="ET33" s="67">
        <f t="shared" si="44"/>
        <v>622.55224231199998</v>
      </c>
      <c r="EU33" s="67">
        <f t="shared" si="45"/>
        <v>279.64913558400008</v>
      </c>
      <c r="EV33" s="67">
        <f t="shared" si="46"/>
        <v>865.58065776000012</v>
      </c>
      <c r="EW33" s="67">
        <f t="shared" si="47"/>
        <v>532.66502016000004</v>
      </c>
      <c r="EX33" s="67">
        <f t="shared" si="48"/>
        <v>665.83127520000005</v>
      </c>
      <c r="EY33" s="67">
        <f t="shared" si="49"/>
        <v>977.34908827924448</v>
      </c>
      <c r="EZ33" s="67">
        <f t="shared" si="50"/>
        <v>1004.3065029983865</v>
      </c>
      <c r="FA33" s="67">
        <f t="shared" si="51"/>
        <v>7729.1134534423836</v>
      </c>
    </row>
    <row r="34" spans="1:157">
      <c r="A34" s="4">
        <v>20.25</v>
      </c>
      <c r="B34" s="87">
        <v>13.578767778504769</v>
      </c>
      <c r="C34" s="87">
        <v>14.96</v>
      </c>
      <c r="D34" s="87">
        <v>21.6</v>
      </c>
      <c r="E34" s="87">
        <v>23.636867712605941</v>
      </c>
      <c r="F34" s="87">
        <v>18</v>
      </c>
      <c r="G34" s="87">
        <v>13.6</v>
      </c>
      <c r="H34" s="87">
        <v>9.6</v>
      </c>
      <c r="I34" s="87">
        <v>16</v>
      </c>
      <c r="J34" s="87">
        <v>20</v>
      </c>
      <c r="K34" s="87">
        <v>18</v>
      </c>
      <c r="L34" s="87">
        <v>29.357259854928614</v>
      </c>
      <c r="M34" s="87">
        <v>22.625247725785705</v>
      </c>
      <c r="N34" s="73">
        <f t="shared" si="52"/>
        <v>220.95814307182502</v>
      </c>
      <c r="O34" s="87">
        <v>16.701884367560865</v>
      </c>
      <c r="P34" s="87">
        <v>18.4008</v>
      </c>
      <c r="Q34" s="87">
        <v>26.568000000000001</v>
      </c>
      <c r="R34" s="87">
        <v>29.073347286505307</v>
      </c>
      <c r="S34" s="87">
        <v>22.14</v>
      </c>
      <c r="T34" s="87">
        <v>16.727999999999998</v>
      </c>
      <c r="U34" s="87">
        <v>11.808</v>
      </c>
      <c r="V34" s="87">
        <v>19.68</v>
      </c>
      <c r="W34" s="87">
        <v>24.6</v>
      </c>
      <c r="X34" s="87">
        <v>22.14</v>
      </c>
      <c r="Y34" s="87">
        <v>36.109429621562192</v>
      </c>
      <c r="Z34" s="87">
        <v>27.829054702716416</v>
      </c>
      <c r="AA34" s="73">
        <f t="shared" si="53"/>
        <v>271.77851597834479</v>
      </c>
      <c r="AB34" s="87">
        <v>21.044374303126691</v>
      </c>
      <c r="AC34" s="87">
        <v>23.185008</v>
      </c>
      <c r="AD34" s="87">
        <v>33.475680000000004</v>
      </c>
      <c r="AE34" s="87">
        <v>36.632417580996687</v>
      </c>
      <c r="AF34" s="87">
        <v>27.8964</v>
      </c>
      <c r="AG34" s="87">
        <v>21.077279999999998</v>
      </c>
      <c r="AH34" s="87">
        <v>14.878080000000001</v>
      </c>
      <c r="AI34" s="87">
        <v>24.796800000000001</v>
      </c>
      <c r="AJ34" s="87">
        <v>30.996000000000002</v>
      </c>
      <c r="AK34" s="87">
        <v>27.8964</v>
      </c>
      <c r="AL34" s="87">
        <v>45.497881323168365</v>
      </c>
      <c r="AM34" s="87">
        <v>35.064608925422682</v>
      </c>
      <c r="AN34" s="73">
        <f t="shared" si="54"/>
        <v>342.44093013271447</v>
      </c>
      <c r="AO34" s="87">
        <v>28.620349052252301</v>
      </c>
      <c r="AP34" s="87">
        <v>31.531610880000002</v>
      </c>
      <c r="AQ34" s="87">
        <v>45.52692480000001</v>
      </c>
      <c r="AR34" s="87">
        <v>49.8200879101555</v>
      </c>
      <c r="AS34" s="87">
        <v>37.939104</v>
      </c>
      <c r="AT34" s="87">
        <v>28.665100800000001</v>
      </c>
      <c r="AU34" s="87">
        <v>20.234188800000002</v>
      </c>
      <c r="AV34" s="87">
        <v>33.723648000000004</v>
      </c>
      <c r="AW34" s="87">
        <v>42.154560000000004</v>
      </c>
      <c r="AX34" s="87">
        <v>37.939104</v>
      </c>
      <c r="AY34" s="87">
        <v>61.877118599508982</v>
      </c>
      <c r="AZ34" s="87">
        <v>47.687868138574849</v>
      </c>
      <c r="BA34" s="73">
        <f t="shared" si="55"/>
        <v>465.71966498049164</v>
      </c>
      <c r="BB34" s="67">
        <f t="shared" si="57"/>
        <v>274.97004751472156</v>
      </c>
      <c r="BC34" s="67">
        <f t="shared" si="58"/>
        <v>302.94</v>
      </c>
      <c r="BD34" s="67">
        <f t="shared" si="59"/>
        <v>437.40000000000003</v>
      </c>
      <c r="BE34" s="67">
        <f t="shared" si="60"/>
        <v>478.64657118027031</v>
      </c>
      <c r="BF34" s="67">
        <f t="shared" si="61"/>
        <v>364.5</v>
      </c>
      <c r="BG34" s="67">
        <f t="shared" si="62"/>
        <v>275.39999999999998</v>
      </c>
      <c r="BH34" s="67">
        <f t="shared" si="63"/>
        <v>194.4</v>
      </c>
      <c r="BI34" s="67">
        <f t="shared" si="64"/>
        <v>324</v>
      </c>
      <c r="BJ34" s="67">
        <f t="shared" si="65"/>
        <v>405</v>
      </c>
      <c r="BK34" s="67">
        <f t="shared" si="66"/>
        <v>364.5</v>
      </c>
      <c r="BL34" s="67">
        <f t="shared" si="67"/>
        <v>594.48451206230447</v>
      </c>
      <c r="BM34" s="67">
        <f t="shared" si="68"/>
        <v>458.16126644716053</v>
      </c>
      <c r="BN34" s="67">
        <f t="shared" si="69"/>
        <v>4474.402397204457</v>
      </c>
      <c r="BO34" s="67">
        <f t="shared" si="70"/>
        <v>338.21315844310755</v>
      </c>
      <c r="BP34" s="67">
        <f t="shared" si="71"/>
        <v>372.61619999999999</v>
      </c>
      <c r="BQ34" s="67">
        <f t="shared" si="72"/>
        <v>538.00200000000007</v>
      </c>
      <c r="BR34" s="67">
        <f t="shared" si="73"/>
        <v>588.73528255173244</v>
      </c>
      <c r="BS34" s="67">
        <f t="shared" si="74"/>
        <v>448.33500000000004</v>
      </c>
      <c r="BT34" s="67">
        <f t="shared" si="75"/>
        <v>338.74199999999996</v>
      </c>
      <c r="BU34" s="67">
        <f t="shared" si="76"/>
        <v>239.11199999999999</v>
      </c>
      <c r="BV34" s="67">
        <f t="shared" si="77"/>
        <v>398.52</v>
      </c>
      <c r="BW34" s="67">
        <f t="shared" si="78"/>
        <v>498.15000000000003</v>
      </c>
      <c r="BX34" s="67">
        <f t="shared" si="79"/>
        <v>448.33500000000004</v>
      </c>
      <c r="BY34" s="67">
        <f t="shared" si="80"/>
        <v>731.21594983663442</v>
      </c>
      <c r="BZ34" s="67">
        <f t="shared" si="81"/>
        <v>563.53835773000742</v>
      </c>
      <c r="CA34" s="67">
        <f t="shared" si="82"/>
        <v>5503.514948561482</v>
      </c>
      <c r="CB34" s="67">
        <f t="shared" si="83"/>
        <v>426.14857963831548</v>
      </c>
      <c r="CC34" s="67">
        <f t="shared" si="84"/>
        <v>469.49641200000002</v>
      </c>
      <c r="CD34" s="67">
        <f t="shared" si="85"/>
        <v>677.88252000000011</v>
      </c>
      <c r="CE34" s="67">
        <f t="shared" si="86"/>
        <v>741.8064560151829</v>
      </c>
      <c r="CF34" s="67">
        <f t="shared" si="87"/>
        <v>564.90210000000002</v>
      </c>
      <c r="CG34" s="67">
        <f t="shared" si="88"/>
        <v>426.81491999999997</v>
      </c>
      <c r="CH34" s="67">
        <f t="shared" si="89"/>
        <v>301.28111999999999</v>
      </c>
      <c r="CI34" s="67">
        <f t="shared" si="90"/>
        <v>502.1352</v>
      </c>
      <c r="CJ34" s="67">
        <f t="shared" si="91"/>
        <v>627.6690000000001</v>
      </c>
      <c r="CK34" s="67">
        <f t="shared" si="92"/>
        <v>564.90210000000002</v>
      </c>
      <c r="CL34" s="67">
        <f t="shared" si="93"/>
        <v>921.33209679415938</v>
      </c>
      <c r="CM34" s="67">
        <f t="shared" si="94"/>
        <v>710.05833073980932</v>
      </c>
      <c r="CN34" s="67">
        <f t="shared" si="95"/>
        <v>6934.4288351874684</v>
      </c>
      <c r="CO34" s="67">
        <f t="shared" si="96"/>
        <v>579.56206830810913</v>
      </c>
      <c r="CP34" s="67">
        <f t="shared" si="97"/>
        <v>638.51512032000005</v>
      </c>
      <c r="CQ34" s="67">
        <f t="shared" si="98"/>
        <v>921.92022720000023</v>
      </c>
      <c r="CR34" s="67">
        <f t="shared" si="99"/>
        <v>1008.8567801806489</v>
      </c>
      <c r="CS34" s="67">
        <f t="shared" si="100"/>
        <v>768.26685599999996</v>
      </c>
      <c r="CT34" s="67">
        <f t="shared" si="101"/>
        <v>580.46829120000007</v>
      </c>
      <c r="CU34" s="67">
        <f t="shared" si="102"/>
        <v>409.74232320000004</v>
      </c>
      <c r="CV34" s="67">
        <f t="shared" si="103"/>
        <v>682.90387200000009</v>
      </c>
      <c r="CW34" s="67">
        <f t="shared" si="104"/>
        <v>853.62984000000006</v>
      </c>
      <c r="CX34" s="67">
        <f t="shared" si="105"/>
        <v>768.26685599999996</v>
      </c>
      <c r="CY34" s="67">
        <f t="shared" si="106"/>
        <v>1253.0116516400569</v>
      </c>
      <c r="CZ34" s="67">
        <f t="shared" si="107"/>
        <v>965.67932980614069</v>
      </c>
      <c r="DA34" s="67">
        <f t="shared" si="108"/>
        <v>9430.8232158549563</v>
      </c>
      <c r="DB34" s="67">
        <f t="shared" si="1"/>
        <v>178.73053088456902</v>
      </c>
      <c r="DC34" s="67">
        <f t="shared" si="1"/>
        <v>196.911</v>
      </c>
      <c r="DD34" s="67">
        <f t="shared" si="2"/>
        <v>284.31000000000006</v>
      </c>
      <c r="DE34" s="67">
        <f t="shared" si="3"/>
        <v>311.12027126717572</v>
      </c>
      <c r="DF34" s="67">
        <f t="shared" si="4"/>
        <v>236.92500000000001</v>
      </c>
      <c r="DG34" s="67">
        <f t="shared" si="5"/>
        <v>179.01</v>
      </c>
      <c r="DH34" s="67">
        <f t="shared" si="6"/>
        <v>126.36000000000001</v>
      </c>
      <c r="DI34" s="67">
        <f t="shared" si="7"/>
        <v>210.6</v>
      </c>
      <c r="DJ34" s="67">
        <f t="shared" si="8"/>
        <v>263.25</v>
      </c>
      <c r="DK34" s="67">
        <f t="shared" si="9"/>
        <v>236.92500000000001</v>
      </c>
      <c r="DL34" s="67">
        <f t="shared" si="10"/>
        <v>386.4149328404979</v>
      </c>
      <c r="DM34" s="67">
        <f t="shared" si="11"/>
        <v>297.80482319065436</v>
      </c>
      <c r="DN34" s="67">
        <f t="shared" si="12"/>
        <v>2908.3615581828972</v>
      </c>
      <c r="DO34" s="67">
        <f t="shared" si="13"/>
        <v>219.8385529880199</v>
      </c>
      <c r="DP34" s="67">
        <f t="shared" si="14"/>
        <v>242.20053000000001</v>
      </c>
      <c r="DQ34" s="67">
        <f t="shared" si="15"/>
        <v>349.70130000000006</v>
      </c>
      <c r="DR34" s="67">
        <f t="shared" si="16"/>
        <v>382.6779336586261</v>
      </c>
      <c r="DS34" s="67">
        <f t="shared" si="17"/>
        <v>291.41775000000001</v>
      </c>
      <c r="DT34" s="67">
        <f t="shared" si="18"/>
        <v>220.18229999999997</v>
      </c>
      <c r="DU34" s="67">
        <f t="shared" si="19"/>
        <v>155.4228</v>
      </c>
      <c r="DV34" s="67">
        <f t="shared" si="20"/>
        <v>259.03800000000001</v>
      </c>
      <c r="DW34" s="67">
        <f t="shared" si="21"/>
        <v>323.79750000000001</v>
      </c>
      <c r="DX34" s="67">
        <f t="shared" si="22"/>
        <v>291.41775000000001</v>
      </c>
      <c r="DY34" s="67">
        <f t="shared" si="23"/>
        <v>475.2903673938124</v>
      </c>
      <c r="DZ34" s="67">
        <f t="shared" si="24"/>
        <v>366.29993252450481</v>
      </c>
      <c r="EA34" s="67">
        <f t="shared" si="25"/>
        <v>3577.2847165649632</v>
      </c>
      <c r="EB34" s="67">
        <f t="shared" si="26"/>
        <v>276.99657676490506</v>
      </c>
      <c r="EC34" s="67">
        <f t="shared" si="27"/>
        <v>305.1726678</v>
      </c>
      <c r="ED34" s="67">
        <f t="shared" si="28"/>
        <v>440.62363800000008</v>
      </c>
      <c r="EE34" s="67">
        <f t="shared" si="29"/>
        <v>482.1741964098689</v>
      </c>
      <c r="EF34" s="67">
        <f t="shared" si="30"/>
        <v>367.18636500000002</v>
      </c>
      <c r="EG34" s="67">
        <f t="shared" si="31"/>
        <v>277.42969799999997</v>
      </c>
      <c r="EH34" s="67">
        <f t="shared" si="32"/>
        <v>195.832728</v>
      </c>
      <c r="EI34" s="67">
        <f t="shared" si="33"/>
        <v>326.38788</v>
      </c>
      <c r="EJ34" s="67">
        <f t="shared" si="34"/>
        <v>407.98485000000005</v>
      </c>
      <c r="EK34" s="67">
        <f t="shared" si="35"/>
        <v>367.18636500000002</v>
      </c>
      <c r="EL34" s="67">
        <f t="shared" si="36"/>
        <v>598.86586291620358</v>
      </c>
      <c r="EM34" s="67">
        <f t="shared" si="37"/>
        <v>461.53791498087605</v>
      </c>
      <c r="EN34" s="67">
        <f t="shared" si="38"/>
        <v>4507.3787428718542</v>
      </c>
      <c r="EO34" s="67">
        <f t="shared" si="39"/>
        <v>376.71534440027096</v>
      </c>
      <c r="EP34" s="67">
        <f t="shared" si="40"/>
        <v>415.03482820800002</v>
      </c>
      <c r="EQ34" s="67">
        <f t="shared" si="41"/>
        <v>599.24814768000022</v>
      </c>
      <c r="ER34" s="67">
        <f t="shared" si="42"/>
        <v>655.75690711742186</v>
      </c>
      <c r="ES34" s="67">
        <f t="shared" si="43"/>
        <v>499.37345640000001</v>
      </c>
      <c r="ET34" s="67">
        <f t="shared" si="44"/>
        <v>377.30438928000007</v>
      </c>
      <c r="EU34" s="67">
        <f t="shared" si="45"/>
        <v>266.33251008000002</v>
      </c>
      <c r="EV34" s="67">
        <f t="shared" si="46"/>
        <v>443.88751680000007</v>
      </c>
      <c r="EW34" s="67">
        <f t="shared" si="47"/>
        <v>554.85939600000006</v>
      </c>
      <c r="EX34" s="67">
        <f t="shared" si="48"/>
        <v>499.37345640000001</v>
      </c>
      <c r="EY34" s="67">
        <f t="shared" si="49"/>
        <v>814.45757356603701</v>
      </c>
      <c r="EZ34" s="67">
        <f t="shared" si="50"/>
        <v>627.69156437399147</v>
      </c>
      <c r="FA34" s="67">
        <f t="shared" si="51"/>
        <v>6130.0350903057215</v>
      </c>
    </row>
    <row r="35" spans="1:157">
      <c r="A35" s="4">
        <v>18.900000000000002</v>
      </c>
      <c r="B35" s="87">
        <v>2.4688668688190489</v>
      </c>
      <c r="C35" s="87">
        <v>1.87</v>
      </c>
      <c r="D35" s="87">
        <v>10.8</v>
      </c>
      <c r="E35" s="87">
        <v>5.4546617798321391</v>
      </c>
      <c r="F35" s="87">
        <v>12</v>
      </c>
      <c r="G35" s="87">
        <v>8.5</v>
      </c>
      <c r="H35" s="87">
        <v>1.2</v>
      </c>
      <c r="I35" s="87">
        <v>12</v>
      </c>
      <c r="J35" s="87">
        <v>6</v>
      </c>
      <c r="K35" s="87">
        <v>4</v>
      </c>
      <c r="L35" s="87">
        <v>13.54950454842859</v>
      </c>
      <c r="M35" s="87">
        <v>15.083498483857136</v>
      </c>
      <c r="N35" s="73">
        <f t="shared" si="52"/>
        <v>92.926531680936918</v>
      </c>
      <c r="O35" s="87">
        <v>3.0367062486474303</v>
      </c>
      <c r="P35" s="87">
        <v>2.3001</v>
      </c>
      <c r="Q35" s="87">
        <v>13.284000000000001</v>
      </c>
      <c r="R35" s="87">
        <v>6.7092339891935309</v>
      </c>
      <c r="S35" s="87">
        <v>14.76</v>
      </c>
      <c r="T35" s="87">
        <v>10.455</v>
      </c>
      <c r="U35" s="87">
        <v>1.476</v>
      </c>
      <c r="V35" s="87">
        <v>14.76</v>
      </c>
      <c r="W35" s="87">
        <v>7.38</v>
      </c>
      <c r="X35" s="87">
        <v>4.92</v>
      </c>
      <c r="Y35" s="87">
        <v>16.665890594567166</v>
      </c>
      <c r="Z35" s="87">
        <v>18.552703135144277</v>
      </c>
      <c r="AA35" s="73">
        <f t="shared" si="53"/>
        <v>114.29963396755241</v>
      </c>
      <c r="AB35" s="87">
        <v>3.8262498732957622</v>
      </c>
      <c r="AC35" s="87">
        <v>2.898126</v>
      </c>
      <c r="AD35" s="87">
        <v>16.737840000000002</v>
      </c>
      <c r="AE35" s="87">
        <v>8.4536348263838494</v>
      </c>
      <c r="AF35" s="87">
        <v>18.5976</v>
      </c>
      <c r="AG35" s="87">
        <v>13.173299999999999</v>
      </c>
      <c r="AH35" s="87">
        <v>1.8597600000000001</v>
      </c>
      <c r="AI35" s="87">
        <v>18.5976</v>
      </c>
      <c r="AJ35" s="87">
        <v>9.2988</v>
      </c>
      <c r="AK35" s="87">
        <v>6.1992000000000003</v>
      </c>
      <c r="AL35" s="87">
        <v>20.99902214915463</v>
      </c>
      <c r="AM35" s="87">
        <v>23.376405950281789</v>
      </c>
      <c r="AN35" s="73">
        <f t="shared" si="54"/>
        <v>144.01753879911604</v>
      </c>
      <c r="AO35" s="87">
        <v>5.2036998276822368</v>
      </c>
      <c r="AP35" s="87">
        <v>3.9414513600000003</v>
      </c>
      <c r="AQ35" s="87">
        <v>22.763462400000005</v>
      </c>
      <c r="AR35" s="87">
        <v>11.496943363882036</v>
      </c>
      <c r="AS35" s="87">
        <v>25.292736000000001</v>
      </c>
      <c r="AT35" s="87">
        <v>17.915687999999999</v>
      </c>
      <c r="AU35" s="87">
        <v>2.5292736000000002</v>
      </c>
      <c r="AV35" s="87">
        <v>25.292736000000001</v>
      </c>
      <c r="AW35" s="87">
        <v>12.646368000000001</v>
      </c>
      <c r="AX35" s="87">
        <v>8.4309120000000011</v>
      </c>
      <c r="AY35" s="87">
        <v>28.558670122850298</v>
      </c>
      <c r="AZ35" s="87">
        <v>31.791912092383235</v>
      </c>
      <c r="BA35" s="73">
        <f t="shared" si="55"/>
        <v>195.86385276679781</v>
      </c>
      <c r="BB35" s="67">
        <f t="shared" si="57"/>
        <v>46.661583820680029</v>
      </c>
      <c r="BC35" s="67">
        <f t="shared" si="58"/>
        <v>35.343000000000004</v>
      </c>
      <c r="BD35" s="67">
        <f t="shared" si="59"/>
        <v>204.12000000000003</v>
      </c>
      <c r="BE35" s="67">
        <f t="shared" si="60"/>
        <v>103.09310763882743</v>
      </c>
      <c r="BF35" s="67">
        <f t="shared" si="61"/>
        <v>226.8</v>
      </c>
      <c r="BG35" s="67">
        <f t="shared" si="62"/>
        <v>160.65</v>
      </c>
      <c r="BH35" s="67">
        <f t="shared" si="63"/>
        <v>22.680000000000003</v>
      </c>
      <c r="BI35" s="67">
        <f t="shared" si="64"/>
        <v>226.8</v>
      </c>
      <c r="BJ35" s="67">
        <f t="shared" si="65"/>
        <v>113.4</v>
      </c>
      <c r="BK35" s="67">
        <f t="shared" si="66"/>
        <v>75.600000000000009</v>
      </c>
      <c r="BL35" s="67">
        <f t="shared" si="67"/>
        <v>256.08563596530041</v>
      </c>
      <c r="BM35" s="67">
        <f t="shared" si="68"/>
        <v>285.0781213448999</v>
      </c>
      <c r="BN35" s="67">
        <f t="shared" si="69"/>
        <v>1756.311448769708</v>
      </c>
      <c r="BO35" s="67">
        <f t="shared" si="70"/>
        <v>57.393748099436436</v>
      </c>
      <c r="BP35" s="67">
        <f t="shared" si="71"/>
        <v>43.471890000000009</v>
      </c>
      <c r="BQ35" s="67">
        <f t="shared" si="72"/>
        <v>251.06760000000006</v>
      </c>
      <c r="BR35" s="67">
        <f t="shared" si="73"/>
        <v>126.80452239575774</v>
      </c>
      <c r="BS35" s="67">
        <f t="shared" si="74"/>
        <v>278.96400000000006</v>
      </c>
      <c r="BT35" s="67">
        <f t="shared" si="75"/>
        <v>197.59950000000003</v>
      </c>
      <c r="BU35" s="67">
        <f t="shared" si="76"/>
        <v>27.896400000000003</v>
      </c>
      <c r="BV35" s="67">
        <f t="shared" si="77"/>
        <v>278.96400000000006</v>
      </c>
      <c r="BW35" s="67">
        <f t="shared" si="78"/>
        <v>139.48200000000003</v>
      </c>
      <c r="BX35" s="67">
        <f t="shared" si="79"/>
        <v>92.988000000000014</v>
      </c>
      <c r="BY35" s="67">
        <f t="shared" si="80"/>
        <v>314.98533223731948</v>
      </c>
      <c r="BZ35" s="67">
        <f t="shared" si="81"/>
        <v>350.64608925422687</v>
      </c>
      <c r="CA35" s="67">
        <f t="shared" si="82"/>
        <v>2160.2630819867409</v>
      </c>
      <c r="CB35" s="67">
        <f t="shared" si="83"/>
        <v>72.31612260528992</v>
      </c>
      <c r="CC35" s="67">
        <f t="shared" si="84"/>
        <v>54.774581400000002</v>
      </c>
      <c r="CD35" s="67">
        <f t="shared" si="85"/>
        <v>316.34517600000009</v>
      </c>
      <c r="CE35" s="67">
        <f t="shared" si="86"/>
        <v>159.77369821865477</v>
      </c>
      <c r="CF35" s="67">
        <f t="shared" si="87"/>
        <v>351.49464000000006</v>
      </c>
      <c r="CG35" s="67">
        <f t="shared" si="88"/>
        <v>248.97537000000003</v>
      </c>
      <c r="CH35" s="67">
        <f t="shared" si="89"/>
        <v>35.149464000000009</v>
      </c>
      <c r="CI35" s="67">
        <f t="shared" si="90"/>
        <v>351.49464000000006</v>
      </c>
      <c r="CJ35" s="67">
        <f t="shared" si="91"/>
        <v>175.74732000000003</v>
      </c>
      <c r="CK35" s="67">
        <f t="shared" si="92"/>
        <v>117.16488000000003</v>
      </c>
      <c r="CL35" s="67">
        <f t="shared" si="93"/>
        <v>396.88151861902253</v>
      </c>
      <c r="CM35" s="67">
        <f t="shared" si="94"/>
        <v>441.81407246032586</v>
      </c>
      <c r="CN35" s="67">
        <f t="shared" si="95"/>
        <v>2721.9314833032936</v>
      </c>
      <c r="CO35" s="67">
        <f t="shared" si="96"/>
        <v>98.349926743194288</v>
      </c>
      <c r="CP35" s="67">
        <f t="shared" si="97"/>
        <v>74.493430704000019</v>
      </c>
      <c r="CQ35" s="67">
        <f t="shared" si="98"/>
        <v>430.22943936000013</v>
      </c>
      <c r="CR35" s="67">
        <f t="shared" si="99"/>
        <v>217.29222957737051</v>
      </c>
      <c r="CS35" s="67">
        <f t="shared" si="100"/>
        <v>478.0327104000001</v>
      </c>
      <c r="CT35" s="67">
        <f t="shared" si="101"/>
        <v>338.60650320000002</v>
      </c>
      <c r="CU35" s="67">
        <f t="shared" si="102"/>
        <v>47.803271040000013</v>
      </c>
      <c r="CV35" s="67">
        <f t="shared" si="103"/>
        <v>478.0327104000001</v>
      </c>
      <c r="CW35" s="67">
        <f t="shared" si="104"/>
        <v>239.01635520000005</v>
      </c>
      <c r="CX35" s="67">
        <f t="shared" si="105"/>
        <v>159.34423680000003</v>
      </c>
      <c r="CY35" s="67">
        <f t="shared" si="106"/>
        <v>539.75886532187064</v>
      </c>
      <c r="CZ35" s="67">
        <f t="shared" si="107"/>
        <v>600.86713854604318</v>
      </c>
      <c r="DA35" s="67">
        <f t="shared" si="108"/>
        <v>3701.8268172924791</v>
      </c>
      <c r="DB35" s="67">
        <f t="shared" si="1"/>
        <v>30.330029483442019</v>
      </c>
      <c r="DC35" s="67">
        <f t="shared" si="1"/>
        <v>22.972950000000004</v>
      </c>
      <c r="DD35" s="67">
        <f t="shared" si="2"/>
        <v>132.67800000000003</v>
      </c>
      <c r="DE35" s="67">
        <f t="shared" si="3"/>
        <v>67.010519965237833</v>
      </c>
      <c r="DF35" s="67">
        <f t="shared" si="4"/>
        <v>147.42000000000002</v>
      </c>
      <c r="DG35" s="67">
        <f t="shared" si="5"/>
        <v>104.42250000000001</v>
      </c>
      <c r="DH35" s="67">
        <f t="shared" si="6"/>
        <v>14.742000000000003</v>
      </c>
      <c r="DI35" s="67">
        <f t="shared" si="7"/>
        <v>147.42000000000002</v>
      </c>
      <c r="DJ35" s="67">
        <f t="shared" si="8"/>
        <v>73.710000000000008</v>
      </c>
      <c r="DK35" s="67">
        <f t="shared" si="9"/>
        <v>49.140000000000008</v>
      </c>
      <c r="DL35" s="67">
        <f t="shared" si="10"/>
        <v>166.45566337744526</v>
      </c>
      <c r="DM35" s="67">
        <f t="shared" si="11"/>
        <v>185.30077887418494</v>
      </c>
      <c r="DN35" s="67">
        <f t="shared" si="12"/>
        <v>1141.6024417003102</v>
      </c>
      <c r="DO35" s="67">
        <f t="shared" si="13"/>
        <v>37.305936264633687</v>
      </c>
      <c r="DP35" s="67">
        <f t="shared" si="14"/>
        <v>28.256728500000008</v>
      </c>
      <c r="DQ35" s="67">
        <f t="shared" si="15"/>
        <v>163.19394000000005</v>
      </c>
      <c r="DR35" s="67">
        <f t="shared" si="16"/>
        <v>82.422939557242529</v>
      </c>
      <c r="DS35" s="67">
        <f t="shared" si="17"/>
        <v>181.32660000000004</v>
      </c>
      <c r="DT35" s="67">
        <f t="shared" si="18"/>
        <v>128.43967500000002</v>
      </c>
      <c r="DU35" s="67">
        <f t="shared" si="19"/>
        <v>18.132660000000001</v>
      </c>
      <c r="DV35" s="67">
        <f t="shared" si="20"/>
        <v>181.32660000000004</v>
      </c>
      <c r="DW35" s="67">
        <f t="shared" si="21"/>
        <v>90.663300000000021</v>
      </c>
      <c r="DX35" s="67">
        <f t="shared" si="22"/>
        <v>60.442200000000014</v>
      </c>
      <c r="DY35" s="67">
        <f t="shared" si="23"/>
        <v>204.74046595425767</v>
      </c>
      <c r="DZ35" s="67">
        <f t="shared" si="24"/>
        <v>227.91995801524746</v>
      </c>
      <c r="EA35" s="67">
        <f t="shared" si="25"/>
        <v>1404.1710032913816</v>
      </c>
      <c r="EB35" s="67">
        <f t="shared" si="26"/>
        <v>47.005479693438453</v>
      </c>
      <c r="EC35" s="67">
        <f t="shared" si="27"/>
        <v>35.603477910000002</v>
      </c>
      <c r="ED35" s="67">
        <f t="shared" si="28"/>
        <v>205.62436440000008</v>
      </c>
      <c r="EE35" s="67">
        <f t="shared" si="29"/>
        <v>103.8529038421256</v>
      </c>
      <c r="EF35" s="67">
        <f t="shared" si="30"/>
        <v>228.47151600000004</v>
      </c>
      <c r="EG35" s="67">
        <f t="shared" si="31"/>
        <v>161.83399050000003</v>
      </c>
      <c r="EH35" s="67">
        <f t="shared" si="32"/>
        <v>22.847151600000007</v>
      </c>
      <c r="EI35" s="67">
        <f t="shared" si="33"/>
        <v>228.47151600000004</v>
      </c>
      <c r="EJ35" s="67">
        <f t="shared" si="34"/>
        <v>114.23575800000002</v>
      </c>
      <c r="EK35" s="67">
        <f t="shared" si="35"/>
        <v>76.157172000000017</v>
      </c>
      <c r="EL35" s="67">
        <f t="shared" si="36"/>
        <v>257.97298710236464</v>
      </c>
      <c r="EM35" s="67">
        <f t="shared" si="37"/>
        <v>287.17914709921183</v>
      </c>
      <c r="EN35" s="67">
        <f t="shared" si="38"/>
        <v>1769.2554641471409</v>
      </c>
      <c r="EO35" s="67">
        <f t="shared" si="39"/>
        <v>63.927452383076293</v>
      </c>
      <c r="EP35" s="67">
        <f t="shared" si="40"/>
        <v>48.420729957600017</v>
      </c>
      <c r="EQ35" s="67">
        <f t="shared" si="41"/>
        <v>279.64913558400008</v>
      </c>
      <c r="ER35" s="67">
        <f t="shared" si="42"/>
        <v>141.23994922529084</v>
      </c>
      <c r="ES35" s="67">
        <f t="shared" si="43"/>
        <v>310.72126176000006</v>
      </c>
      <c r="ET35" s="67">
        <f t="shared" si="44"/>
        <v>220.09422708000002</v>
      </c>
      <c r="EU35" s="67">
        <f t="shared" si="45"/>
        <v>31.072126176000008</v>
      </c>
      <c r="EV35" s="67">
        <f t="shared" si="46"/>
        <v>310.72126176000006</v>
      </c>
      <c r="EW35" s="67">
        <f t="shared" si="47"/>
        <v>155.36063088000003</v>
      </c>
      <c r="EX35" s="67">
        <f t="shared" si="48"/>
        <v>103.57375392000003</v>
      </c>
      <c r="EY35" s="67">
        <f t="shared" si="49"/>
        <v>350.84326245921591</v>
      </c>
      <c r="EZ35" s="67">
        <f t="shared" si="50"/>
        <v>390.5636400549281</v>
      </c>
      <c r="FA35" s="67">
        <f t="shared" si="51"/>
        <v>2406.1874312401114</v>
      </c>
    </row>
    <row r="36" spans="1:157">
      <c r="A36" s="4">
        <v>13.5</v>
      </c>
      <c r="B36" s="87">
        <v>1.2344334344095245</v>
      </c>
      <c r="C36" s="87">
        <v>7.48</v>
      </c>
      <c r="D36" s="87">
        <v>10.8</v>
      </c>
      <c r="E36" s="87">
        <v>3.6364411865547597</v>
      </c>
      <c r="F36" s="87">
        <v>2</v>
      </c>
      <c r="G36" s="87">
        <v>10.199999999999999</v>
      </c>
      <c r="H36" s="87">
        <v>1.2</v>
      </c>
      <c r="I36" s="87">
        <v>4</v>
      </c>
      <c r="J36" s="87">
        <v>10</v>
      </c>
      <c r="K36" s="87">
        <v>6</v>
      </c>
      <c r="L36" s="87">
        <v>9.0330030322857269</v>
      </c>
      <c r="M36" s="87">
        <v>10.055665655904757</v>
      </c>
      <c r="N36" s="73">
        <f t="shared" si="52"/>
        <v>75.639543309154774</v>
      </c>
      <c r="O36" s="87">
        <v>1.5183531243237152</v>
      </c>
      <c r="P36" s="87">
        <v>9.2004000000000001</v>
      </c>
      <c r="Q36" s="87">
        <v>13.284000000000001</v>
      </c>
      <c r="R36" s="87">
        <v>4.4728226594623539</v>
      </c>
      <c r="S36" s="87">
        <v>2.46</v>
      </c>
      <c r="T36" s="87">
        <v>12.545999999999999</v>
      </c>
      <c r="U36" s="87">
        <v>1.476</v>
      </c>
      <c r="V36" s="87">
        <v>4.92</v>
      </c>
      <c r="W36" s="87">
        <v>12.3</v>
      </c>
      <c r="X36" s="87">
        <v>7.38</v>
      </c>
      <c r="Y36" s="87">
        <v>11.110593729711445</v>
      </c>
      <c r="Z36" s="87">
        <v>12.368468756762852</v>
      </c>
      <c r="AA36" s="73">
        <f t="shared" si="53"/>
        <v>93.036638270260354</v>
      </c>
      <c r="AB36" s="87">
        <v>1.9131249366478811</v>
      </c>
      <c r="AC36" s="87">
        <v>11.592504</v>
      </c>
      <c r="AD36" s="87">
        <v>16.737840000000002</v>
      </c>
      <c r="AE36" s="87">
        <v>5.635756550922566</v>
      </c>
      <c r="AF36" s="87">
        <v>3.0996000000000001</v>
      </c>
      <c r="AG36" s="87">
        <v>15.80796</v>
      </c>
      <c r="AH36" s="87">
        <v>1.8597600000000001</v>
      </c>
      <c r="AI36" s="87">
        <v>6.1992000000000003</v>
      </c>
      <c r="AJ36" s="87">
        <v>15.498000000000001</v>
      </c>
      <c r="AK36" s="87">
        <v>9.2988</v>
      </c>
      <c r="AL36" s="87">
        <v>13.999348099436421</v>
      </c>
      <c r="AM36" s="87">
        <v>15.584270633521193</v>
      </c>
      <c r="AN36" s="73">
        <f t="shared" si="54"/>
        <v>117.22616422052806</v>
      </c>
      <c r="AO36" s="87">
        <v>2.6018499138411184</v>
      </c>
      <c r="AP36" s="87">
        <v>15.765805440000001</v>
      </c>
      <c r="AQ36" s="87">
        <v>22.763462400000005</v>
      </c>
      <c r="AR36" s="87">
        <v>7.6646289092546906</v>
      </c>
      <c r="AS36" s="87">
        <v>4.2154560000000005</v>
      </c>
      <c r="AT36" s="87">
        <v>21.4988256</v>
      </c>
      <c r="AU36" s="87">
        <v>2.5292736000000002</v>
      </c>
      <c r="AV36" s="87">
        <v>8.4309120000000011</v>
      </c>
      <c r="AW36" s="87">
        <v>21.077280000000002</v>
      </c>
      <c r="AX36" s="87">
        <v>12.646368000000001</v>
      </c>
      <c r="AY36" s="87">
        <v>19.039113415233533</v>
      </c>
      <c r="AZ36" s="87">
        <v>21.194608061588823</v>
      </c>
      <c r="BA36" s="73">
        <f t="shared" si="55"/>
        <v>159.42758333991816</v>
      </c>
      <c r="BB36" s="67">
        <f t="shared" si="57"/>
        <v>16.66485136452858</v>
      </c>
      <c r="BC36" s="67">
        <f t="shared" si="58"/>
        <v>100.98</v>
      </c>
      <c r="BD36" s="67">
        <f t="shared" si="59"/>
        <v>145.80000000000001</v>
      </c>
      <c r="BE36" s="67">
        <f t="shared" si="60"/>
        <v>49.091956018489256</v>
      </c>
      <c r="BF36" s="67">
        <f t="shared" si="61"/>
        <v>27</v>
      </c>
      <c r="BG36" s="67">
        <f t="shared" si="62"/>
        <v>137.69999999999999</v>
      </c>
      <c r="BH36" s="67">
        <f t="shared" si="63"/>
        <v>16.2</v>
      </c>
      <c r="BI36" s="67">
        <f t="shared" si="64"/>
        <v>54</v>
      </c>
      <c r="BJ36" s="67">
        <f t="shared" si="65"/>
        <v>135</v>
      </c>
      <c r="BK36" s="67">
        <f t="shared" si="66"/>
        <v>81</v>
      </c>
      <c r="BL36" s="67">
        <f t="shared" si="67"/>
        <v>121.94554093585731</v>
      </c>
      <c r="BM36" s="67">
        <f t="shared" si="68"/>
        <v>135.75148635471422</v>
      </c>
      <c r="BN36" s="67">
        <f t="shared" si="69"/>
        <v>1021.1338346735895</v>
      </c>
      <c r="BO36" s="67">
        <f t="shared" si="70"/>
        <v>20.497767178370154</v>
      </c>
      <c r="BP36" s="67">
        <f t="shared" si="71"/>
        <v>124.2054</v>
      </c>
      <c r="BQ36" s="67">
        <f t="shared" si="72"/>
        <v>179.334</v>
      </c>
      <c r="BR36" s="67">
        <f t="shared" si="73"/>
        <v>60.383105902741775</v>
      </c>
      <c r="BS36" s="67">
        <f t="shared" si="74"/>
        <v>33.21</v>
      </c>
      <c r="BT36" s="67">
        <f t="shared" si="75"/>
        <v>169.37099999999998</v>
      </c>
      <c r="BU36" s="67">
        <f t="shared" si="76"/>
        <v>19.925999999999998</v>
      </c>
      <c r="BV36" s="67">
        <f t="shared" si="77"/>
        <v>66.42</v>
      </c>
      <c r="BW36" s="67">
        <f t="shared" si="78"/>
        <v>166.05</v>
      </c>
      <c r="BX36" s="67">
        <f t="shared" si="79"/>
        <v>99.63</v>
      </c>
      <c r="BY36" s="67">
        <f t="shared" si="80"/>
        <v>149.9930153511045</v>
      </c>
      <c r="BZ36" s="67">
        <f t="shared" si="81"/>
        <v>166.97432821629849</v>
      </c>
      <c r="CA36" s="67">
        <f t="shared" si="82"/>
        <v>1255.9946166485147</v>
      </c>
      <c r="CB36" s="67">
        <f t="shared" si="83"/>
        <v>25.827186644746394</v>
      </c>
      <c r="CC36" s="67">
        <f t="shared" si="84"/>
        <v>156.49880400000001</v>
      </c>
      <c r="CD36" s="67">
        <f t="shared" si="85"/>
        <v>225.96084000000002</v>
      </c>
      <c r="CE36" s="67">
        <f t="shared" si="86"/>
        <v>76.082713437454643</v>
      </c>
      <c r="CF36" s="67">
        <f t="shared" si="87"/>
        <v>41.8446</v>
      </c>
      <c r="CG36" s="67">
        <f t="shared" si="88"/>
        <v>213.40745999999999</v>
      </c>
      <c r="CH36" s="67">
        <f t="shared" si="89"/>
        <v>25.106760000000001</v>
      </c>
      <c r="CI36" s="67">
        <f t="shared" si="90"/>
        <v>83.6892</v>
      </c>
      <c r="CJ36" s="67">
        <f t="shared" si="91"/>
        <v>209.22300000000001</v>
      </c>
      <c r="CK36" s="67">
        <f t="shared" si="92"/>
        <v>125.5338</v>
      </c>
      <c r="CL36" s="67">
        <f t="shared" si="93"/>
        <v>188.9911993423917</v>
      </c>
      <c r="CM36" s="67">
        <f t="shared" si="94"/>
        <v>210.38765355253611</v>
      </c>
      <c r="CN36" s="67">
        <f t="shared" si="95"/>
        <v>1582.5532169771288</v>
      </c>
      <c r="CO36" s="67">
        <f t="shared" si="96"/>
        <v>35.124973836855098</v>
      </c>
      <c r="CP36" s="67">
        <f t="shared" si="97"/>
        <v>212.83837344000003</v>
      </c>
      <c r="CQ36" s="67">
        <f t="shared" si="98"/>
        <v>307.30674240000008</v>
      </c>
      <c r="CR36" s="67">
        <f t="shared" si="99"/>
        <v>103.47249027493832</v>
      </c>
      <c r="CS36" s="67">
        <f t="shared" si="100"/>
        <v>56.908656000000008</v>
      </c>
      <c r="CT36" s="67">
        <f t="shared" si="101"/>
        <v>290.23414559999998</v>
      </c>
      <c r="CU36" s="67">
        <f t="shared" si="102"/>
        <v>34.145193600000006</v>
      </c>
      <c r="CV36" s="67">
        <f t="shared" si="103"/>
        <v>113.81731200000002</v>
      </c>
      <c r="CW36" s="67">
        <f t="shared" si="104"/>
        <v>284.54328000000004</v>
      </c>
      <c r="CX36" s="67">
        <f t="shared" si="105"/>
        <v>170.72596800000002</v>
      </c>
      <c r="CY36" s="67">
        <f t="shared" si="106"/>
        <v>257.0280311056527</v>
      </c>
      <c r="CZ36" s="67">
        <f t="shared" si="107"/>
        <v>286.12720883144914</v>
      </c>
      <c r="DA36" s="67">
        <f t="shared" si="108"/>
        <v>2152.2723750888949</v>
      </c>
      <c r="DB36" s="67">
        <f t="shared" si="1"/>
        <v>10.832153386943578</v>
      </c>
      <c r="DC36" s="67">
        <f t="shared" si="1"/>
        <v>65.637</v>
      </c>
      <c r="DD36" s="67">
        <f t="shared" si="2"/>
        <v>94.77000000000001</v>
      </c>
      <c r="DE36" s="67">
        <f t="shared" si="3"/>
        <v>31.909771412018017</v>
      </c>
      <c r="DF36" s="67">
        <f t="shared" si="4"/>
        <v>17.55</v>
      </c>
      <c r="DG36" s="67">
        <f t="shared" si="5"/>
        <v>89.504999999999995</v>
      </c>
      <c r="DH36" s="67">
        <f t="shared" si="6"/>
        <v>10.53</v>
      </c>
      <c r="DI36" s="67">
        <f t="shared" si="7"/>
        <v>35.1</v>
      </c>
      <c r="DJ36" s="67">
        <f t="shared" si="8"/>
        <v>87.75</v>
      </c>
      <c r="DK36" s="67">
        <f t="shared" si="9"/>
        <v>52.65</v>
      </c>
      <c r="DL36" s="67">
        <f t="shared" si="10"/>
        <v>79.26460160830726</v>
      </c>
      <c r="DM36" s="67">
        <f t="shared" si="11"/>
        <v>88.238466130564248</v>
      </c>
      <c r="DN36" s="67">
        <f t="shared" si="12"/>
        <v>663.7369925378332</v>
      </c>
      <c r="DO36" s="67">
        <f t="shared" si="13"/>
        <v>13.323548665940601</v>
      </c>
      <c r="DP36" s="67">
        <f t="shared" si="14"/>
        <v>80.733509999999995</v>
      </c>
      <c r="DQ36" s="67">
        <f t="shared" si="15"/>
        <v>116.56710000000001</v>
      </c>
      <c r="DR36" s="67">
        <f t="shared" si="16"/>
        <v>39.249018836782156</v>
      </c>
      <c r="DS36" s="67">
        <f t="shared" si="17"/>
        <v>21.586500000000001</v>
      </c>
      <c r="DT36" s="67">
        <f t="shared" si="18"/>
        <v>110.09114999999998</v>
      </c>
      <c r="DU36" s="67">
        <f t="shared" si="19"/>
        <v>12.9519</v>
      </c>
      <c r="DV36" s="67">
        <f t="shared" si="20"/>
        <v>43.173000000000002</v>
      </c>
      <c r="DW36" s="67">
        <f t="shared" si="21"/>
        <v>107.9325</v>
      </c>
      <c r="DX36" s="67">
        <f t="shared" si="22"/>
        <v>64.759500000000003</v>
      </c>
      <c r="DY36" s="67">
        <f t="shared" si="23"/>
        <v>97.495459978217937</v>
      </c>
      <c r="DZ36" s="67">
        <f t="shared" si="24"/>
        <v>108.53331334059402</v>
      </c>
      <c r="EA36" s="67">
        <f t="shared" si="25"/>
        <v>816.39650082153457</v>
      </c>
      <c r="EB36" s="67">
        <f t="shared" si="26"/>
        <v>16.787671319085156</v>
      </c>
      <c r="EC36" s="67">
        <f t="shared" si="27"/>
        <v>101.7242226</v>
      </c>
      <c r="ED36" s="67">
        <f t="shared" si="28"/>
        <v>146.87454600000001</v>
      </c>
      <c r="EE36" s="67">
        <f t="shared" si="29"/>
        <v>49.453763734345522</v>
      </c>
      <c r="EF36" s="67">
        <f t="shared" si="30"/>
        <v>27.198990000000002</v>
      </c>
      <c r="EG36" s="67">
        <f t="shared" si="31"/>
        <v>138.71484899999999</v>
      </c>
      <c r="EH36" s="67">
        <f t="shared" si="32"/>
        <v>16.319394000000003</v>
      </c>
      <c r="EI36" s="67">
        <f t="shared" si="33"/>
        <v>54.397980000000004</v>
      </c>
      <c r="EJ36" s="67">
        <f t="shared" si="34"/>
        <v>135.99495000000002</v>
      </c>
      <c r="EK36" s="67">
        <f t="shared" si="35"/>
        <v>81.596969999999999</v>
      </c>
      <c r="EL36" s="67">
        <f t="shared" si="36"/>
        <v>122.84427957255461</v>
      </c>
      <c r="EM36" s="67">
        <f t="shared" si="37"/>
        <v>136.75197480914846</v>
      </c>
      <c r="EN36" s="67">
        <f t="shared" si="38"/>
        <v>1028.6595910351339</v>
      </c>
      <c r="EO36" s="67">
        <f t="shared" si="39"/>
        <v>22.831232993955815</v>
      </c>
      <c r="EP36" s="67">
        <f t="shared" si="40"/>
        <v>138.34494273600004</v>
      </c>
      <c r="EQ36" s="67">
        <f t="shared" si="41"/>
        <v>199.74938256000004</v>
      </c>
      <c r="ER36" s="67">
        <f t="shared" si="42"/>
        <v>67.257118678709915</v>
      </c>
      <c r="ES36" s="67">
        <f t="shared" si="43"/>
        <v>36.990626400000004</v>
      </c>
      <c r="ET36" s="67">
        <f t="shared" si="44"/>
        <v>188.65219464</v>
      </c>
      <c r="EU36" s="67">
        <f t="shared" si="45"/>
        <v>22.194375840000006</v>
      </c>
      <c r="EV36" s="67">
        <f t="shared" si="46"/>
        <v>73.981252800000007</v>
      </c>
      <c r="EW36" s="67">
        <f t="shared" si="47"/>
        <v>184.95313200000004</v>
      </c>
      <c r="EX36" s="67">
        <f t="shared" si="48"/>
        <v>110.97187920000002</v>
      </c>
      <c r="EY36" s="67">
        <f t="shared" si="49"/>
        <v>167.06822021867427</v>
      </c>
      <c r="EZ36" s="67">
        <f t="shared" si="50"/>
        <v>185.98268574044195</v>
      </c>
      <c r="FA36" s="67">
        <f t="shared" si="51"/>
        <v>1398.9770438077817</v>
      </c>
    </row>
    <row r="37" spans="1:157">
      <c r="A37" s="4">
        <v>20.25</v>
      </c>
      <c r="B37" s="87">
        <v>8.6410340408666713</v>
      </c>
      <c r="C37" s="87">
        <v>13.090000000000002</v>
      </c>
      <c r="D37" s="87">
        <v>9</v>
      </c>
      <c r="E37" s="87">
        <v>7.2728823731095193</v>
      </c>
      <c r="F37" s="87">
        <v>14</v>
      </c>
      <c r="G37" s="87">
        <v>5.0999999999999996</v>
      </c>
      <c r="H37" s="87">
        <v>4.8</v>
      </c>
      <c r="I37" s="87">
        <v>8</v>
      </c>
      <c r="J37" s="87">
        <v>14</v>
      </c>
      <c r="K37" s="87">
        <v>8</v>
      </c>
      <c r="L37" s="87">
        <v>11.291253790357159</v>
      </c>
      <c r="M37" s="87">
        <v>7.5417492419285681</v>
      </c>
      <c r="N37" s="73">
        <f t="shared" si="52"/>
        <v>110.73691944626192</v>
      </c>
      <c r="O37" s="87">
        <v>10.628471870266006</v>
      </c>
      <c r="P37" s="87">
        <v>16.100700000000003</v>
      </c>
      <c r="Q37" s="87">
        <v>11.07</v>
      </c>
      <c r="R37" s="87">
        <v>8.9456453189247078</v>
      </c>
      <c r="S37" s="87">
        <v>17.22</v>
      </c>
      <c r="T37" s="87">
        <v>6.2729999999999997</v>
      </c>
      <c r="U37" s="87">
        <v>5.9039999999999999</v>
      </c>
      <c r="V37" s="87">
        <v>9.84</v>
      </c>
      <c r="W37" s="87">
        <v>17.22</v>
      </c>
      <c r="X37" s="87">
        <v>9.84</v>
      </c>
      <c r="Y37" s="87">
        <v>13.888242162139305</v>
      </c>
      <c r="Z37" s="87">
        <v>9.2763515675721386</v>
      </c>
      <c r="AA37" s="73">
        <f t="shared" si="53"/>
        <v>136.20641091890215</v>
      </c>
      <c r="AB37" s="87">
        <v>13.391874556535168</v>
      </c>
      <c r="AC37" s="87">
        <v>20.286882000000006</v>
      </c>
      <c r="AD37" s="87">
        <v>13.9482</v>
      </c>
      <c r="AE37" s="87">
        <v>11.271513101845132</v>
      </c>
      <c r="AF37" s="87">
        <v>21.697199999999999</v>
      </c>
      <c r="AG37" s="87">
        <v>7.9039799999999998</v>
      </c>
      <c r="AH37" s="87">
        <v>7.4390400000000003</v>
      </c>
      <c r="AI37" s="87">
        <v>12.398400000000001</v>
      </c>
      <c r="AJ37" s="87">
        <v>21.697199999999999</v>
      </c>
      <c r="AK37" s="87">
        <v>12.398400000000001</v>
      </c>
      <c r="AL37" s="87">
        <v>17.499185124295526</v>
      </c>
      <c r="AM37" s="87">
        <v>11.688202975140895</v>
      </c>
      <c r="AN37" s="73">
        <f t="shared" si="54"/>
        <v>171.62007775781674</v>
      </c>
      <c r="AO37" s="87">
        <v>18.212949396887829</v>
      </c>
      <c r="AP37" s="87">
        <v>27.590159520000011</v>
      </c>
      <c r="AQ37" s="87">
        <v>18.969552</v>
      </c>
      <c r="AR37" s="87">
        <v>15.329257818509381</v>
      </c>
      <c r="AS37" s="87">
        <v>29.508192000000001</v>
      </c>
      <c r="AT37" s="87">
        <v>10.7494128</v>
      </c>
      <c r="AU37" s="87">
        <v>10.117094400000001</v>
      </c>
      <c r="AV37" s="87">
        <v>16.861824000000002</v>
      </c>
      <c r="AW37" s="87">
        <v>29.508192000000001</v>
      </c>
      <c r="AX37" s="87">
        <v>16.861824000000002</v>
      </c>
      <c r="AY37" s="87">
        <v>23.798891769041916</v>
      </c>
      <c r="AZ37" s="87">
        <v>15.895956046191618</v>
      </c>
      <c r="BA37" s="73">
        <f t="shared" si="55"/>
        <v>233.40330575063081</v>
      </c>
      <c r="BB37" s="67">
        <f t="shared" si="57"/>
        <v>174.98093932755009</v>
      </c>
      <c r="BC37" s="67">
        <f t="shared" si="58"/>
        <v>265.07250000000005</v>
      </c>
      <c r="BD37" s="67">
        <f t="shared" si="59"/>
        <v>182.25</v>
      </c>
      <c r="BE37" s="67">
        <f t="shared" si="60"/>
        <v>147.27586805546775</v>
      </c>
      <c r="BF37" s="67">
        <f t="shared" si="61"/>
        <v>283.5</v>
      </c>
      <c r="BG37" s="67">
        <f t="shared" si="62"/>
        <v>103.27499999999999</v>
      </c>
      <c r="BH37" s="67">
        <f t="shared" si="63"/>
        <v>97.2</v>
      </c>
      <c r="BI37" s="67">
        <f t="shared" si="64"/>
        <v>162</v>
      </c>
      <c r="BJ37" s="67">
        <f t="shared" si="65"/>
        <v>283.5</v>
      </c>
      <c r="BK37" s="67">
        <f t="shared" si="66"/>
        <v>162</v>
      </c>
      <c r="BL37" s="67">
        <f t="shared" si="67"/>
        <v>228.64788925473246</v>
      </c>
      <c r="BM37" s="67">
        <f t="shared" si="68"/>
        <v>152.72042214905349</v>
      </c>
      <c r="BN37" s="67">
        <f t="shared" si="69"/>
        <v>2242.4226187868039</v>
      </c>
      <c r="BO37" s="67">
        <f t="shared" si="70"/>
        <v>215.22655537288662</v>
      </c>
      <c r="BP37" s="67">
        <f t="shared" si="71"/>
        <v>326.03917500000006</v>
      </c>
      <c r="BQ37" s="67">
        <f t="shared" si="72"/>
        <v>224.16750000000002</v>
      </c>
      <c r="BR37" s="67">
        <f t="shared" si="73"/>
        <v>181.14931770822534</v>
      </c>
      <c r="BS37" s="67">
        <f t="shared" si="74"/>
        <v>348.70499999999998</v>
      </c>
      <c r="BT37" s="67">
        <f t="shared" si="75"/>
        <v>127.02825</v>
      </c>
      <c r="BU37" s="67">
        <f t="shared" si="76"/>
        <v>119.556</v>
      </c>
      <c r="BV37" s="67">
        <f t="shared" si="77"/>
        <v>199.26</v>
      </c>
      <c r="BW37" s="67">
        <f t="shared" si="78"/>
        <v>348.70499999999998</v>
      </c>
      <c r="BX37" s="67">
        <f t="shared" si="79"/>
        <v>199.26</v>
      </c>
      <c r="BY37" s="67">
        <f t="shared" si="80"/>
        <v>281.23690378332094</v>
      </c>
      <c r="BZ37" s="67">
        <f t="shared" si="81"/>
        <v>187.84611924333581</v>
      </c>
      <c r="CA37" s="67">
        <f t="shared" si="82"/>
        <v>2758.1798211077685</v>
      </c>
      <c r="CB37" s="67">
        <f t="shared" si="83"/>
        <v>271.18545976983717</v>
      </c>
      <c r="CC37" s="67">
        <f t="shared" si="84"/>
        <v>410.80936050000014</v>
      </c>
      <c r="CD37" s="67">
        <f t="shared" si="85"/>
        <v>282.45105000000001</v>
      </c>
      <c r="CE37" s="67">
        <f t="shared" si="86"/>
        <v>228.24814031236392</v>
      </c>
      <c r="CF37" s="67">
        <f t="shared" si="87"/>
        <v>439.36829999999998</v>
      </c>
      <c r="CG37" s="67">
        <f t="shared" si="88"/>
        <v>160.05559499999998</v>
      </c>
      <c r="CH37" s="67">
        <f t="shared" si="89"/>
        <v>150.64055999999999</v>
      </c>
      <c r="CI37" s="67">
        <f t="shared" si="90"/>
        <v>251.0676</v>
      </c>
      <c r="CJ37" s="67">
        <f t="shared" si="91"/>
        <v>439.36829999999998</v>
      </c>
      <c r="CK37" s="67">
        <f t="shared" si="92"/>
        <v>251.0676</v>
      </c>
      <c r="CL37" s="67">
        <f t="shared" si="93"/>
        <v>354.35849876698438</v>
      </c>
      <c r="CM37" s="67">
        <f t="shared" si="94"/>
        <v>236.68611024660311</v>
      </c>
      <c r="CN37" s="67">
        <f t="shared" si="95"/>
        <v>3475.3065745957892</v>
      </c>
      <c r="CO37" s="67">
        <f t="shared" si="96"/>
        <v>368.81222528697856</v>
      </c>
      <c r="CP37" s="67">
        <f t="shared" si="97"/>
        <v>558.70073028000024</v>
      </c>
      <c r="CQ37" s="67">
        <f t="shared" si="98"/>
        <v>384.13342799999998</v>
      </c>
      <c r="CR37" s="67">
        <f t="shared" si="99"/>
        <v>310.41747082481498</v>
      </c>
      <c r="CS37" s="67">
        <f t="shared" si="100"/>
        <v>597.540888</v>
      </c>
      <c r="CT37" s="67">
        <f t="shared" si="101"/>
        <v>217.6756092</v>
      </c>
      <c r="CU37" s="67">
        <f t="shared" si="102"/>
        <v>204.87116160000002</v>
      </c>
      <c r="CV37" s="67">
        <f t="shared" si="103"/>
        <v>341.45193600000005</v>
      </c>
      <c r="CW37" s="67">
        <f t="shared" si="104"/>
        <v>597.540888</v>
      </c>
      <c r="CX37" s="67">
        <f t="shared" si="105"/>
        <v>341.45193600000005</v>
      </c>
      <c r="CY37" s="67">
        <f t="shared" si="106"/>
        <v>481.92755832309876</v>
      </c>
      <c r="CZ37" s="67">
        <f t="shared" si="107"/>
        <v>321.89310993538027</v>
      </c>
      <c r="DA37" s="67">
        <f t="shared" si="108"/>
        <v>4726.416941450274</v>
      </c>
      <c r="DB37" s="67">
        <f t="shared" si="1"/>
        <v>113.73761056290756</v>
      </c>
      <c r="DC37" s="67">
        <f t="shared" si="1"/>
        <v>172.29712500000005</v>
      </c>
      <c r="DD37" s="67">
        <f t="shared" si="2"/>
        <v>118.46250000000001</v>
      </c>
      <c r="DE37" s="67">
        <f t="shared" si="3"/>
        <v>95.729314236054037</v>
      </c>
      <c r="DF37" s="67">
        <f t="shared" si="4"/>
        <v>184.27500000000001</v>
      </c>
      <c r="DG37" s="67">
        <f t="shared" si="5"/>
        <v>67.128749999999997</v>
      </c>
      <c r="DH37" s="67">
        <f t="shared" si="6"/>
        <v>63.180000000000007</v>
      </c>
      <c r="DI37" s="67">
        <f t="shared" si="7"/>
        <v>105.3</v>
      </c>
      <c r="DJ37" s="67">
        <f t="shared" si="8"/>
        <v>184.27500000000001</v>
      </c>
      <c r="DK37" s="67">
        <f t="shared" si="9"/>
        <v>105.3</v>
      </c>
      <c r="DL37" s="67">
        <f t="shared" si="10"/>
        <v>148.62112801557612</v>
      </c>
      <c r="DM37" s="67">
        <f t="shared" si="11"/>
        <v>99.268274396884777</v>
      </c>
      <c r="DN37" s="67">
        <f t="shared" si="12"/>
        <v>1457.5747022114226</v>
      </c>
      <c r="DO37" s="67">
        <f t="shared" si="13"/>
        <v>139.89726099237632</v>
      </c>
      <c r="DP37" s="67">
        <f t="shared" si="14"/>
        <v>211.92546375000003</v>
      </c>
      <c r="DQ37" s="67">
        <f t="shared" si="15"/>
        <v>145.70887500000001</v>
      </c>
      <c r="DR37" s="67">
        <f t="shared" si="16"/>
        <v>117.74705651034647</v>
      </c>
      <c r="DS37" s="67">
        <f t="shared" si="17"/>
        <v>226.65825000000001</v>
      </c>
      <c r="DT37" s="67">
        <f t="shared" si="18"/>
        <v>82.568362500000006</v>
      </c>
      <c r="DU37" s="67">
        <f t="shared" si="19"/>
        <v>77.711399999999998</v>
      </c>
      <c r="DV37" s="67">
        <f t="shared" si="20"/>
        <v>129.51900000000001</v>
      </c>
      <c r="DW37" s="67">
        <f t="shared" si="21"/>
        <v>226.65825000000001</v>
      </c>
      <c r="DX37" s="67">
        <f t="shared" si="22"/>
        <v>129.51900000000001</v>
      </c>
      <c r="DY37" s="67">
        <f t="shared" si="23"/>
        <v>182.80398745915861</v>
      </c>
      <c r="DZ37" s="67">
        <f t="shared" si="24"/>
        <v>122.09997750816828</v>
      </c>
      <c r="EA37" s="67">
        <f t="shared" si="25"/>
        <v>1792.8168837200496</v>
      </c>
      <c r="EB37" s="67">
        <f t="shared" si="26"/>
        <v>176.27054885039416</v>
      </c>
      <c r="EC37" s="67">
        <f t="shared" si="27"/>
        <v>267.02608432500011</v>
      </c>
      <c r="ED37" s="67">
        <f t="shared" si="28"/>
        <v>183.59318250000001</v>
      </c>
      <c r="EE37" s="67">
        <f t="shared" si="29"/>
        <v>148.36129120303656</v>
      </c>
      <c r="EF37" s="67">
        <f t="shared" si="30"/>
        <v>285.58939499999997</v>
      </c>
      <c r="EG37" s="67">
        <f t="shared" si="31"/>
        <v>104.03613675</v>
      </c>
      <c r="EH37" s="67">
        <f t="shared" si="32"/>
        <v>97.916364000000002</v>
      </c>
      <c r="EI37" s="67">
        <f t="shared" si="33"/>
        <v>163.19394</v>
      </c>
      <c r="EJ37" s="67">
        <f t="shared" si="34"/>
        <v>285.58939499999997</v>
      </c>
      <c r="EK37" s="67">
        <f t="shared" si="35"/>
        <v>163.19394</v>
      </c>
      <c r="EL37" s="67">
        <f t="shared" si="36"/>
        <v>230.33302419853985</v>
      </c>
      <c r="EM37" s="67">
        <f t="shared" si="37"/>
        <v>153.84597166029204</v>
      </c>
      <c r="EN37" s="67">
        <f t="shared" si="38"/>
        <v>2258.9492734872629</v>
      </c>
      <c r="EO37" s="67">
        <f t="shared" si="39"/>
        <v>239.72794643653606</v>
      </c>
      <c r="EP37" s="67">
        <f t="shared" si="40"/>
        <v>363.15547468200015</v>
      </c>
      <c r="EQ37" s="67">
        <f t="shared" si="41"/>
        <v>249.6867282</v>
      </c>
      <c r="ER37" s="67">
        <f t="shared" si="42"/>
        <v>201.77135603612976</v>
      </c>
      <c r="ES37" s="67">
        <f t="shared" si="43"/>
        <v>388.40157720000002</v>
      </c>
      <c r="ET37" s="67">
        <f t="shared" si="44"/>
        <v>141.48914597999999</v>
      </c>
      <c r="EU37" s="67">
        <f t="shared" si="45"/>
        <v>133.16625504000001</v>
      </c>
      <c r="EV37" s="67">
        <f t="shared" si="46"/>
        <v>221.94375840000004</v>
      </c>
      <c r="EW37" s="67">
        <f t="shared" si="47"/>
        <v>388.40157720000002</v>
      </c>
      <c r="EX37" s="67">
        <f t="shared" si="48"/>
        <v>221.94375840000004</v>
      </c>
      <c r="EY37" s="67">
        <f t="shared" si="49"/>
        <v>313.25291291001423</v>
      </c>
      <c r="EZ37" s="67">
        <f t="shared" si="50"/>
        <v>209.23052145799718</v>
      </c>
      <c r="FA37" s="67">
        <f t="shared" si="51"/>
        <v>3072.171011942678</v>
      </c>
    </row>
    <row r="38" spans="1:157">
      <c r="A38" s="4">
        <v>16.200000000000003</v>
      </c>
      <c r="B38" s="87">
        <v>12.344334344095243</v>
      </c>
      <c r="C38" s="87">
        <v>18.700000000000003</v>
      </c>
      <c r="D38" s="87">
        <v>18</v>
      </c>
      <c r="E38" s="87">
        <v>18.182205932773801</v>
      </c>
      <c r="F38" s="87">
        <v>20</v>
      </c>
      <c r="G38" s="87">
        <v>17</v>
      </c>
      <c r="H38" s="87">
        <v>12</v>
      </c>
      <c r="I38" s="87">
        <v>20</v>
      </c>
      <c r="J38" s="87">
        <v>20</v>
      </c>
      <c r="K38" s="87">
        <v>20</v>
      </c>
      <c r="L38" s="87">
        <v>22.582507580714317</v>
      </c>
      <c r="M38" s="87">
        <v>25.139164139761895</v>
      </c>
      <c r="N38" s="73">
        <f t="shared" si="52"/>
        <v>223.94821199734528</v>
      </c>
      <c r="O38" s="87">
        <v>15.183531243237148</v>
      </c>
      <c r="P38" s="87">
        <v>23.001000000000005</v>
      </c>
      <c r="Q38" s="87">
        <v>22.14</v>
      </c>
      <c r="R38" s="87">
        <v>22.364113297311775</v>
      </c>
      <c r="S38" s="87">
        <v>24.6</v>
      </c>
      <c r="T38" s="87">
        <v>20.91</v>
      </c>
      <c r="U38" s="87">
        <v>14.76</v>
      </c>
      <c r="V38" s="87">
        <v>24.6</v>
      </c>
      <c r="W38" s="87">
        <v>24.6</v>
      </c>
      <c r="X38" s="87">
        <v>24.6</v>
      </c>
      <c r="Y38" s="87">
        <v>27.776484324278609</v>
      </c>
      <c r="Z38" s="87">
        <v>30.921171891907132</v>
      </c>
      <c r="AA38" s="73">
        <f t="shared" si="53"/>
        <v>275.45630075673461</v>
      </c>
      <c r="AB38" s="87">
        <v>19.131249366478805</v>
      </c>
      <c r="AC38" s="87">
        <v>28.981260000000006</v>
      </c>
      <c r="AD38" s="87">
        <v>27.8964</v>
      </c>
      <c r="AE38" s="87">
        <v>28.178782754612836</v>
      </c>
      <c r="AF38" s="87">
        <v>30.996000000000002</v>
      </c>
      <c r="AG38" s="87">
        <v>26.346599999999999</v>
      </c>
      <c r="AH38" s="87">
        <v>18.5976</v>
      </c>
      <c r="AI38" s="87">
        <v>30.996000000000002</v>
      </c>
      <c r="AJ38" s="87">
        <v>30.996000000000002</v>
      </c>
      <c r="AK38" s="87">
        <v>30.996000000000002</v>
      </c>
      <c r="AL38" s="87">
        <v>34.998370248591051</v>
      </c>
      <c r="AM38" s="87">
        <v>38.960676583802986</v>
      </c>
      <c r="AN38" s="73">
        <f t="shared" si="54"/>
        <v>347.07493895348568</v>
      </c>
      <c r="AO38" s="87">
        <v>26.018499138411176</v>
      </c>
      <c r="AP38" s="87">
        <v>39.414513600000014</v>
      </c>
      <c r="AQ38" s="87">
        <v>37.939104</v>
      </c>
      <c r="AR38" s="87">
        <v>38.323144546273461</v>
      </c>
      <c r="AS38" s="87">
        <v>42.154560000000004</v>
      </c>
      <c r="AT38" s="87">
        <v>35.831375999999999</v>
      </c>
      <c r="AU38" s="87">
        <v>25.292736000000001</v>
      </c>
      <c r="AV38" s="87">
        <v>42.154560000000004</v>
      </c>
      <c r="AW38" s="87">
        <v>42.154560000000004</v>
      </c>
      <c r="AX38" s="87">
        <v>42.154560000000004</v>
      </c>
      <c r="AY38" s="87">
        <v>47.597783538083831</v>
      </c>
      <c r="AZ38" s="87">
        <v>52.986520153972066</v>
      </c>
      <c r="BA38" s="73">
        <f t="shared" si="55"/>
        <v>472.0219169767405</v>
      </c>
      <c r="BB38" s="67">
        <f t="shared" si="57"/>
        <v>199.97821637434296</v>
      </c>
      <c r="BC38" s="67">
        <f t="shared" si="58"/>
        <v>302.94000000000011</v>
      </c>
      <c r="BD38" s="67">
        <f t="shared" si="59"/>
        <v>291.60000000000002</v>
      </c>
      <c r="BE38" s="67">
        <f t="shared" si="60"/>
        <v>294.55173611093562</v>
      </c>
      <c r="BF38" s="67">
        <f t="shared" si="61"/>
        <v>324.00000000000006</v>
      </c>
      <c r="BG38" s="67">
        <f t="shared" si="62"/>
        <v>275.40000000000003</v>
      </c>
      <c r="BH38" s="67">
        <f t="shared" si="63"/>
        <v>194.40000000000003</v>
      </c>
      <c r="BI38" s="67">
        <f t="shared" si="64"/>
        <v>324.00000000000006</v>
      </c>
      <c r="BJ38" s="67">
        <f t="shared" si="65"/>
        <v>324.00000000000006</v>
      </c>
      <c r="BK38" s="67">
        <f t="shared" si="66"/>
        <v>324.00000000000006</v>
      </c>
      <c r="BL38" s="67">
        <f t="shared" si="67"/>
        <v>365.83662280757198</v>
      </c>
      <c r="BM38" s="67">
        <f t="shared" si="68"/>
        <v>407.25445906414279</v>
      </c>
      <c r="BN38" s="67">
        <f t="shared" si="69"/>
        <v>3627.9610343569943</v>
      </c>
      <c r="BO38" s="67">
        <f t="shared" si="70"/>
        <v>245.97320614044185</v>
      </c>
      <c r="BP38" s="67">
        <f t="shared" si="71"/>
        <v>372.61620000000016</v>
      </c>
      <c r="BQ38" s="67">
        <f t="shared" si="72"/>
        <v>358.66800000000006</v>
      </c>
      <c r="BR38" s="67">
        <f t="shared" si="73"/>
        <v>362.29863541645079</v>
      </c>
      <c r="BS38" s="67">
        <f t="shared" si="74"/>
        <v>398.5200000000001</v>
      </c>
      <c r="BT38" s="67">
        <f t="shared" si="75"/>
        <v>338.74200000000008</v>
      </c>
      <c r="BU38" s="67">
        <f t="shared" si="76"/>
        <v>239.11200000000005</v>
      </c>
      <c r="BV38" s="67">
        <f t="shared" si="77"/>
        <v>398.5200000000001</v>
      </c>
      <c r="BW38" s="67">
        <f t="shared" si="78"/>
        <v>398.5200000000001</v>
      </c>
      <c r="BX38" s="67">
        <f t="shared" si="79"/>
        <v>398.5200000000001</v>
      </c>
      <c r="BY38" s="67">
        <f t="shared" si="80"/>
        <v>449.97904605331354</v>
      </c>
      <c r="BZ38" s="67">
        <f t="shared" si="81"/>
        <v>500.92298464889564</v>
      </c>
      <c r="CA38" s="67">
        <f t="shared" si="82"/>
        <v>4462.392072259101</v>
      </c>
      <c r="CB38" s="67">
        <f t="shared" si="83"/>
        <v>309.92623973695669</v>
      </c>
      <c r="CC38" s="67">
        <f t="shared" si="84"/>
        <v>469.49641200000019</v>
      </c>
      <c r="CD38" s="67">
        <f t="shared" si="85"/>
        <v>451.92168000000009</v>
      </c>
      <c r="CE38" s="67">
        <f t="shared" si="86"/>
        <v>456.496280624728</v>
      </c>
      <c r="CF38" s="67">
        <f t="shared" si="87"/>
        <v>502.13520000000011</v>
      </c>
      <c r="CG38" s="67">
        <f t="shared" si="88"/>
        <v>426.81492000000003</v>
      </c>
      <c r="CH38" s="67">
        <f t="shared" si="89"/>
        <v>301.28112000000004</v>
      </c>
      <c r="CI38" s="67">
        <f t="shared" si="90"/>
        <v>502.13520000000011</v>
      </c>
      <c r="CJ38" s="67">
        <f t="shared" si="91"/>
        <v>502.13520000000011</v>
      </c>
      <c r="CK38" s="67">
        <f t="shared" si="92"/>
        <v>502.13520000000011</v>
      </c>
      <c r="CL38" s="67">
        <f t="shared" si="93"/>
        <v>566.97359802717517</v>
      </c>
      <c r="CM38" s="67">
        <f t="shared" si="94"/>
        <v>631.16296065760844</v>
      </c>
      <c r="CN38" s="67">
        <f t="shared" si="95"/>
        <v>5622.6140110464694</v>
      </c>
      <c r="CO38" s="67">
        <f t="shared" si="96"/>
        <v>421.49968604226115</v>
      </c>
      <c r="CP38" s="67">
        <f t="shared" si="97"/>
        <v>638.51512032000028</v>
      </c>
      <c r="CQ38" s="67">
        <f t="shared" si="98"/>
        <v>614.61348480000015</v>
      </c>
      <c r="CR38" s="67">
        <f t="shared" si="99"/>
        <v>620.8349416496302</v>
      </c>
      <c r="CS38" s="67">
        <f t="shared" si="100"/>
        <v>682.90387200000021</v>
      </c>
      <c r="CT38" s="67">
        <f t="shared" si="101"/>
        <v>580.46829120000007</v>
      </c>
      <c r="CU38" s="67">
        <f t="shared" si="102"/>
        <v>409.7423232000001</v>
      </c>
      <c r="CV38" s="67">
        <f t="shared" si="103"/>
        <v>682.90387200000021</v>
      </c>
      <c r="CW38" s="67">
        <f t="shared" si="104"/>
        <v>682.90387200000021</v>
      </c>
      <c r="CX38" s="67">
        <f t="shared" si="105"/>
        <v>682.90387200000021</v>
      </c>
      <c r="CY38" s="67">
        <f t="shared" si="106"/>
        <v>771.08409331695816</v>
      </c>
      <c r="CZ38" s="67">
        <f t="shared" si="107"/>
        <v>858.38162649434764</v>
      </c>
      <c r="DA38" s="67">
        <f t="shared" si="108"/>
        <v>7646.7550550231972</v>
      </c>
      <c r="DB38" s="67">
        <f t="shared" si="1"/>
        <v>129.98584064332294</v>
      </c>
      <c r="DC38" s="67">
        <f t="shared" si="1"/>
        <v>196.91100000000009</v>
      </c>
      <c r="DD38" s="67">
        <f t="shared" si="2"/>
        <v>189.54000000000002</v>
      </c>
      <c r="DE38" s="67">
        <f t="shared" si="3"/>
        <v>191.45862847210816</v>
      </c>
      <c r="DF38" s="67">
        <f t="shared" si="4"/>
        <v>210.60000000000005</v>
      </c>
      <c r="DG38" s="67">
        <f t="shared" si="5"/>
        <v>179.01000000000002</v>
      </c>
      <c r="DH38" s="67">
        <f t="shared" si="6"/>
        <v>126.36000000000003</v>
      </c>
      <c r="DI38" s="67">
        <f t="shared" si="7"/>
        <v>210.60000000000005</v>
      </c>
      <c r="DJ38" s="67">
        <f t="shared" si="8"/>
        <v>210.60000000000005</v>
      </c>
      <c r="DK38" s="67">
        <f t="shared" si="9"/>
        <v>210.60000000000005</v>
      </c>
      <c r="DL38" s="67">
        <f t="shared" si="10"/>
        <v>237.79380482492181</v>
      </c>
      <c r="DM38" s="67">
        <f t="shared" si="11"/>
        <v>264.71539839169282</v>
      </c>
      <c r="DN38" s="67">
        <f t="shared" si="12"/>
        <v>2358.1746723320466</v>
      </c>
      <c r="DO38" s="67">
        <f t="shared" si="13"/>
        <v>159.88258399128719</v>
      </c>
      <c r="DP38" s="67">
        <f t="shared" si="14"/>
        <v>242.2005300000001</v>
      </c>
      <c r="DQ38" s="67">
        <f t="shared" si="15"/>
        <v>233.13420000000005</v>
      </c>
      <c r="DR38" s="67">
        <f t="shared" si="16"/>
        <v>235.49411302069302</v>
      </c>
      <c r="DS38" s="67">
        <f t="shared" si="17"/>
        <v>259.03800000000007</v>
      </c>
      <c r="DT38" s="67">
        <f t="shared" si="18"/>
        <v>220.18230000000005</v>
      </c>
      <c r="DU38" s="67">
        <f t="shared" si="19"/>
        <v>155.42280000000005</v>
      </c>
      <c r="DV38" s="67">
        <f t="shared" si="20"/>
        <v>259.03800000000007</v>
      </c>
      <c r="DW38" s="67">
        <f t="shared" si="21"/>
        <v>259.03800000000007</v>
      </c>
      <c r="DX38" s="67">
        <f t="shared" si="22"/>
        <v>259.03800000000007</v>
      </c>
      <c r="DY38" s="67">
        <f t="shared" si="23"/>
        <v>292.48637993465383</v>
      </c>
      <c r="DZ38" s="67">
        <f t="shared" si="24"/>
        <v>325.59994002178217</v>
      </c>
      <c r="EA38" s="67">
        <f t="shared" si="25"/>
        <v>2900.5548469684159</v>
      </c>
      <c r="EB38" s="67">
        <f t="shared" si="26"/>
        <v>201.45205582902184</v>
      </c>
      <c r="EC38" s="67">
        <f t="shared" si="27"/>
        <v>305.17266780000011</v>
      </c>
      <c r="ED38" s="67">
        <f t="shared" si="28"/>
        <v>293.74909200000008</v>
      </c>
      <c r="EE38" s="67">
        <f t="shared" si="29"/>
        <v>296.72258240607323</v>
      </c>
      <c r="EF38" s="67">
        <f t="shared" si="30"/>
        <v>326.38788000000011</v>
      </c>
      <c r="EG38" s="67">
        <f t="shared" si="31"/>
        <v>277.42969800000003</v>
      </c>
      <c r="EH38" s="67">
        <f t="shared" si="32"/>
        <v>195.83272800000003</v>
      </c>
      <c r="EI38" s="67">
        <f t="shared" si="33"/>
        <v>326.38788000000011</v>
      </c>
      <c r="EJ38" s="67">
        <f t="shared" si="34"/>
        <v>326.38788000000011</v>
      </c>
      <c r="EK38" s="67">
        <f t="shared" si="35"/>
        <v>326.38788000000011</v>
      </c>
      <c r="EL38" s="67">
        <f t="shared" si="36"/>
        <v>368.53283871766388</v>
      </c>
      <c r="EM38" s="67">
        <f t="shared" si="37"/>
        <v>410.25592442744551</v>
      </c>
      <c r="EN38" s="67">
        <f t="shared" si="38"/>
        <v>3654.6991071802054</v>
      </c>
      <c r="EO38" s="67">
        <f t="shared" si="39"/>
        <v>273.97479592746976</v>
      </c>
      <c r="EP38" s="67">
        <f t="shared" si="40"/>
        <v>415.03482820800019</v>
      </c>
      <c r="EQ38" s="67">
        <f t="shared" si="41"/>
        <v>399.49876512000009</v>
      </c>
      <c r="ER38" s="67">
        <f t="shared" si="42"/>
        <v>403.54271207225963</v>
      </c>
      <c r="ES38" s="67">
        <f t="shared" si="43"/>
        <v>443.88751680000013</v>
      </c>
      <c r="ET38" s="67">
        <f t="shared" si="44"/>
        <v>377.30438928000007</v>
      </c>
      <c r="EU38" s="67">
        <f t="shared" si="45"/>
        <v>266.33251008000008</v>
      </c>
      <c r="EV38" s="67">
        <f t="shared" si="46"/>
        <v>443.88751680000013</v>
      </c>
      <c r="EW38" s="67">
        <f t="shared" si="47"/>
        <v>443.88751680000013</v>
      </c>
      <c r="EX38" s="67">
        <f t="shared" si="48"/>
        <v>443.88751680000013</v>
      </c>
      <c r="EY38" s="67">
        <f t="shared" si="49"/>
        <v>501.20466065602284</v>
      </c>
      <c r="EZ38" s="67">
        <f t="shared" si="50"/>
        <v>557.94805722132594</v>
      </c>
      <c r="FA38" s="67">
        <f t="shared" si="51"/>
        <v>4970.3907857650784</v>
      </c>
    </row>
    <row r="39" spans="1:157">
      <c r="A39" s="4">
        <v>9.4500000000000011</v>
      </c>
      <c r="B39" s="87">
        <v>8.6410340408666713</v>
      </c>
      <c r="C39" s="87">
        <v>11.22</v>
      </c>
      <c r="D39" s="87">
        <v>7.2</v>
      </c>
      <c r="E39" s="87">
        <v>5.4546617798321391</v>
      </c>
      <c r="F39" s="87">
        <v>10</v>
      </c>
      <c r="G39" s="87">
        <v>6.8</v>
      </c>
      <c r="H39" s="87">
        <v>7.1999999999999993</v>
      </c>
      <c r="I39" s="87">
        <v>10</v>
      </c>
      <c r="J39" s="87">
        <v>16</v>
      </c>
      <c r="K39" s="87">
        <v>16</v>
      </c>
      <c r="L39" s="87">
        <v>11.291253790357159</v>
      </c>
      <c r="M39" s="87">
        <v>7.5417492419285681</v>
      </c>
      <c r="N39" s="73">
        <f t="shared" si="52"/>
        <v>117.34869885298454</v>
      </c>
      <c r="O39" s="87">
        <v>10.628471870266006</v>
      </c>
      <c r="P39" s="87">
        <v>13.800600000000001</v>
      </c>
      <c r="Q39" s="87">
        <v>8.8559999999999999</v>
      </c>
      <c r="R39" s="87">
        <v>6.7092339891935309</v>
      </c>
      <c r="S39" s="87">
        <v>12.3</v>
      </c>
      <c r="T39" s="87">
        <v>8.363999999999999</v>
      </c>
      <c r="U39" s="87">
        <v>8.8559999999999999</v>
      </c>
      <c r="V39" s="87">
        <v>12.3</v>
      </c>
      <c r="W39" s="87">
        <v>19.68</v>
      </c>
      <c r="X39" s="87">
        <v>19.68</v>
      </c>
      <c r="Y39" s="87">
        <v>13.888242162139305</v>
      </c>
      <c r="Z39" s="87">
        <v>9.2763515675721386</v>
      </c>
      <c r="AA39" s="73">
        <f t="shared" si="53"/>
        <v>144.33889958917098</v>
      </c>
      <c r="AB39" s="87">
        <v>13.391874556535168</v>
      </c>
      <c r="AC39" s="87">
        <v>17.388756000000001</v>
      </c>
      <c r="AD39" s="87">
        <v>11.15856</v>
      </c>
      <c r="AE39" s="87">
        <v>8.4536348263838494</v>
      </c>
      <c r="AF39" s="87">
        <v>15.498000000000001</v>
      </c>
      <c r="AG39" s="87">
        <v>10.538639999999999</v>
      </c>
      <c r="AH39" s="87">
        <v>11.15856</v>
      </c>
      <c r="AI39" s="87">
        <v>15.498000000000001</v>
      </c>
      <c r="AJ39" s="87">
        <v>24.796800000000001</v>
      </c>
      <c r="AK39" s="87">
        <v>24.796800000000001</v>
      </c>
      <c r="AL39" s="87">
        <v>17.499185124295526</v>
      </c>
      <c r="AM39" s="87">
        <v>11.688202975140895</v>
      </c>
      <c r="AN39" s="73">
        <f t="shared" si="54"/>
        <v>181.86701348235545</v>
      </c>
      <c r="AO39" s="87">
        <v>18.212949396887829</v>
      </c>
      <c r="AP39" s="87">
        <v>23.648708160000002</v>
      </c>
      <c r="AQ39" s="87">
        <v>15.175641600000001</v>
      </c>
      <c r="AR39" s="87">
        <v>11.496943363882036</v>
      </c>
      <c r="AS39" s="87">
        <v>21.077280000000002</v>
      </c>
      <c r="AT39" s="87">
        <v>14.332550400000001</v>
      </c>
      <c r="AU39" s="87">
        <v>15.175641600000001</v>
      </c>
      <c r="AV39" s="87">
        <v>21.077280000000002</v>
      </c>
      <c r="AW39" s="87">
        <v>33.723648000000004</v>
      </c>
      <c r="AX39" s="87">
        <v>33.723648000000004</v>
      </c>
      <c r="AY39" s="87">
        <v>23.798891769041916</v>
      </c>
      <c r="AZ39" s="87">
        <v>15.895956046191618</v>
      </c>
      <c r="BA39" s="73">
        <f t="shared" si="55"/>
        <v>247.3391383360034</v>
      </c>
      <c r="BB39" s="67">
        <f t="shared" si="57"/>
        <v>81.657771686190046</v>
      </c>
      <c r="BC39" s="67">
        <f t="shared" si="58"/>
        <v>106.02900000000002</v>
      </c>
      <c r="BD39" s="67">
        <f t="shared" si="59"/>
        <v>68.040000000000006</v>
      </c>
      <c r="BE39" s="67">
        <f t="shared" si="60"/>
        <v>51.546553819413717</v>
      </c>
      <c r="BF39" s="67">
        <f t="shared" si="61"/>
        <v>94.500000000000014</v>
      </c>
      <c r="BG39" s="67">
        <f t="shared" si="62"/>
        <v>64.260000000000005</v>
      </c>
      <c r="BH39" s="67">
        <f t="shared" si="63"/>
        <v>68.040000000000006</v>
      </c>
      <c r="BI39" s="67">
        <f t="shared" si="64"/>
        <v>94.500000000000014</v>
      </c>
      <c r="BJ39" s="67">
        <f t="shared" si="65"/>
        <v>151.20000000000002</v>
      </c>
      <c r="BK39" s="67">
        <f t="shared" si="66"/>
        <v>151.20000000000002</v>
      </c>
      <c r="BL39" s="67">
        <f t="shared" si="67"/>
        <v>106.70234831887517</v>
      </c>
      <c r="BM39" s="67">
        <f t="shared" si="68"/>
        <v>71.269530336224975</v>
      </c>
      <c r="BN39" s="67">
        <f t="shared" si="69"/>
        <v>1108.945204160704</v>
      </c>
      <c r="BO39" s="67">
        <f t="shared" si="70"/>
        <v>100.43905917401376</v>
      </c>
      <c r="BP39" s="67">
        <f t="shared" si="71"/>
        <v>130.41567000000003</v>
      </c>
      <c r="BQ39" s="67">
        <f t="shared" si="72"/>
        <v>83.689200000000014</v>
      </c>
      <c r="BR39" s="67">
        <f t="shared" si="73"/>
        <v>63.402261197878872</v>
      </c>
      <c r="BS39" s="67">
        <f t="shared" si="74"/>
        <v>116.23500000000001</v>
      </c>
      <c r="BT39" s="67">
        <f t="shared" si="75"/>
        <v>79.0398</v>
      </c>
      <c r="BU39" s="67">
        <f t="shared" si="76"/>
        <v>83.689200000000014</v>
      </c>
      <c r="BV39" s="67">
        <f t="shared" si="77"/>
        <v>116.23500000000001</v>
      </c>
      <c r="BW39" s="67">
        <f t="shared" si="78"/>
        <v>185.97600000000003</v>
      </c>
      <c r="BX39" s="67">
        <f t="shared" si="79"/>
        <v>185.97600000000003</v>
      </c>
      <c r="BY39" s="67">
        <f t="shared" si="80"/>
        <v>131.24388843221644</v>
      </c>
      <c r="BZ39" s="67">
        <f t="shared" si="81"/>
        <v>87.661522313556716</v>
      </c>
      <c r="CA39" s="67">
        <f t="shared" si="82"/>
        <v>1364.0026011176658</v>
      </c>
      <c r="CB39" s="67">
        <f t="shared" si="83"/>
        <v>126.55321455925736</v>
      </c>
      <c r="CC39" s="67">
        <f t="shared" si="84"/>
        <v>164.32374420000002</v>
      </c>
      <c r="CD39" s="67">
        <f t="shared" si="85"/>
        <v>105.44839200000001</v>
      </c>
      <c r="CE39" s="67">
        <f t="shared" si="86"/>
        <v>79.886849109327386</v>
      </c>
      <c r="CF39" s="67">
        <f t="shared" si="87"/>
        <v>146.45610000000002</v>
      </c>
      <c r="CG39" s="67">
        <f t="shared" si="88"/>
        <v>99.590147999999999</v>
      </c>
      <c r="CH39" s="67">
        <f t="shared" si="89"/>
        <v>105.44839200000001</v>
      </c>
      <c r="CI39" s="67">
        <f t="shared" si="90"/>
        <v>146.45610000000002</v>
      </c>
      <c r="CJ39" s="67">
        <f t="shared" si="91"/>
        <v>234.32976000000005</v>
      </c>
      <c r="CK39" s="67">
        <f t="shared" si="92"/>
        <v>234.32976000000005</v>
      </c>
      <c r="CL39" s="67">
        <f t="shared" si="93"/>
        <v>165.36729942459274</v>
      </c>
      <c r="CM39" s="67">
        <f t="shared" si="94"/>
        <v>110.45351811508147</v>
      </c>
      <c r="CN39" s="67">
        <f t="shared" si="95"/>
        <v>1718.6432774082591</v>
      </c>
      <c r="CO39" s="67">
        <f t="shared" si="96"/>
        <v>172.11237180059001</v>
      </c>
      <c r="CP39" s="67">
        <f t="shared" si="97"/>
        <v>223.48029211200003</v>
      </c>
      <c r="CQ39" s="67">
        <f t="shared" si="98"/>
        <v>143.40981312000002</v>
      </c>
      <c r="CR39" s="67">
        <f t="shared" si="99"/>
        <v>108.64611478868525</v>
      </c>
      <c r="CS39" s="67">
        <f t="shared" si="100"/>
        <v>199.18029600000003</v>
      </c>
      <c r="CT39" s="67">
        <f t="shared" si="101"/>
        <v>135.44260128000002</v>
      </c>
      <c r="CU39" s="67">
        <f t="shared" si="102"/>
        <v>143.40981312000002</v>
      </c>
      <c r="CV39" s="67">
        <f t="shared" si="103"/>
        <v>199.18029600000003</v>
      </c>
      <c r="CW39" s="67">
        <f t="shared" si="104"/>
        <v>318.68847360000007</v>
      </c>
      <c r="CX39" s="67">
        <f t="shared" si="105"/>
        <v>318.68847360000007</v>
      </c>
      <c r="CY39" s="67">
        <f t="shared" si="106"/>
        <v>224.89952721744612</v>
      </c>
      <c r="CZ39" s="67">
        <f t="shared" si="107"/>
        <v>150.21678463651079</v>
      </c>
      <c r="DA39" s="67">
        <f t="shared" si="108"/>
        <v>2337.3548572752325</v>
      </c>
      <c r="DB39" s="67">
        <f t="shared" si="1"/>
        <v>53.077551596023532</v>
      </c>
      <c r="DC39" s="67">
        <f t="shared" si="1"/>
        <v>68.91885000000002</v>
      </c>
      <c r="DD39" s="67">
        <f t="shared" si="2"/>
        <v>44.226000000000006</v>
      </c>
      <c r="DE39" s="67">
        <f t="shared" si="3"/>
        <v>33.505259982618917</v>
      </c>
      <c r="DF39" s="67">
        <f t="shared" si="4"/>
        <v>61.425000000000011</v>
      </c>
      <c r="DG39" s="67">
        <f t="shared" si="5"/>
        <v>41.769000000000005</v>
      </c>
      <c r="DH39" s="67">
        <f t="shared" si="6"/>
        <v>44.226000000000006</v>
      </c>
      <c r="DI39" s="67">
        <f t="shared" si="7"/>
        <v>61.425000000000011</v>
      </c>
      <c r="DJ39" s="67">
        <f t="shared" si="8"/>
        <v>98.280000000000015</v>
      </c>
      <c r="DK39" s="67">
        <f t="shared" si="9"/>
        <v>98.280000000000015</v>
      </c>
      <c r="DL39" s="67">
        <f t="shared" si="10"/>
        <v>69.356526407268859</v>
      </c>
      <c r="DM39" s="67">
        <f t="shared" si="11"/>
        <v>46.325194718546236</v>
      </c>
      <c r="DN39" s="67">
        <f t="shared" si="12"/>
        <v>720.81438270445756</v>
      </c>
      <c r="DO39" s="67">
        <f t="shared" si="13"/>
        <v>65.285388463108944</v>
      </c>
      <c r="DP39" s="67">
        <f t="shared" si="14"/>
        <v>84.770185500000025</v>
      </c>
      <c r="DQ39" s="67">
        <f t="shared" si="15"/>
        <v>54.397980000000011</v>
      </c>
      <c r="DR39" s="67">
        <f t="shared" si="16"/>
        <v>41.211469778621264</v>
      </c>
      <c r="DS39" s="67">
        <f t="shared" si="17"/>
        <v>75.552750000000017</v>
      </c>
      <c r="DT39" s="67">
        <f t="shared" si="18"/>
        <v>51.375869999999999</v>
      </c>
      <c r="DU39" s="67">
        <f t="shared" si="19"/>
        <v>54.397980000000011</v>
      </c>
      <c r="DV39" s="67">
        <f t="shared" si="20"/>
        <v>75.552750000000017</v>
      </c>
      <c r="DW39" s="67">
        <f t="shared" si="21"/>
        <v>120.88440000000003</v>
      </c>
      <c r="DX39" s="67">
        <f t="shared" si="22"/>
        <v>120.88440000000003</v>
      </c>
      <c r="DY39" s="67">
        <f t="shared" si="23"/>
        <v>85.308527480940683</v>
      </c>
      <c r="DZ39" s="67">
        <f t="shared" si="24"/>
        <v>56.979989503811865</v>
      </c>
      <c r="EA39" s="67">
        <f t="shared" si="25"/>
        <v>886.60169072648284</v>
      </c>
      <c r="EB39" s="67">
        <f t="shared" si="26"/>
        <v>82.259589463517287</v>
      </c>
      <c r="EC39" s="67">
        <f t="shared" si="27"/>
        <v>106.81043373000001</v>
      </c>
      <c r="ED39" s="67">
        <f t="shared" si="28"/>
        <v>68.541454800000011</v>
      </c>
      <c r="EE39" s="67">
        <f t="shared" si="29"/>
        <v>51.926451921062799</v>
      </c>
      <c r="EF39" s="67">
        <f t="shared" si="30"/>
        <v>95.196465000000018</v>
      </c>
      <c r="EG39" s="67">
        <f t="shared" si="31"/>
        <v>64.733596200000008</v>
      </c>
      <c r="EH39" s="67">
        <f t="shared" si="32"/>
        <v>68.541454800000011</v>
      </c>
      <c r="EI39" s="67">
        <f t="shared" si="33"/>
        <v>95.196465000000018</v>
      </c>
      <c r="EJ39" s="67">
        <f t="shared" si="34"/>
        <v>152.31434400000003</v>
      </c>
      <c r="EK39" s="67">
        <f t="shared" si="35"/>
        <v>152.31434400000003</v>
      </c>
      <c r="EL39" s="67">
        <f t="shared" si="36"/>
        <v>107.48874462598529</v>
      </c>
      <c r="EM39" s="67">
        <f t="shared" si="37"/>
        <v>71.794786774802958</v>
      </c>
      <c r="EN39" s="67">
        <f t="shared" si="38"/>
        <v>1117.1181303153685</v>
      </c>
      <c r="EO39" s="67">
        <f t="shared" si="39"/>
        <v>111.87304167038351</v>
      </c>
      <c r="EP39" s="67">
        <f t="shared" si="40"/>
        <v>145.26218987280004</v>
      </c>
      <c r="EQ39" s="67">
        <f t="shared" si="41"/>
        <v>93.216378528000021</v>
      </c>
      <c r="ER39" s="67">
        <f t="shared" si="42"/>
        <v>70.619974612645422</v>
      </c>
      <c r="ES39" s="67">
        <f t="shared" si="43"/>
        <v>129.46719240000002</v>
      </c>
      <c r="ET39" s="67">
        <f t="shared" si="44"/>
        <v>88.03769083200001</v>
      </c>
      <c r="EU39" s="67">
        <f t="shared" si="45"/>
        <v>93.216378528000021</v>
      </c>
      <c r="EV39" s="67">
        <f t="shared" si="46"/>
        <v>129.46719240000002</v>
      </c>
      <c r="EW39" s="67">
        <f t="shared" si="47"/>
        <v>207.14750784000006</v>
      </c>
      <c r="EX39" s="67">
        <f t="shared" si="48"/>
        <v>207.14750784000006</v>
      </c>
      <c r="EY39" s="67">
        <f t="shared" si="49"/>
        <v>146.18469269133999</v>
      </c>
      <c r="EZ39" s="67">
        <f t="shared" si="50"/>
        <v>97.640910013732025</v>
      </c>
      <c r="FA39" s="67">
        <f t="shared" si="51"/>
        <v>1519.2806572289012</v>
      </c>
    </row>
    <row r="40" spans="1:157">
      <c r="A40" s="4">
        <v>25.650000000000002</v>
      </c>
      <c r="B40" s="87">
        <v>7.4066006064571468</v>
      </c>
      <c r="C40" s="87">
        <v>11.22</v>
      </c>
      <c r="D40" s="87">
        <v>12.6</v>
      </c>
      <c r="E40" s="87">
        <v>9.0911029663869005</v>
      </c>
      <c r="F40" s="87">
        <v>14</v>
      </c>
      <c r="G40" s="87">
        <v>10.199999999999999</v>
      </c>
      <c r="H40" s="87">
        <v>3.5999999999999996</v>
      </c>
      <c r="I40" s="87">
        <v>16</v>
      </c>
      <c r="J40" s="87">
        <v>6</v>
      </c>
      <c r="K40" s="87">
        <v>16</v>
      </c>
      <c r="L40" s="87">
        <v>13.54950454842859</v>
      </c>
      <c r="M40" s="87">
        <v>15.083498483857136</v>
      </c>
      <c r="N40" s="73">
        <f t="shared" si="52"/>
        <v>134.75070660512975</v>
      </c>
      <c r="O40" s="87">
        <v>9.110118745942291</v>
      </c>
      <c r="P40" s="87">
        <v>13.800600000000001</v>
      </c>
      <c r="Q40" s="87">
        <v>15.497999999999999</v>
      </c>
      <c r="R40" s="87">
        <v>11.182056648655887</v>
      </c>
      <c r="S40" s="87">
        <v>17.22</v>
      </c>
      <c r="T40" s="87">
        <v>12.545999999999999</v>
      </c>
      <c r="U40" s="87">
        <v>4.4279999999999999</v>
      </c>
      <c r="V40" s="87">
        <v>19.68</v>
      </c>
      <c r="W40" s="87">
        <v>7.38</v>
      </c>
      <c r="X40" s="87">
        <v>19.68</v>
      </c>
      <c r="Y40" s="87">
        <v>16.665890594567166</v>
      </c>
      <c r="Z40" s="87">
        <v>18.552703135144277</v>
      </c>
      <c r="AA40" s="73">
        <f t="shared" si="53"/>
        <v>165.74336912430962</v>
      </c>
      <c r="AB40" s="87">
        <v>11.478749619887287</v>
      </c>
      <c r="AC40" s="87">
        <v>17.388756000000001</v>
      </c>
      <c r="AD40" s="87">
        <v>19.527480000000001</v>
      </c>
      <c r="AE40" s="87">
        <v>14.089391377306418</v>
      </c>
      <c r="AF40" s="87">
        <v>21.697199999999999</v>
      </c>
      <c r="AG40" s="87">
        <v>15.80796</v>
      </c>
      <c r="AH40" s="87">
        <v>5.5792799999999998</v>
      </c>
      <c r="AI40" s="87">
        <v>24.796800000000001</v>
      </c>
      <c r="AJ40" s="87">
        <v>9.2988</v>
      </c>
      <c r="AK40" s="87">
        <v>24.796800000000001</v>
      </c>
      <c r="AL40" s="87">
        <v>20.99902214915463</v>
      </c>
      <c r="AM40" s="87">
        <v>23.376405950281789</v>
      </c>
      <c r="AN40" s="73">
        <f t="shared" si="54"/>
        <v>208.83664509663012</v>
      </c>
      <c r="AO40" s="87">
        <v>15.611099483046711</v>
      </c>
      <c r="AP40" s="87">
        <v>23.648708160000002</v>
      </c>
      <c r="AQ40" s="87">
        <v>26.557372800000003</v>
      </c>
      <c r="AR40" s="87">
        <v>19.161572273136731</v>
      </c>
      <c r="AS40" s="87">
        <v>29.508192000000001</v>
      </c>
      <c r="AT40" s="87">
        <v>21.4988256</v>
      </c>
      <c r="AU40" s="87">
        <v>7.5878208000000003</v>
      </c>
      <c r="AV40" s="87">
        <v>33.723648000000004</v>
      </c>
      <c r="AW40" s="87">
        <v>12.646368000000001</v>
      </c>
      <c r="AX40" s="87">
        <v>33.723648000000004</v>
      </c>
      <c r="AY40" s="87">
        <v>28.558670122850298</v>
      </c>
      <c r="AZ40" s="87">
        <v>31.791912092383235</v>
      </c>
      <c r="BA40" s="73">
        <f t="shared" si="55"/>
        <v>284.01783733141696</v>
      </c>
      <c r="BB40" s="67">
        <f t="shared" si="57"/>
        <v>189.97930555562584</v>
      </c>
      <c r="BC40" s="67">
        <f t="shared" si="58"/>
        <v>287.79300000000006</v>
      </c>
      <c r="BD40" s="67">
        <f t="shared" si="59"/>
        <v>323.19</v>
      </c>
      <c r="BE40" s="67">
        <f t="shared" si="60"/>
        <v>233.18679108782402</v>
      </c>
      <c r="BF40" s="67">
        <f t="shared" si="61"/>
        <v>359.1</v>
      </c>
      <c r="BG40" s="67">
        <f t="shared" si="62"/>
        <v>261.63</v>
      </c>
      <c r="BH40" s="67">
        <f t="shared" si="63"/>
        <v>92.34</v>
      </c>
      <c r="BI40" s="67">
        <f t="shared" si="64"/>
        <v>410.40000000000003</v>
      </c>
      <c r="BJ40" s="67">
        <f t="shared" si="65"/>
        <v>153.9</v>
      </c>
      <c r="BK40" s="67">
        <f t="shared" si="66"/>
        <v>410.40000000000003</v>
      </c>
      <c r="BL40" s="67">
        <f t="shared" si="67"/>
        <v>347.54479166719335</v>
      </c>
      <c r="BM40" s="67">
        <f t="shared" si="68"/>
        <v>386.8917361109356</v>
      </c>
      <c r="BN40" s="67">
        <f t="shared" si="69"/>
        <v>3456.3556244215783</v>
      </c>
      <c r="BO40" s="67">
        <f t="shared" si="70"/>
        <v>233.67454583341978</v>
      </c>
      <c r="BP40" s="67">
        <f t="shared" si="71"/>
        <v>353.98539000000005</v>
      </c>
      <c r="BQ40" s="67">
        <f t="shared" si="72"/>
        <v>397.52370000000002</v>
      </c>
      <c r="BR40" s="67">
        <f t="shared" si="73"/>
        <v>286.81975303802352</v>
      </c>
      <c r="BS40" s="67">
        <f t="shared" si="74"/>
        <v>441.69299999999998</v>
      </c>
      <c r="BT40" s="67">
        <f t="shared" si="75"/>
        <v>321.80490000000003</v>
      </c>
      <c r="BU40" s="67">
        <f t="shared" si="76"/>
        <v>113.57820000000001</v>
      </c>
      <c r="BV40" s="67">
        <f t="shared" si="77"/>
        <v>504.79200000000003</v>
      </c>
      <c r="BW40" s="67">
        <f t="shared" si="78"/>
        <v>189.29700000000003</v>
      </c>
      <c r="BX40" s="67">
        <f t="shared" si="79"/>
        <v>504.79200000000003</v>
      </c>
      <c r="BY40" s="67">
        <f t="shared" si="80"/>
        <v>427.48009375064782</v>
      </c>
      <c r="BZ40" s="67">
        <f t="shared" si="81"/>
        <v>475.87683541645077</v>
      </c>
      <c r="CA40" s="67">
        <f t="shared" si="82"/>
        <v>4251.3174180385422</v>
      </c>
      <c r="CB40" s="67">
        <f t="shared" si="83"/>
        <v>294.42992775010896</v>
      </c>
      <c r="CC40" s="67">
        <f t="shared" si="84"/>
        <v>446.02159140000003</v>
      </c>
      <c r="CD40" s="67">
        <f t="shared" si="85"/>
        <v>500.87986200000006</v>
      </c>
      <c r="CE40" s="67">
        <f t="shared" si="86"/>
        <v>361.39288882790964</v>
      </c>
      <c r="CF40" s="67">
        <f t="shared" si="87"/>
        <v>556.53318000000002</v>
      </c>
      <c r="CG40" s="67">
        <f t="shared" si="88"/>
        <v>405.474174</v>
      </c>
      <c r="CH40" s="67">
        <f t="shared" si="89"/>
        <v>143.108532</v>
      </c>
      <c r="CI40" s="67">
        <f t="shared" si="90"/>
        <v>636.0379200000001</v>
      </c>
      <c r="CJ40" s="67">
        <f t="shared" si="91"/>
        <v>238.51422000000002</v>
      </c>
      <c r="CK40" s="67">
        <f t="shared" si="92"/>
        <v>636.0379200000001</v>
      </c>
      <c r="CL40" s="67">
        <f t="shared" si="93"/>
        <v>538.62491812581629</v>
      </c>
      <c r="CM40" s="67">
        <f t="shared" si="94"/>
        <v>599.60481262472797</v>
      </c>
      <c r="CN40" s="67">
        <f t="shared" si="95"/>
        <v>5356.6599467285632</v>
      </c>
      <c r="CO40" s="67">
        <f t="shared" si="96"/>
        <v>400.42470174014818</v>
      </c>
      <c r="CP40" s="67">
        <f t="shared" si="97"/>
        <v>606.58936430400013</v>
      </c>
      <c r="CQ40" s="67">
        <f t="shared" si="98"/>
        <v>681.1966123200001</v>
      </c>
      <c r="CR40" s="67">
        <f t="shared" si="99"/>
        <v>491.4943288059572</v>
      </c>
      <c r="CS40" s="67">
        <f t="shared" si="100"/>
        <v>756.88512480000009</v>
      </c>
      <c r="CT40" s="67">
        <f t="shared" si="101"/>
        <v>551.44487664000007</v>
      </c>
      <c r="CU40" s="67">
        <f t="shared" si="102"/>
        <v>194.62760352000004</v>
      </c>
      <c r="CV40" s="67">
        <f t="shared" si="103"/>
        <v>865.01157120000016</v>
      </c>
      <c r="CW40" s="67">
        <f t="shared" si="104"/>
        <v>324.37933920000006</v>
      </c>
      <c r="CX40" s="67">
        <f t="shared" si="105"/>
        <v>865.01157120000016</v>
      </c>
      <c r="CY40" s="67">
        <f t="shared" si="106"/>
        <v>732.52988865111024</v>
      </c>
      <c r="CZ40" s="67">
        <f t="shared" si="107"/>
        <v>815.46254516963006</v>
      </c>
      <c r="DA40" s="67">
        <f t="shared" si="108"/>
        <v>7285.0575275508454</v>
      </c>
      <c r="DB40" s="67">
        <f t="shared" si="1"/>
        <v>123.48654861115681</v>
      </c>
      <c r="DC40" s="67">
        <f t="shared" si="1"/>
        <v>187.06545000000006</v>
      </c>
      <c r="DD40" s="67">
        <f t="shared" si="2"/>
        <v>210.0735</v>
      </c>
      <c r="DE40" s="67">
        <f t="shared" si="3"/>
        <v>151.57141420708561</v>
      </c>
      <c r="DF40" s="67">
        <f t="shared" si="4"/>
        <v>233.41500000000002</v>
      </c>
      <c r="DG40" s="67">
        <f t="shared" si="5"/>
        <v>170.05950000000001</v>
      </c>
      <c r="DH40" s="67">
        <f t="shared" si="6"/>
        <v>60.021000000000001</v>
      </c>
      <c r="DI40" s="67">
        <f t="shared" si="7"/>
        <v>266.76000000000005</v>
      </c>
      <c r="DJ40" s="67">
        <f t="shared" si="8"/>
        <v>100.03500000000001</v>
      </c>
      <c r="DK40" s="67">
        <f t="shared" si="9"/>
        <v>266.76000000000005</v>
      </c>
      <c r="DL40" s="67">
        <f t="shared" si="10"/>
        <v>225.90411458367569</v>
      </c>
      <c r="DM40" s="67">
        <f t="shared" si="11"/>
        <v>251.47962847210815</v>
      </c>
      <c r="DN40" s="67">
        <f t="shared" si="12"/>
        <v>2246.6311558740258</v>
      </c>
      <c r="DO40" s="67">
        <f t="shared" si="13"/>
        <v>151.88845479172286</v>
      </c>
      <c r="DP40" s="67">
        <f t="shared" si="14"/>
        <v>230.09050350000004</v>
      </c>
      <c r="DQ40" s="67">
        <f t="shared" si="15"/>
        <v>258.39040500000004</v>
      </c>
      <c r="DR40" s="67">
        <f t="shared" si="16"/>
        <v>186.43283947471531</v>
      </c>
      <c r="DS40" s="67">
        <f t="shared" si="17"/>
        <v>287.10045000000002</v>
      </c>
      <c r="DT40" s="67">
        <f t="shared" si="18"/>
        <v>209.17318500000002</v>
      </c>
      <c r="DU40" s="67">
        <f t="shared" si="19"/>
        <v>73.825830000000011</v>
      </c>
      <c r="DV40" s="67">
        <f t="shared" si="20"/>
        <v>328.1148</v>
      </c>
      <c r="DW40" s="67">
        <f t="shared" si="21"/>
        <v>123.04305000000002</v>
      </c>
      <c r="DX40" s="67">
        <f t="shared" si="22"/>
        <v>328.1148</v>
      </c>
      <c r="DY40" s="67">
        <f t="shared" si="23"/>
        <v>277.86206093792111</v>
      </c>
      <c r="DZ40" s="67">
        <f t="shared" si="24"/>
        <v>309.31994302069302</v>
      </c>
      <c r="EA40" s="67">
        <f t="shared" si="25"/>
        <v>2763.3563217250526</v>
      </c>
      <c r="EB40" s="67">
        <f t="shared" si="26"/>
        <v>191.37945303757084</v>
      </c>
      <c r="EC40" s="67">
        <f t="shared" si="27"/>
        <v>289.91403441000006</v>
      </c>
      <c r="ED40" s="67">
        <f t="shared" si="28"/>
        <v>325.57191030000007</v>
      </c>
      <c r="EE40" s="67">
        <f t="shared" si="29"/>
        <v>234.90537773814128</v>
      </c>
      <c r="EF40" s="67">
        <f t="shared" si="30"/>
        <v>361.74656700000003</v>
      </c>
      <c r="EG40" s="67">
        <f t="shared" si="31"/>
        <v>263.55821309999999</v>
      </c>
      <c r="EH40" s="67">
        <f t="shared" si="32"/>
        <v>93.020545800000008</v>
      </c>
      <c r="EI40" s="67">
        <f t="shared" si="33"/>
        <v>413.4246480000001</v>
      </c>
      <c r="EJ40" s="67">
        <f t="shared" si="34"/>
        <v>155.03424300000003</v>
      </c>
      <c r="EK40" s="67">
        <f t="shared" si="35"/>
        <v>413.4246480000001</v>
      </c>
      <c r="EL40" s="67">
        <f t="shared" si="36"/>
        <v>350.10619678178062</v>
      </c>
      <c r="EM40" s="67">
        <f t="shared" si="37"/>
        <v>389.74312820607321</v>
      </c>
      <c r="EN40" s="67">
        <f t="shared" si="38"/>
        <v>3481.828965373566</v>
      </c>
      <c r="EO40" s="67">
        <f t="shared" si="39"/>
        <v>260.27605613109631</v>
      </c>
      <c r="EP40" s="67">
        <f t="shared" si="40"/>
        <v>394.28308679760011</v>
      </c>
      <c r="EQ40" s="67">
        <f t="shared" si="41"/>
        <v>442.7777980080001</v>
      </c>
      <c r="ER40" s="67">
        <f t="shared" si="42"/>
        <v>319.47131372387219</v>
      </c>
      <c r="ES40" s="67">
        <f t="shared" si="43"/>
        <v>491.97533112000008</v>
      </c>
      <c r="ET40" s="67">
        <f t="shared" si="44"/>
        <v>358.43916981600006</v>
      </c>
      <c r="EU40" s="67">
        <f t="shared" si="45"/>
        <v>126.50794228800002</v>
      </c>
      <c r="EV40" s="67">
        <f t="shared" si="46"/>
        <v>562.25752128000011</v>
      </c>
      <c r="EW40" s="67">
        <f t="shared" si="47"/>
        <v>210.84657048000005</v>
      </c>
      <c r="EX40" s="67">
        <f t="shared" si="48"/>
        <v>562.25752128000011</v>
      </c>
      <c r="EY40" s="67">
        <f t="shared" si="49"/>
        <v>476.14442762322165</v>
      </c>
      <c r="EZ40" s="67">
        <f t="shared" si="50"/>
        <v>530.05065436025961</v>
      </c>
      <c r="FA40" s="67">
        <f t="shared" si="51"/>
        <v>4735.2873929080497</v>
      </c>
    </row>
    <row r="41" spans="1:157">
      <c r="A41" s="4">
        <v>12.15</v>
      </c>
      <c r="B41" s="87">
        <v>19.750934950552391</v>
      </c>
      <c r="C41" s="87">
        <v>29.92</v>
      </c>
      <c r="D41" s="87">
        <v>27</v>
      </c>
      <c r="E41" s="87">
        <v>25.455088305883319</v>
      </c>
      <c r="F41" s="87">
        <v>30</v>
      </c>
      <c r="G41" s="87">
        <v>20.399999999999999</v>
      </c>
      <c r="H41" s="87">
        <v>15.6</v>
      </c>
      <c r="I41" s="87">
        <v>26</v>
      </c>
      <c r="J41" s="87">
        <v>24</v>
      </c>
      <c r="K41" s="87">
        <v>24</v>
      </c>
      <c r="L41" s="87">
        <v>36.132012129142907</v>
      </c>
      <c r="M41" s="87">
        <v>35.194829795666649</v>
      </c>
      <c r="N41" s="73">
        <f t="shared" si="52"/>
        <v>313.45286518124527</v>
      </c>
      <c r="O41" s="87">
        <v>24.293649989179443</v>
      </c>
      <c r="P41" s="87">
        <v>36.801600000000001</v>
      </c>
      <c r="Q41" s="87">
        <v>33.21</v>
      </c>
      <c r="R41" s="87">
        <v>31.309758616236483</v>
      </c>
      <c r="S41" s="87">
        <v>36.9</v>
      </c>
      <c r="T41" s="87">
        <v>25.091999999999999</v>
      </c>
      <c r="U41" s="87">
        <v>19.187999999999999</v>
      </c>
      <c r="V41" s="87">
        <v>31.98</v>
      </c>
      <c r="W41" s="87">
        <v>29.52</v>
      </c>
      <c r="X41" s="87">
        <v>29.52</v>
      </c>
      <c r="Y41" s="87">
        <v>44.442374918845779</v>
      </c>
      <c r="Z41" s="87">
        <v>43.28964064866998</v>
      </c>
      <c r="AA41" s="73">
        <f t="shared" si="53"/>
        <v>385.54702417293163</v>
      </c>
      <c r="AB41" s="87">
        <v>30.609998986366097</v>
      </c>
      <c r="AC41" s="87">
        <v>46.370016</v>
      </c>
      <c r="AD41" s="87">
        <v>41.8446</v>
      </c>
      <c r="AE41" s="87">
        <v>39.45029585645797</v>
      </c>
      <c r="AF41" s="87">
        <v>46.494</v>
      </c>
      <c r="AG41" s="87">
        <v>31.615919999999999</v>
      </c>
      <c r="AH41" s="87">
        <v>24.176879999999997</v>
      </c>
      <c r="AI41" s="87">
        <v>40.294800000000002</v>
      </c>
      <c r="AJ41" s="87">
        <v>37.1952</v>
      </c>
      <c r="AK41" s="87">
        <v>37.1952</v>
      </c>
      <c r="AL41" s="87">
        <v>55.997392397745685</v>
      </c>
      <c r="AM41" s="87">
        <v>54.544947217324179</v>
      </c>
      <c r="AN41" s="73">
        <f t="shared" si="54"/>
        <v>485.7892504578939</v>
      </c>
      <c r="AO41" s="87">
        <v>41.629598621457895</v>
      </c>
      <c r="AP41" s="87">
        <v>63.063221760000005</v>
      </c>
      <c r="AQ41" s="87">
        <v>56.908656000000001</v>
      </c>
      <c r="AR41" s="87">
        <v>53.652402364782844</v>
      </c>
      <c r="AS41" s="87">
        <v>63.231840000000005</v>
      </c>
      <c r="AT41" s="87">
        <v>42.9976512</v>
      </c>
      <c r="AU41" s="87">
        <v>32.880556800000001</v>
      </c>
      <c r="AV41" s="87">
        <v>54.800928000000006</v>
      </c>
      <c r="AW41" s="87">
        <v>50.585472000000003</v>
      </c>
      <c r="AX41" s="87">
        <v>50.585472000000003</v>
      </c>
      <c r="AY41" s="87">
        <v>76.156453660934133</v>
      </c>
      <c r="AZ41" s="87">
        <v>74.181128215560889</v>
      </c>
      <c r="BA41" s="73">
        <f t="shared" si="55"/>
        <v>660.67338062273575</v>
      </c>
      <c r="BB41" s="67">
        <f t="shared" si="57"/>
        <v>239.97385964921156</v>
      </c>
      <c r="BC41" s="67">
        <f t="shared" si="58"/>
        <v>363.52800000000002</v>
      </c>
      <c r="BD41" s="67">
        <f t="shared" si="59"/>
        <v>328.05</v>
      </c>
      <c r="BE41" s="67">
        <f t="shared" si="60"/>
        <v>309.27932291648233</v>
      </c>
      <c r="BF41" s="67">
        <f t="shared" si="61"/>
        <v>364.5</v>
      </c>
      <c r="BG41" s="67">
        <f t="shared" si="62"/>
        <v>247.85999999999999</v>
      </c>
      <c r="BH41" s="67">
        <f t="shared" si="63"/>
        <v>189.54</v>
      </c>
      <c r="BI41" s="67">
        <f t="shared" si="64"/>
        <v>315.90000000000003</v>
      </c>
      <c r="BJ41" s="67">
        <f t="shared" si="65"/>
        <v>291.60000000000002</v>
      </c>
      <c r="BK41" s="67">
        <f t="shared" si="66"/>
        <v>291.60000000000002</v>
      </c>
      <c r="BL41" s="67">
        <f t="shared" si="67"/>
        <v>439.00394736908635</v>
      </c>
      <c r="BM41" s="67">
        <f t="shared" si="68"/>
        <v>427.61718201734982</v>
      </c>
      <c r="BN41" s="67">
        <f t="shared" si="69"/>
        <v>3808.45231195213</v>
      </c>
      <c r="BO41" s="67">
        <f t="shared" si="70"/>
        <v>295.16784736853026</v>
      </c>
      <c r="BP41" s="67">
        <f t="shared" si="71"/>
        <v>447.13944000000004</v>
      </c>
      <c r="BQ41" s="67">
        <f t="shared" si="72"/>
        <v>403.50150000000002</v>
      </c>
      <c r="BR41" s="67">
        <f t="shared" si="73"/>
        <v>380.41356718727326</v>
      </c>
      <c r="BS41" s="67">
        <f t="shared" si="74"/>
        <v>448.33499999999998</v>
      </c>
      <c r="BT41" s="67">
        <f t="shared" si="75"/>
        <v>304.86779999999999</v>
      </c>
      <c r="BU41" s="67">
        <f t="shared" si="76"/>
        <v>233.13419999999999</v>
      </c>
      <c r="BV41" s="67">
        <f t="shared" si="77"/>
        <v>388.55700000000002</v>
      </c>
      <c r="BW41" s="67">
        <f t="shared" si="78"/>
        <v>358.66800000000001</v>
      </c>
      <c r="BX41" s="67">
        <f t="shared" si="79"/>
        <v>358.66800000000001</v>
      </c>
      <c r="BY41" s="67">
        <f t="shared" si="80"/>
        <v>539.97485526397622</v>
      </c>
      <c r="BZ41" s="67">
        <f t="shared" si="81"/>
        <v>525.96913388134033</v>
      </c>
      <c r="CA41" s="67">
        <f t="shared" si="82"/>
        <v>4684.3963437011198</v>
      </c>
      <c r="CB41" s="67">
        <f t="shared" si="83"/>
        <v>371.91148768434812</v>
      </c>
      <c r="CC41" s="67">
        <f t="shared" si="84"/>
        <v>563.39569440000002</v>
      </c>
      <c r="CD41" s="67">
        <f t="shared" si="85"/>
        <v>508.41189000000003</v>
      </c>
      <c r="CE41" s="67">
        <f t="shared" si="86"/>
        <v>479.32109465596437</v>
      </c>
      <c r="CF41" s="67">
        <f t="shared" si="87"/>
        <v>564.90210000000002</v>
      </c>
      <c r="CG41" s="67">
        <f t="shared" si="88"/>
        <v>384.13342799999998</v>
      </c>
      <c r="CH41" s="67">
        <f t="shared" si="89"/>
        <v>293.74909199999996</v>
      </c>
      <c r="CI41" s="67">
        <f t="shared" si="90"/>
        <v>489.58182000000005</v>
      </c>
      <c r="CJ41" s="67">
        <f t="shared" si="91"/>
        <v>451.92168000000004</v>
      </c>
      <c r="CK41" s="67">
        <f t="shared" si="92"/>
        <v>451.92168000000004</v>
      </c>
      <c r="CL41" s="67">
        <f t="shared" si="93"/>
        <v>680.36831763261011</v>
      </c>
      <c r="CM41" s="67">
        <f t="shared" si="94"/>
        <v>662.72110869048879</v>
      </c>
      <c r="CN41" s="67">
        <f t="shared" si="95"/>
        <v>5902.3393930634111</v>
      </c>
      <c r="CO41" s="67">
        <f t="shared" si="96"/>
        <v>505.79962325071341</v>
      </c>
      <c r="CP41" s="67">
        <f t="shared" si="97"/>
        <v>766.21814438400008</v>
      </c>
      <c r="CQ41" s="67">
        <f t="shared" si="98"/>
        <v>691.44017040000006</v>
      </c>
      <c r="CR41" s="67">
        <f t="shared" si="99"/>
        <v>651.87668873211157</v>
      </c>
      <c r="CS41" s="67">
        <f t="shared" si="100"/>
        <v>768.26685600000008</v>
      </c>
      <c r="CT41" s="67">
        <f t="shared" si="101"/>
        <v>522.42146207999997</v>
      </c>
      <c r="CU41" s="67">
        <f t="shared" si="102"/>
        <v>399.49876512000003</v>
      </c>
      <c r="CV41" s="67">
        <f t="shared" si="103"/>
        <v>665.83127520000005</v>
      </c>
      <c r="CW41" s="67">
        <f t="shared" si="104"/>
        <v>614.61348480000004</v>
      </c>
      <c r="CX41" s="67">
        <f t="shared" si="105"/>
        <v>614.61348480000004</v>
      </c>
      <c r="CY41" s="67">
        <f t="shared" si="106"/>
        <v>925.30091198034972</v>
      </c>
      <c r="CZ41" s="67">
        <f t="shared" si="107"/>
        <v>901.30070781906488</v>
      </c>
      <c r="DA41" s="67">
        <f t="shared" si="108"/>
        <v>8027.1815745662398</v>
      </c>
      <c r="DB41" s="67">
        <f t="shared" si="1"/>
        <v>155.98300877198753</v>
      </c>
      <c r="DC41" s="67">
        <f t="shared" si="1"/>
        <v>236.29320000000001</v>
      </c>
      <c r="DD41" s="67">
        <f t="shared" si="2"/>
        <v>213.23250000000002</v>
      </c>
      <c r="DE41" s="67">
        <f t="shared" si="3"/>
        <v>201.03155989571351</v>
      </c>
      <c r="DF41" s="67">
        <f t="shared" si="4"/>
        <v>236.92500000000001</v>
      </c>
      <c r="DG41" s="67">
        <f t="shared" si="5"/>
        <v>161.10900000000001</v>
      </c>
      <c r="DH41" s="67">
        <f t="shared" si="6"/>
        <v>123.20099999999999</v>
      </c>
      <c r="DI41" s="67">
        <f t="shared" si="7"/>
        <v>205.33500000000004</v>
      </c>
      <c r="DJ41" s="67">
        <f t="shared" si="8"/>
        <v>189.54000000000002</v>
      </c>
      <c r="DK41" s="67">
        <f t="shared" si="9"/>
        <v>189.54000000000002</v>
      </c>
      <c r="DL41" s="67">
        <f t="shared" si="10"/>
        <v>285.35256578990612</v>
      </c>
      <c r="DM41" s="67">
        <f t="shared" si="11"/>
        <v>277.9511683112774</v>
      </c>
      <c r="DN41" s="67">
        <f t="shared" si="12"/>
        <v>2475.4940027688845</v>
      </c>
      <c r="DO41" s="67">
        <f t="shared" si="13"/>
        <v>191.85910078954467</v>
      </c>
      <c r="DP41" s="67">
        <f t="shared" si="14"/>
        <v>290.64063600000003</v>
      </c>
      <c r="DQ41" s="67">
        <f t="shared" si="15"/>
        <v>262.27597500000002</v>
      </c>
      <c r="DR41" s="67">
        <f t="shared" si="16"/>
        <v>247.26881867172762</v>
      </c>
      <c r="DS41" s="67">
        <f t="shared" si="17"/>
        <v>291.41775000000001</v>
      </c>
      <c r="DT41" s="67">
        <f t="shared" si="18"/>
        <v>198.16407000000001</v>
      </c>
      <c r="DU41" s="67">
        <f t="shared" si="19"/>
        <v>151.53722999999999</v>
      </c>
      <c r="DV41" s="67">
        <f t="shared" si="20"/>
        <v>252.56205000000003</v>
      </c>
      <c r="DW41" s="67">
        <f t="shared" si="21"/>
        <v>233.13420000000002</v>
      </c>
      <c r="DX41" s="67">
        <f t="shared" si="22"/>
        <v>233.13420000000002</v>
      </c>
      <c r="DY41" s="67">
        <f t="shared" si="23"/>
        <v>350.98365592158456</v>
      </c>
      <c r="DZ41" s="67">
        <f t="shared" si="24"/>
        <v>341.87993702287122</v>
      </c>
      <c r="EA41" s="67">
        <f t="shared" si="25"/>
        <v>3044.8576234057282</v>
      </c>
      <c r="EB41" s="67">
        <f t="shared" si="26"/>
        <v>241.74246699482629</v>
      </c>
      <c r="EC41" s="67">
        <f t="shared" si="27"/>
        <v>366.20720136000006</v>
      </c>
      <c r="ED41" s="67">
        <f t="shared" si="28"/>
        <v>330.46772850000002</v>
      </c>
      <c r="EE41" s="67">
        <f t="shared" si="29"/>
        <v>311.55871152637684</v>
      </c>
      <c r="EF41" s="67">
        <f t="shared" si="30"/>
        <v>367.18636500000002</v>
      </c>
      <c r="EG41" s="67">
        <f t="shared" si="31"/>
        <v>249.6867282</v>
      </c>
      <c r="EH41" s="67">
        <f t="shared" si="32"/>
        <v>190.9369098</v>
      </c>
      <c r="EI41" s="67">
        <f t="shared" si="33"/>
        <v>318.22818300000006</v>
      </c>
      <c r="EJ41" s="67">
        <f t="shared" si="34"/>
        <v>293.74909200000002</v>
      </c>
      <c r="EK41" s="67">
        <f t="shared" si="35"/>
        <v>293.74909200000002</v>
      </c>
      <c r="EL41" s="67">
        <f t="shared" si="36"/>
        <v>442.23940646119661</v>
      </c>
      <c r="EM41" s="67">
        <f t="shared" si="37"/>
        <v>430.76872064881775</v>
      </c>
      <c r="EN41" s="67">
        <f t="shared" si="38"/>
        <v>3836.5206054912173</v>
      </c>
      <c r="EO41" s="67">
        <f t="shared" si="39"/>
        <v>328.76975511296371</v>
      </c>
      <c r="EP41" s="67">
        <f t="shared" si="40"/>
        <v>498.04179384960008</v>
      </c>
      <c r="EQ41" s="67">
        <f t="shared" si="41"/>
        <v>449.43611076000008</v>
      </c>
      <c r="ER41" s="67">
        <f t="shared" si="42"/>
        <v>423.71984767587253</v>
      </c>
      <c r="ES41" s="67">
        <f t="shared" si="43"/>
        <v>499.37345640000007</v>
      </c>
      <c r="ET41" s="67">
        <f t="shared" si="44"/>
        <v>339.573950352</v>
      </c>
      <c r="EU41" s="67">
        <f t="shared" si="45"/>
        <v>259.67419732800005</v>
      </c>
      <c r="EV41" s="67">
        <f t="shared" si="46"/>
        <v>432.79032888000006</v>
      </c>
      <c r="EW41" s="67">
        <f t="shared" si="47"/>
        <v>399.49876512000003</v>
      </c>
      <c r="EX41" s="67">
        <f t="shared" si="48"/>
        <v>399.49876512000003</v>
      </c>
      <c r="EY41" s="67">
        <f t="shared" si="49"/>
        <v>601.44559278722738</v>
      </c>
      <c r="EZ41" s="67">
        <f t="shared" si="50"/>
        <v>585.84546008239215</v>
      </c>
      <c r="FA41" s="67">
        <f t="shared" si="51"/>
        <v>5217.6680234680562</v>
      </c>
    </row>
    <row r="42" spans="1:157">
      <c r="A42" s="4">
        <v>13.5</v>
      </c>
      <c r="B42" s="87">
        <v>19.750934950552391</v>
      </c>
      <c r="C42" s="87">
        <v>31.790000000000003</v>
      </c>
      <c r="D42" s="87">
        <v>30.6</v>
      </c>
      <c r="E42" s="87">
        <v>30.909750085715459</v>
      </c>
      <c r="F42" s="87">
        <v>28</v>
      </c>
      <c r="G42" s="87">
        <v>22.099999999999998</v>
      </c>
      <c r="H42" s="87">
        <v>14.399999999999999</v>
      </c>
      <c r="I42" s="87">
        <v>36</v>
      </c>
      <c r="J42" s="87">
        <v>32</v>
      </c>
      <c r="K42" s="87">
        <v>34</v>
      </c>
      <c r="L42" s="87">
        <v>29.357259854928614</v>
      </c>
      <c r="M42" s="87">
        <v>40.22266262361903</v>
      </c>
      <c r="N42" s="73">
        <f t="shared" si="52"/>
        <v>349.13060751481549</v>
      </c>
      <c r="O42" s="87">
        <v>24.293649989179443</v>
      </c>
      <c r="P42" s="87">
        <v>39.101700000000001</v>
      </c>
      <c r="Q42" s="87">
        <v>37.637999999999998</v>
      </c>
      <c r="R42" s="87">
        <v>38.018992605430014</v>
      </c>
      <c r="S42" s="87">
        <v>34.44</v>
      </c>
      <c r="T42" s="87">
        <v>27.182999999999996</v>
      </c>
      <c r="U42" s="87">
        <v>17.712</v>
      </c>
      <c r="V42" s="87">
        <v>44.28</v>
      </c>
      <c r="W42" s="87">
        <v>39.36</v>
      </c>
      <c r="X42" s="87">
        <v>41.82</v>
      </c>
      <c r="Y42" s="87">
        <v>36.109429621562192</v>
      </c>
      <c r="Z42" s="87">
        <v>49.473875027051406</v>
      </c>
      <c r="AA42" s="73">
        <f t="shared" si="53"/>
        <v>429.43064724322301</v>
      </c>
      <c r="AB42" s="87">
        <v>30.609998986366097</v>
      </c>
      <c r="AC42" s="87">
        <v>49.268142000000005</v>
      </c>
      <c r="AD42" s="87">
        <v>47.423879999999997</v>
      </c>
      <c r="AE42" s="87">
        <v>47.903930682841818</v>
      </c>
      <c r="AF42" s="87">
        <v>43.394399999999997</v>
      </c>
      <c r="AG42" s="87">
        <v>34.250579999999992</v>
      </c>
      <c r="AH42" s="87">
        <v>22.317119999999999</v>
      </c>
      <c r="AI42" s="87">
        <v>55.7928</v>
      </c>
      <c r="AJ42" s="87">
        <v>49.593600000000002</v>
      </c>
      <c r="AK42" s="87">
        <v>52.693199999999997</v>
      </c>
      <c r="AL42" s="87">
        <v>45.497881323168365</v>
      </c>
      <c r="AM42" s="87">
        <v>62.337082534084772</v>
      </c>
      <c r="AN42" s="73">
        <f t="shared" si="54"/>
        <v>541.08261552646104</v>
      </c>
      <c r="AO42" s="87">
        <v>41.629598621457895</v>
      </c>
      <c r="AP42" s="87">
        <v>67.004673120000007</v>
      </c>
      <c r="AQ42" s="87">
        <v>64.496476799999996</v>
      </c>
      <c r="AR42" s="87">
        <v>65.149345728664883</v>
      </c>
      <c r="AS42" s="87">
        <v>59.016384000000002</v>
      </c>
      <c r="AT42" s="87">
        <v>46.580788799999993</v>
      </c>
      <c r="AU42" s="87">
        <v>30.351283200000001</v>
      </c>
      <c r="AV42" s="87">
        <v>75.878208000000001</v>
      </c>
      <c r="AW42" s="87">
        <v>67.447296000000009</v>
      </c>
      <c r="AX42" s="87">
        <v>71.662751999999998</v>
      </c>
      <c r="AY42" s="87">
        <v>61.877118599508982</v>
      </c>
      <c r="AZ42" s="87">
        <v>84.778432246355294</v>
      </c>
      <c r="BA42" s="73">
        <f t="shared" si="55"/>
        <v>735.87235711598714</v>
      </c>
      <c r="BB42" s="67">
        <f t="shared" si="57"/>
        <v>266.63762183245728</v>
      </c>
      <c r="BC42" s="67">
        <f t="shared" si="58"/>
        <v>429.16500000000002</v>
      </c>
      <c r="BD42" s="67">
        <f t="shared" si="59"/>
        <v>413.1</v>
      </c>
      <c r="BE42" s="67">
        <f t="shared" si="60"/>
        <v>417.28162615715871</v>
      </c>
      <c r="BF42" s="67">
        <f t="shared" si="61"/>
        <v>378</v>
      </c>
      <c r="BG42" s="67">
        <f t="shared" si="62"/>
        <v>298.34999999999997</v>
      </c>
      <c r="BH42" s="67">
        <f t="shared" si="63"/>
        <v>194.39999999999998</v>
      </c>
      <c r="BI42" s="67">
        <f t="shared" si="64"/>
        <v>486</v>
      </c>
      <c r="BJ42" s="67">
        <f t="shared" si="65"/>
        <v>432</v>
      </c>
      <c r="BK42" s="67">
        <f t="shared" si="66"/>
        <v>459</v>
      </c>
      <c r="BL42" s="67">
        <f t="shared" si="67"/>
        <v>396.3230080415363</v>
      </c>
      <c r="BM42" s="67">
        <f t="shared" si="68"/>
        <v>543.00594541885687</v>
      </c>
      <c r="BN42" s="67">
        <f t="shared" si="69"/>
        <v>4713.2632014500095</v>
      </c>
      <c r="BO42" s="67">
        <f t="shared" si="70"/>
        <v>327.96427485392246</v>
      </c>
      <c r="BP42" s="67">
        <f t="shared" si="71"/>
        <v>527.87295000000006</v>
      </c>
      <c r="BQ42" s="67">
        <f t="shared" si="72"/>
        <v>508.113</v>
      </c>
      <c r="BR42" s="67">
        <f t="shared" si="73"/>
        <v>513.25640017330522</v>
      </c>
      <c r="BS42" s="67">
        <f t="shared" si="74"/>
        <v>464.93999999999994</v>
      </c>
      <c r="BT42" s="67">
        <f t="shared" si="75"/>
        <v>366.97049999999996</v>
      </c>
      <c r="BU42" s="67">
        <f t="shared" si="76"/>
        <v>239.11199999999999</v>
      </c>
      <c r="BV42" s="67">
        <f t="shared" si="77"/>
        <v>597.78</v>
      </c>
      <c r="BW42" s="67">
        <f t="shared" si="78"/>
        <v>531.36</v>
      </c>
      <c r="BX42" s="67">
        <f t="shared" si="79"/>
        <v>564.57000000000005</v>
      </c>
      <c r="BY42" s="67">
        <f t="shared" si="80"/>
        <v>487.47729989108961</v>
      </c>
      <c r="BZ42" s="67">
        <f t="shared" si="81"/>
        <v>667.89731286519395</v>
      </c>
      <c r="CA42" s="67">
        <f t="shared" si="82"/>
        <v>5797.313737783511</v>
      </c>
      <c r="CB42" s="67">
        <f t="shared" si="83"/>
        <v>413.23498631594231</v>
      </c>
      <c r="CC42" s="67">
        <f t="shared" si="84"/>
        <v>665.1199170000001</v>
      </c>
      <c r="CD42" s="67">
        <f t="shared" si="85"/>
        <v>640.22237999999993</v>
      </c>
      <c r="CE42" s="67">
        <f t="shared" si="86"/>
        <v>646.70306421836449</v>
      </c>
      <c r="CF42" s="67">
        <f t="shared" si="87"/>
        <v>585.82439999999997</v>
      </c>
      <c r="CG42" s="67">
        <f t="shared" si="88"/>
        <v>462.3828299999999</v>
      </c>
      <c r="CH42" s="67">
        <f t="shared" si="89"/>
        <v>301.28111999999999</v>
      </c>
      <c r="CI42" s="67">
        <f t="shared" si="90"/>
        <v>753.20280000000002</v>
      </c>
      <c r="CJ42" s="67">
        <f t="shared" si="91"/>
        <v>669.5136</v>
      </c>
      <c r="CK42" s="67">
        <f t="shared" si="92"/>
        <v>711.35820000000001</v>
      </c>
      <c r="CL42" s="67">
        <f t="shared" si="93"/>
        <v>614.22139786277296</v>
      </c>
      <c r="CM42" s="67">
        <f t="shared" si="94"/>
        <v>841.55061421014443</v>
      </c>
      <c r="CN42" s="67">
        <f t="shared" si="95"/>
        <v>7304.6153096072239</v>
      </c>
      <c r="CO42" s="67">
        <f t="shared" si="96"/>
        <v>561.99958138968157</v>
      </c>
      <c r="CP42" s="67">
        <f t="shared" si="97"/>
        <v>904.56308712000009</v>
      </c>
      <c r="CQ42" s="67">
        <f t="shared" si="98"/>
        <v>870.70243679999999</v>
      </c>
      <c r="CR42" s="67">
        <f t="shared" si="99"/>
        <v>879.51616733697597</v>
      </c>
      <c r="CS42" s="67">
        <f t="shared" si="100"/>
        <v>796.72118399999999</v>
      </c>
      <c r="CT42" s="67">
        <f t="shared" si="101"/>
        <v>628.84064879999994</v>
      </c>
      <c r="CU42" s="67">
        <f t="shared" si="102"/>
        <v>409.74232319999999</v>
      </c>
      <c r="CV42" s="67">
        <f t="shared" si="103"/>
        <v>1024.355808</v>
      </c>
      <c r="CW42" s="67">
        <f t="shared" si="104"/>
        <v>910.53849600000012</v>
      </c>
      <c r="CX42" s="67">
        <f t="shared" si="105"/>
        <v>967.44715199999996</v>
      </c>
      <c r="CY42" s="67">
        <f t="shared" si="106"/>
        <v>835.34110109337121</v>
      </c>
      <c r="CZ42" s="67">
        <f t="shared" si="107"/>
        <v>1144.5088353257966</v>
      </c>
      <c r="DA42" s="67">
        <f t="shared" si="108"/>
        <v>9934.2768210658269</v>
      </c>
      <c r="DB42" s="67">
        <f t="shared" si="1"/>
        <v>173.31445419109724</v>
      </c>
      <c r="DC42" s="67">
        <f t="shared" si="1"/>
        <v>278.95725000000004</v>
      </c>
      <c r="DD42" s="67">
        <f t="shared" si="2"/>
        <v>268.51500000000004</v>
      </c>
      <c r="DE42" s="67">
        <f t="shared" si="3"/>
        <v>271.23305700215315</v>
      </c>
      <c r="DF42" s="67">
        <f t="shared" si="4"/>
        <v>245.70000000000002</v>
      </c>
      <c r="DG42" s="67">
        <f t="shared" si="5"/>
        <v>193.92749999999998</v>
      </c>
      <c r="DH42" s="67">
        <f t="shared" si="6"/>
        <v>126.35999999999999</v>
      </c>
      <c r="DI42" s="67">
        <f t="shared" si="7"/>
        <v>315.90000000000003</v>
      </c>
      <c r="DJ42" s="67">
        <f t="shared" si="8"/>
        <v>280.8</v>
      </c>
      <c r="DK42" s="67">
        <f t="shared" si="9"/>
        <v>298.35000000000002</v>
      </c>
      <c r="DL42" s="67">
        <f t="shared" si="10"/>
        <v>257.60995522699858</v>
      </c>
      <c r="DM42" s="67">
        <f t="shared" si="11"/>
        <v>352.95386452225699</v>
      </c>
      <c r="DN42" s="67">
        <f t="shared" si="12"/>
        <v>3063.6210809425065</v>
      </c>
      <c r="DO42" s="67">
        <f t="shared" si="13"/>
        <v>213.17677865504962</v>
      </c>
      <c r="DP42" s="67">
        <f t="shared" si="14"/>
        <v>343.11741750000004</v>
      </c>
      <c r="DQ42" s="67">
        <f t="shared" si="15"/>
        <v>330.27345000000003</v>
      </c>
      <c r="DR42" s="67">
        <f t="shared" si="16"/>
        <v>333.61666011264839</v>
      </c>
      <c r="DS42" s="67">
        <f t="shared" si="17"/>
        <v>302.21099999999996</v>
      </c>
      <c r="DT42" s="67">
        <f t="shared" si="18"/>
        <v>238.53082499999999</v>
      </c>
      <c r="DU42" s="67">
        <f t="shared" si="19"/>
        <v>155.4228</v>
      </c>
      <c r="DV42" s="67">
        <f t="shared" si="20"/>
        <v>388.55700000000002</v>
      </c>
      <c r="DW42" s="67">
        <f t="shared" si="21"/>
        <v>345.38400000000001</v>
      </c>
      <c r="DX42" s="67">
        <f t="shared" si="22"/>
        <v>366.97050000000007</v>
      </c>
      <c r="DY42" s="67">
        <f t="shared" si="23"/>
        <v>316.86024492920825</v>
      </c>
      <c r="DZ42" s="67">
        <f t="shared" si="24"/>
        <v>434.13325336237608</v>
      </c>
      <c r="EA42" s="67">
        <f t="shared" si="25"/>
        <v>3768.2539295592824</v>
      </c>
      <c r="EB42" s="67">
        <f t="shared" si="26"/>
        <v>268.6027411053625</v>
      </c>
      <c r="EC42" s="67">
        <f t="shared" si="27"/>
        <v>432.32794605000009</v>
      </c>
      <c r="ED42" s="67">
        <f t="shared" si="28"/>
        <v>416.14454699999999</v>
      </c>
      <c r="EE42" s="67">
        <f t="shared" si="29"/>
        <v>420.35699174193695</v>
      </c>
      <c r="EF42" s="67">
        <f t="shared" si="30"/>
        <v>380.78586000000001</v>
      </c>
      <c r="EG42" s="67">
        <f t="shared" si="31"/>
        <v>300.54883949999993</v>
      </c>
      <c r="EH42" s="67">
        <f t="shared" si="32"/>
        <v>195.832728</v>
      </c>
      <c r="EI42" s="67">
        <f t="shared" si="33"/>
        <v>489.58182000000005</v>
      </c>
      <c r="EJ42" s="67">
        <f t="shared" si="34"/>
        <v>435.18384000000003</v>
      </c>
      <c r="EK42" s="67">
        <f t="shared" si="35"/>
        <v>462.38283000000001</v>
      </c>
      <c r="EL42" s="67">
        <f t="shared" si="36"/>
        <v>399.24390861080246</v>
      </c>
      <c r="EM42" s="67">
        <f t="shared" si="37"/>
        <v>547.00789923659386</v>
      </c>
      <c r="EN42" s="67">
        <f t="shared" si="38"/>
        <v>4747.9999512446957</v>
      </c>
      <c r="EO42" s="67">
        <f t="shared" si="39"/>
        <v>365.29972790329305</v>
      </c>
      <c r="EP42" s="67">
        <f t="shared" si="40"/>
        <v>587.96600662800006</v>
      </c>
      <c r="EQ42" s="67">
        <f t="shared" si="41"/>
        <v>565.95658391999996</v>
      </c>
      <c r="ER42" s="67">
        <f t="shared" si="42"/>
        <v>571.68550876903441</v>
      </c>
      <c r="ES42" s="67">
        <f t="shared" si="43"/>
        <v>517.86876960000006</v>
      </c>
      <c r="ET42" s="67">
        <f t="shared" si="44"/>
        <v>408.74642172</v>
      </c>
      <c r="EU42" s="67">
        <f t="shared" si="45"/>
        <v>266.33251008000002</v>
      </c>
      <c r="EV42" s="67">
        <f t="shared" si="46"/>
        <v>665.83127520000005</v>
      </c>
      <c r="EW42" s="67">
        <f t="shared" si="47"/>
        <v>591.85002240000006</v>
      </c>
      <c r="EX42" s="67">
        <f t="shared" si="48"/>
        <v>628.84064879999994</v>
      </c>
      <c r="EY42" s="67">
        <f t="shared" si="49"/>
        <v>542.97171571069134</v>
      </c>
      <c r="EZ42" s="67">
        <f t="shared" si="50"/>
        <v>743.93074296176781</v>
      </c>
      <c r="FA42" s="67">
        <f t="shared" si="51"/>
        <v>6457.2799336927874</v>
      </c>
    </row>
    <row r="43" spans="1:157">
      <c r="A43" s="4">
        <v>17.55</v>
      </c>
      <c r="B43" s="87">
        <v>8.6410340408666713</v>
      </c>
      <c r="C43" s="87">
        <v>13.090000000000002</v>
      </c>
      <c r="D43" s="87">
        <v>12.6</v>
      </c>
      <c r="E43" s="87">
        <v>25.455088305883319</v>
      </c>
      <c r="F43" s="87">
        <v>20</v>
      </c>
      <c r="G43" s="87">
        <v>25.5</v>
      </c>
      <c r="H43" s="87">
        <v>13.2</v>
      </c>
      <c r="I43" s="87">
        <v>24</v>
      </c>
      <c r="J43" s="87">
        <v>28</v>
      </c>
      <c r="K43" s="87">
        <v>18</v>
      </c>
      <c r="L43" s="87">
        <v>22.582507580714317</v>
      </c>
      <c r="M43" s="87">
        <v>27.653080553738082</v>
      </c>
      <c r="N43" s="73">
        <f t="shared" si="52"/>
        <v>238.72171048120239</v>
      </c>
      <c r="O43" s="87">
        <v>10.628471870266006</v>
      </c>
      <c r="P43" s="87">
        <v>16.100700000000003</v>
      </c>
      <c r="Q43" s="87">
        <v>15.497999999999999</v>
      </c>
      <c r="R43" s="87">
        <v>31.309758616236483</v>
      </c>
      <c r="S43" s="87">
        <v>24.6</v>
      </c>
      <c r="T43" s="87">
        <v>31.364999999999998</v>
      </c>
      <c r="U43" s="87">
        <v>16.236000000000001</v>
      </c>
      <c r="V43" s="87">
        <v>29.52</v>
      </c>
      <c r="W43" s="87">
        <v>34.44</v>
      </c>
      <c r="X43" s="87">
        <v>22.14</v>
      </c>
      <c r="Y43" s="87">
        <v>27.776484324278609</v>
      </c>
      <c r="Z43" s="87">
        <v>34.013289081097838</v>
      </c>
      <c r="AA43" s="73">
        <f t="shared" si="53"/>
        <v>293.62770389187892</v>
      </c>
      <c r="AB43" s="87">
        <v>13.391874556535168</v>
      </c>
      <c r="AC43" s="87">
        <v>20.286882000000006</v>
      </c>
      <c r="AD43" s="87">
        <v>19.527480000000001</v>
      </c>
      <c r="AE43" s="87">
        <v>39.45029585645797</v>
      </c>
      <c r="AF43" s="87">
        <v>30.996000000000002</v>
      </c>
      <c r="AG43" s="87">
        <v>39.5199</v>
      </c>
      <c r="AH43" s="87">
        <v>20.457360000000001</v>
      </c>
      <c r="AI43" s="87">
        <v>37.1952</v>
      </c>
      <c r="AJ43" s="87">
        <v>43.394399999999997</v>
      </c>
      <c r="AK43" s="87">
        <v>27.8964</v>
      </c>
      <c r="AL43" s="87">
        <v>34.998370248591051</v>
      </c>
      <c r="AM43" s="87">
        <v>42.856744242183275</v>
      </c>
      <c r="AN43" s="73">
        <f t="shared" si="54"/>
        <v>369.97090690376751</v>
      </c>
      <c r="AO43" s="87">
        <v>18.212949396887829</v>
      </c>
      <c r="AP43" s="87">
        <v>27.590159520000011</v>
      </c>
      <c r="AQ43" s="87">
        <v>26.557372800000003</v>
      </c>
      <c r="AR43" s="87">
        <v>53.652402364782844</v>
      </c>
      <c r="AS43" s="87">
        <v>42.154560000000004</v>
      </c>
      <c r="AT43" s="87">
        <v>53.747064000000002</v>
      </c>
      <c r="AU43" s="87">
        <v>27.822009600000005</v>
      </c>
      <c r="AV43" s="87">
        <v>50.585472000000003</v>
      </c>
      <c r="AW43" s="87">
        <v>59.016384000000002</v>
      </c>
      <c r="AX43" s="87">
        <v>37.939104</v>
      </c>
      <c r="AY43" s="87">
        <v>47.597783538083831</v>
      </c>
      <c r="AZ43" s="87">
        <v>58.285172169369261</v>
      </c>
      <c r="BA43" s="73">
        <f t="shared" si="55"/>
        <v>503.1604333891238</v>
      </c>
      <c r="BB43" s="67">
        <f t="shared" si="57"/>
        <v>151.65014741721009</v>
      </c>
      <c r="BC43" s="67">
        <f t="shared" si="58"/>
        <v>229.72950000000003</v>
      </c>
      <c r="BD43" s="67">
        <f t="shared" si="59"/>
        <v>221.13</v>
      </c>
      <c r="BE43" s="67">
        <f t="shared" si="60"/>
        <v>446.73679976825224</v>
      </c>
      <c r="BF43" s="67">
        <f t="shared" si="61"/>
        <v>351</v>
      </c>
      <c r="BG43" s="67">
        <f t="shared" si="62"/>
        <v>447.52500000000003</v>
      </c>
      <c r="BH43" s="67">
        <f t="shared" si="63"/>
        <v>231.66</v>
      </c>
      <c r="BI43" s="67">
        <f t="shared" si="64"/>
        <v>421.20000000000005</v>
      </c>
      <c r="BJ43" s="67">
        <f t="shared" si="65"/>
        <v>491.40000000000003</v>
      </c>
      <c r="BK43" s="67">
        <f t="shared" si="66"/>
        <v>315.90000000000003</v>
      </c>
      <c r="BL43" s="67">
        <f t="shared" si="67"/>
        <v>396.3230080415363</v>
      </c>
      <c r="BM43" s="67">
        <f t="shared" si="68"/>
        <v>485.31156371810334</v>
      </c>
      <c r="BN43" s="67">
        <f t="shared" si="69"/>
        <v>4189.5660189451019</v>
      </c>
      <c r="BO43" s="67">
        <f t="shared" si="70"/>
        <v>186.5296813231684</v>
      </c>
      <c r="BP43" s="67">
        <f t="shared" si="71"/>
        <v>282.56728500000008</v>
      </c>
      <c r="BQ43" s="67">
        <f t="shared" si="72"/>
        <v>271.98989999999998</v>
      </c>
      <c r="BR43" s="67">
        <f t="shared" si="73"/>
        <v>549.48626371495027</v>
      </c>
      <c r="BS43" s="67">
        <f t="shared" si="74"/>
        <v>431.73</v>
      </c>
      <c r="BT43" s="67">
        <f t="shared" si="75"/>
        <v>550.45574999999997</v>
      </c>
      <c r="BU43" s="67">
        <f t="shared" si="76"/>
        <v>284.9418</v>
      </c>
      <c r="BV43" s="67">
        <f t="shared" si="77"/>
        <v>518.07600000000002</v>
      </c>
      <c r="BW43" s="67">
        <f t="shared" si="78"/>
        <v>604.42200000000003</v>
      </c>
      <c r="BX43" s="67">
        <f t="shared" si="79"/>
        <v>388.55700000000002</v>
      </c>
      <c r="BY43" s="67">
        <f t="shared" si="80"/>
        <v>487.47729989108961</v>
      </c>
      <c r="BZ43" s="67">
        <f t="shared" si="81"/>
        <v>596.93322337326708</v>
      </c>
      <c r="CA43" s="67">
        <f t="shared" si="82"/>
        <v>5153.166203302475</v>
      </c>
      <c r="CB43" s="67">
        <f t="shared" si="83"/>
        <v>235.0273984671922</v>
      </c>
      <c r="CC43" s="67">
        <f t="shared" si="84"/>
        <v>356.03477910000009</v>
      </c>
      <c r="CD43" s="67">
        <f t="shared" si="85"/>
        <v>342.70727400000004</v>
      </c>
      <c r="CE43" s="67">
        <f t="shared" si="86"/>
        <v>692.35269228083735</v>
      </c>
      <c r="CF43" s="67">
        <f t="shared" si="87"/>
        <v>543.97980000000007</v>
      </c>
      <c r="CG43" s="67">
        <f t="shared" si="88"/>
        <v>693.57424500000002</v>
      </c>
      <c r="CH43" s="67">
        <f t="shared" si="89"/>
        <v>359.02666800000003</v>
      </c>
      <c r="CI43" s="67">
        <f t="shared" si="90"/>
        <v>652.77575999999999</v>
      </c>
      <c r="CJ43" s="67">
        <f t="shared" si="91"/>
        <v>761.57172000000003</v>
      </c>
      <c r="CK43" s="67">
        <f t="shared" si="92"/>
        <v>489.58181999999999</v>
      </c>
      <c r="CL43" s="67">
        <f t="shared" si="93"/>
        <v>614.22139786277296</v>
      </c>
      <c r="CM43" s="67">
        <f t="shared" si="94"/>
        <v>752.1358614503165</v>
      </c>
      <c r="CN43" s="67">
        <f t="shared" si="95"/>
        <v>6492.9894161611201</v>
      </c>
      <c r="CO43" s="67">
        <f t="shared" si="96"/>
        <v>319.63726191538143</v>
      </c>
      <c r="CP43" s="67">
        <f t="shared" si="97"/>
        <v>484.2072995760002</v>
      </c>
      <c r="CQ43" s="67">
        <f t="shared" si="98"/>
        <v>466.08189264000009</v>
      </c>
      <c r="CR43" s="67">
        <f t="shared" si="99"/>
        <v>941.59966150193895</v>
      </c>
      <c r="CS43" s="67">
        <f t="shared" si="100"/>
        <v>739.81252800000004</v>
      </c>
      <c r="CT43" s="67">
        <f t="shared" si="101"/>
        <v>943.26097320000008</v>
      </c>
      <c r="CU43" s="67">
        <f t="shared" si="102"/>
        <v>488.27626848000011</v>
      </c>
      <c r="CV43" s="67">
        <f t="shared" si="103"/>
        <v>887.77503360000014</v>
      </c>
      <c r="CW43" s="67">
        <f t="shared" si="104"/>
        <v>1035.7375392000001</v>
      </c>
      <c r="CX43" s="67">
        <f t="shared" si="105"/>
        <v>665.83127520000005</v>
      </c>
      <c r="CY43" s="67">
        <f t="shared" si="106"/>
        <v>835.34110109337132</v>
      </c>
      <c r="CZ43" s="67">
        <f t="shared" si="107"/>
        <v>1022.9047715724306</v>
      </c>
      <c r="DA43" s="67">
        <f t="shared" si="108"/>
        <v>8830.4656059791232</v>
      </c>
      <c r="DB43" s="67">
        <f t="shared" si="1"/>
        <v>98.572595821186567</v>
      </c>
      <c r="DC43" s="67">
        <f t="shared" si="1"/>
        <v>149.32417500000003</v>
      </c>
      <c r="DD43" s="67">
        <f t="shared" si="2"/>
        <v>143.7345</v>
      </c>
      <c r="DE43" s="67">
        <f t="shared" si="3"/>
        <v>290.37891984936397</v>
      </c>
      <c r="DF43" s="67">
        <f t="shared" si="4"/>
        <v>228.15</v>
      </c>
      <c r="DG43" s="67">
        <f t="shared" si="5"/>
        <v>290.89125000000001</v>
      </c>
      <c r="DH43" s="67">
        <f t="shared" si="6"/>
        <v>150.57900000000001</v>
      </c>
      <c r="DI43" s="67">
        <f t="shared" si="7"/>
        <v>273.78000000000003</v>
      </c>
      <c r="DJ43" s="67">
        <f t="shared" si="8"/>
        <v>319.41000000000003</v>
      </c>
      <c r="DK43" s="67">
        <f t="shared" si="9"/>
        <v>205.33500000000004</v>
      </c>
      <c r="DL43" s="67">
        <f t="shared" si="10"/>
        <v>257.60995522699858</v>
      </c>
      <c r="DM43" s="67">
        <f t="shared" si="11"/>
        <v>315.4525164167672</v>
      </c>
      <c r="DN43" s="67">
        <f t="shared" si="12"/>
        <v>2723.2179123143164</v>
      </c>
      <c r="DO43" s="67">
        <f t="shared" si="13"/>
        <v>121.24429286005946</v>
      </c>
      <c r="DP43" s="67">
        <f t="shared" si="14"/>
        <v>183.66873525000005</v>
      </c>
      <c r="DQ43" s="67">
        <f t="shared" si="15"/>
        <v>176.79343499999999</v>
      </c>
      <c r="DR43" s="67">
        <f t="shared" si="16"/>
        <v>357.16607141471769</v>
      </c>
      <c r="DS43" s="67">
        <f t="shared" si="17"/>
        <v>280.62450000000001</v>
      </c>
      <c r="DT43" s="67">
        <f t="shared" si="18"/>
        <v>357.79623750000002</v>
      </c>
      <c r="DU43" s="67">
        <f t="shared" si="19"/>
        <v>185.21217000000001</v>
      </c>
      <c r="DV43" s="67">
        <f t="shared" si="20"/>
        <v>336.74940000000004</v>
      </c>
      <c r="DW43" s="67">
        <f t="shared" si="21"/>
        <v>392.87430000000001</v>
      </c>
      <c r="DX43" s="67">
        <f t="shared" si="22"/>
        <v>252.56205000000003</v>
      </c>
      <c r="DY43" s="67">
        <f t="shared" si="23"/>
        <v>316.86024492920825</v>
      </c>
      <c r="DZ43" s="67">
        <f t="shared" si="24"/>
        <v>388.00659519262359</v>
      </c>
      <c r="EA43" s="67">
        <f t="shared" si="25"/>
        <v>3349.5580321466086</v>
      </c>
      <c r="EB43" s="67">
        <f t="shared" si="26"/>
        <v>152.76780900367493</v>
      </c>
      <c r="EC43" s="67">
        <f t="shared" si="27"/>
        <v>231.42260641500008</v>
      </c>
      <c r="ED43" s="67">
        <f t="shared" si="28"/>
        <v>222.75972810000005</v>
      </c>
      <c r="EE43" s="67">
        <f t="shared" si="29"/>
        <v>450.02924998254429</v>
      </c>
      <c r="EF43" s="67">
        <f t="shared" si="30"/>
        <v>353.58687000000003</v>
      </c>
      <c r="EG43" s="67">
        <f t="shared" si="31"/>
        <v>450.82325925000004</v>
      </c>
      <c r="EH43" s="67">
        <f t="shared" si="32"/>
        <v>233.36733420000002</v>
      </c>
      <c r="EI43" s="67">
        <f t="shared" si="33"/>
        <v>424.30424399999998</v>
      </c>
      <c r="EJ43" s="67">
        <f t="shared" si="34"/>
        <v>495.02161800000005</v>
      </c>
      <c r="EK43" s="67">
        <f t="shared" si="35"/>
        <v>318.228183</v>
      </c>
      <c r="EL43" s="67">
        <f t="shared" si="36"/>
        <v>399.24390861080246</v>
      </c>
      <c r="EM43" s="67">
        <f t="shared" si="37"/>
        <v>488.88830994270575</v>
      </c>
      <c r="EN43" s="67">
        <f t="shared" si="38"/>
        <v>4220.4431205047285</v>
      </c>
      <c r="EO43" s="67">
        <f t="shared" si="39"/>
        <v>207.76422024499794</v>
      </c>
      <c r="EP43" s="67">
        <f t="shared" si="40"/>
        <v>314.73474472440012</v>
      </c>
      <c r="EQ43" s="67">
        <f t="shared" si="41"/>
        <v>302.95323021600007</v>
      </c>
      <c r="ER43" s="67">
        <f t="shared" si="42"/>
        <v>612.03977997626032</v>
      </c>
      <c r="ES43" s="67">
        <f t="shared" si="43"/>
        <v>480.87814320000007</v>
      </c>
      <c r="ET43" s="67">
        <f t="shared" si="44"/>
        <v>613.11963258000003</v>
      </c>
      <c r="EU43" s="67">
        <f t="shared" si="45"/>
        <v>317.37957451200009</v>
      </c>
      <c r="EV43" s="67">
        <f t="shared" si="46"/>
        <v>577.05377184000008</v>
      </c>
      <c r="EW43" s="67">
        <f t="shared" si="47"/>
        <v>673.22940048000009</v>
      </c>
      <c r="EX43" s="67">
        <f t="shared" si="48"/>
        <v>432.79032888000006</v>
      </c>
      <c r="EY43" s="67">
        <f t="shared" si="49"/>
        <v>542.97171571069134</v>
      </c>
      <c r="EZ43" s="67">
        <f t="shared" si="50"/>
        <v>664.88810152207986</v>
      </c>
      <c r="FA43" s="67">
        <f t="shared" si="51"/>
        <v>5739.8026438864299</v>
      </c>
    </row>
    <row r="44" spans="1:157">
      <c r="A44" s="4">
        <v>10.8</v>
      </c>
      <c r="B44" s="87">
        <v>18.516501516142863</v>
      </c>
      <c r="C44" s="87">
        <v>26.180000000000003</v>
      </c>
      <c r="D44" s="87">
        <v>18</v>
      </c>
      <c r="E44" s="87">
        <v>21.818647119328556</v>
      </c>
      <c r="F44" s="87">
        <v>24</v>
      </c>
      <c r="G44" s="87">
        <v>11.9</v>
      </c>
      <c r="H44" s="87">
        <v>16.8</v>
      </c>
      <c r="I44" s="87">
        <v>18</v>
      </c>
      <c r="J44" s="87">
        <v>26</v>
      </c>
      <c r="K44" s="87">
        <v>28</v>
      </c>
      <c r="L44" s="87">
        <v>20.324256822642887</v>
      </c>
      <c r="M44" s="87">
        <v>25.139164139761895</v>
      </c>
      <c r="N44" s="73">
        <f t="shared" si="52"/>
        <v>254.67856959787622</v>
      </c>
      <c r="O44" s="87">
        <v>22.775296864855722</v>
      </c>
      <c r="P44" s="87">
        <v>32.201400000000007</v>
      </c>
      <c r="Q44" s="87">
        <v>22.14</v>
      </c>
      <c r="R44" s="87">
        <v>26.836935956774123</v>
      </c>
      <c r="S44" s="87">
        <v>29.52</v>
      </c>
      <c r="T44" s="87">
        <v>14.637</v>
      </c>
      <c r="U44" s="87">
        <v>20.664000000000001</v>
      </c>
      <c r="V44" s="87">
        <v>22.14</v>
      </c>
      <c r="W44" s="87">
        <v>31.98</v>
      </c>
      <c r="X44" s="87">
        <v>34.44</v>
      </c>
      <c r="Y44" s="87">
        <v>24.998835891850749</v>
      </c>
      <c r="Z44" s="87">
        <v>30.921171891907132</v>
      </c>
      <c r="AA44" s="73">
        <f t="shared" si="53"/>
        <v>313.25464060538775</v>
      </c>
      <c r="AB44" s="87">
        <v>28.696874049718211</v>
      </c>
      <c r="AC44" s="87">
        <v>40.573764000000011</v>
      </c>
      <c r="AD44" s="87">
        <v>27.8964</v>
      </c>
      <c r="AE44" s="87">
        <v>33.814539305535398</v>
      </c>
      <c r="AF44" s="87">
        <v>37.1952</v>
      </c>
      <c r="AG44" s="87">
        <v>18.442620000000002</v>
      </c>
      <c r="AH44" s="87">
        <v>26.036640000000002</v>
      </c>
      <c r="AI44" s="87">
        <v>27.8964</v>
      </c>
      <c r="AJ44" s="87">
        <v>40.294800000000002</v>
      </c>
      <c r="AK44" s="87">
        <v>43.394399999999997</v>
      </c>
      <c r="AL44" s="87">
        <v>31.498533223731943</v>
      </c>
      <c r="AM44" s="87">
        <v>38.960676583802986</v>
      </c>
      <c r="AN44" s="73">
        <f t="shared" si="54"/>
        <v>394.70084716278859</v>
      </c>
      <c r="AO44" s="87">
        <v>39.027748707616773</v>
      </c>
      <c r="AP44" s="87">
        <v>55.180319040000022</v>
      </c>
      <c r="AQ44" s="87">
        <v>37.939104</v>
      </c>
      <c r="AR44" s="87">
        <v>45.987773455528142</v>
      </c>
      <c r="AS44" s="87">
        <v>50.585472000000003</v>
      </c>
      <c r="AT44" s="87">
        <v>25.081963200000004</v>
      </c>
      <c r="AU44" s="87">
        <v>35.409830400000004</v>
      </c>
      <c r="AV44" s="87">
        <v>37.939104</v>
      </c>
      <c r="AW44" s="87">
        <v>54.800928000000006</v>
      </c>
      <c r="AX44" s="87">
        <v>59.016384000000002</v>
      </c>
      <c r="AY44" s="87">
        <v>42.838005184275445</v>
      </c>
      <c r="AZ44" s="87">
        <v>52.986520153972066</v>
      </c>
      <c r="BA44" s="73">
        <f t="shared" si="55"/>
        <v>536.7931521413924</v>
      </c>
      <c r="BB44" s="67">
        <f t="shared" si="57"/>
        <v>199.97821637434294</v>
      </c>
      <c r="BC44" s="67">
        <f t="shared" si="58"/>
        <v>282.74400000000003</v>
      </c>
      <c r="BD44" s="67">
        <f t="shared" si="59"/>
        <v>194.4</v>
      </c>
      <c r="BE44" s="67">
        <f t="shared" si="60"/>
        <v>235.64138888874842</v>
      </c>
      <c r="BF44" s="67">
        <f t="shared" si="61"/>
        <v>259.20000000000005</v>
      </c>
      <c r="BG44" s="67">
        <f t="shared" si="62"/>
        <v>128.52000000000001</v>
      </c>
      <c r="BH44" s="67">
        <f t="shared" si="63"/>
        <v>181.44000000000003</v>
      </c>
      <c r="BI44" s="67">
        <f t="shared" si="64"/>
        <v>194.4</v>
      </c>
      <c r="BJ44" s="67">
        <f t="shared" si="65"/>
        <v>280.8</v>
      </c>
      <c r="BK44" s="67">
        <f t="shared" si="66"/>
        <v>302.40000000000003</v>
      </c>
      <c r="BL44" s="67">
        <f t="shared" si="67"/>
        <v>219.5019736845432</v>
      </c>
      <c r="BM44" s="67">
        <f t="shared" si="68"/>
        <v>271.50297270942849</v>
      </c>
      <c r="BN44" s="67">
        <f t="shared" si="69"/>
        <v>2750.5285516570634</v>
      </c>
      <c r="BO44" s="67">
        <f t="shared" si="70"/>
        <v>245.97320614044182</v>
      </c>
      <c r="BP44" s="67">
        <f t="shared" si="71"/>
        <v>347.77512000000007</v>
      </c>
      <c r="BQ44" s="67">
        <f t="shared" si="72"/>
        <v>239.11200000000002</v>
      </c>
      <c r="BR44" s="67">
        <f t="shared" si="73"/>
        <v>289.83890833316053</v>
      </c>
      <c r="BS44" s="67">
        <f t="shared" si="74"/>
        <v>318.81600000000003</v>
      </c>
      <c r="BT44" s="67">
        <f t="shared" si="75"/>
        <v>158.07960000000003</v>
      </c>
      <c r="BU44" s="67">
        <f t="shared" si="76"/>
        <v>223.17120000000003</v>
      </c>
      <c r="BV44" s="67">
        <f t="shared" si="77"/>
        <v>239.11200000000002</v>
      </c>
      <c r="BW44" s="67">
        <f t="shared" si="78"/>
        <v>345.38400000000001</v>
      </c>
      <c r="BX44" s="67">
        <f t="shared" si="79"/>
        <v>371.952</v>
      </c>
      <c r="BY44" s="67">
        <f t="shared" si="80"/>
        <v>269.98742763198811</v>
      </c>
      <c r="BZ44" s="67">
        <f t="shared" si="81"/>
        <v>333.94865643259703</v>
      </c>
      <c r="CA44" s="67">
        <f t="shared" si="82"/>
        <v>3383.1501185381881</v>
      </c>
      <c r="CB44" s="67">
        <f t="shared" si="83"/>
        <v>309.92623973695669</v>
      </c>
      <c r="CC44" s="67">
        <f t="shared" si="84"/>
        <v>438.19665120000013</v>
      </c>
      <c r="CD44" s="67">
        <f t="shared" si="85"/>
        <v>301.28112000000004</v>
      </c>
      <c r="CE44" s="67">
        <f t="shared" si="86"/>
        <v>365.19702449978234</v>
      </c>
      <c r="CF44" s="67">
        <f t="shared" si="87"/>
        <v>401.70816000000002</v>
      </c>
      <c r="CG44" s="67">
        <f t="shared" si="88"/>
        <v>199.18029600000003</v>
      </c>
      <c r="CH44" s="67">
        <f t="shared" si="89"/>
        <v>281.19571200000001</v>
      </c>
      <c r="CI44" s="67">
        <f t="shared" si="90"/>
        <v>301.28112000000004</v>
      </c>
      <c r="CJ44" s="67">
        <f t="shared" si="91"/>
        <v>435.18384000000003</v>
      </c>
      <c r="CK44" s="67">
        <f t="shared" si="92"/>
        <v>468.65951999999999</v>
      </c>
      <c r="CL44" s="67">
        <f t="shared" si="93"/>
        <v>340.184158816305</v>
      </c>
      <c r="CM44" s="67">
        <f t="shared" si="94"/>
        <v>420.77530710507227</v>
      </c>
      <c r="CN44" s="67">
        <f t="shared" si="95"/>
        <v>4262.7691493581169</v>
      </c>
      <c r="CO44" s="67">
        <f t="shared" si="96"/>
        <v>421.4996860422612</v>
      </c>
      <c r="CP44" s="67">
        <f t="shared" si="97"/>
        <v>595.94744563200027</v>
      </c>
      <c r="CQ44" s="67">
        <f t="shared" si="98"/>
        <v>409.74232320000004</v>
      </c>
      <c r="CR44" s="67">
        <f t="shared" si="99"/>
        <v>496.66795331970394</v>
      </c>
      <c r="CS44" s="67">
        <f t="shared" si="100"/>
        <v>546.3230976000001</v>
      </c>
      <c r="CT44" s="67">
        <f t="shared" si="101"/>
        <v>270.88520256000004</v>
      </c>
      <c r="CU44" s="67">
        <f t="shared" si="102"/>
        <v>382.42616832000004</v>
      </c>
      <c r="CV44" s="67">
        <f t="shared" si="103"/>
        <v>409.74232320000004</v>
      </c>
      <c r="CW44" s="67">
        <f t="shared" si="104"/>
        <v>591.85002240000006</v>
      </c>
      <c r="CX44" s="67">
        <f t="shared" si="105"/>
        <v>637.37694720000002</v>
      </c>
      <c r="CY44" s="67">
        <f t="shared" si="106"/>
        <v>462.65045599017486</v>
      </c>
      <c r="CZ44" s="67">
        <f t="shared" si="107"/>
        <v>572.25441766289839</v>
      </c>
      <c r="DA44" s="67">
        <f t="shared" si="108"/>
        <v>5797.3660431270382</v>
      </c>
      <c r="DB44" s="67">
        <f t="shared" si="1"/>
        <v>129.98584064332292</v>
      </c>
      <c r="DC44" s="67">
        <f t="shared" si="1"/>
        <v>183.78360000000004</v>
      </c>
      <c r="DD44" s="67">
        <f t="shared" si="2"/>
        <v>126.36000000000001</v>
      </c>
      <c r="DE44" s="67">
        <f t="shared" si="3"/>
        <v>153.16690277768649</v>
      </c>
      <c r="DF44" s="67">
        <f t="shared" si="4"/>
        <v>168.48000000000005</v>
      </c>
      <c r="DG44" s="67">
        <f t="shared" si="5"/>
        <v>83.538000000000011</v>
      </c>
      <c r="DH44" s="67">
        <f t="shared" si="6"/>
        <v>117.93600000000002</v>
      </c>
      <c r="DI44" s="67">
        <f t="shared" si="7"/>
        <v>126.36000000000001</v>
      </c>
      <c r="DJ44" s="67">
        <f t="shared" si="8"/>
        <v>182.52</v>
      </c>
      <c r="DK44" s="67">
        <f t="shared" si="9"/>
        <v>196.56000000000003</v>
      </c>
      <c r="DL44" s="67">
        <f t="shared" si="10"/>
        <v>142.67628289495309</v>
      </c>
      <c r="DM44" s="67">
        <f t="shared" si="11"/>
        <v>176.47693226112852</v>
      </c>
      <c r="DN44" s="67">
        <f t="shared" si="12"/>
        <v>1787.8435585770912</v>
      </c>
      <c r="DO44" s="67">
        <f t="shared" si="13"/>
        <v>159.88258399128719</v>
      </c>
      <c r="DP44" s="67">
        <f t="shared" si="14"/>
        <v>226.05382800000007</v>
      </c>
      <c r="DQ44" s="67">
        <f t="shared" si="15"/>
        <v>155.42280000000002</v>
      </c>
      <c r="DR44" s="67">
        <f t="shared" si="16"/>
        <v>188.39529041655436</v>
      </c>
      <c r="DS44" s="67">
        <f t="shared" si="17"/>
        <v>207.23040000000003</v>
      </c>
      <c r="DT44" s="67">
        <f t="shared" si="18"/>
        <v>102.75174000000003</v>
      </c>
      <c r="DU44" s="67">
        <f t="shared" si="19"/>
        <v>145.06128000000001</v>
      </c>
      <c r="DV44" s="67">
        <f t="shared" si="20"/>
        <v>155.42280000000002</v>
      </c>
      <c r="DW44" s="67">
        <f t="shared" si="21"/>
        <v>224.49960000000002</v>
      </c>
      <c r="DX44" s="67">
        <f t="shared" si="22"/>
        <v>241.7688</v>
      </c>
      <c r="DY44" s="67">
        <f t="shared" si="23"/>
        <v>175.49182796079228</v>
      </c>
      <c r="DZ44" s="67">
        <f t="shared" si="24"/>
        <v>217.06662668118807</v>
      </c>
      <c r="EA44" s="67">
        <f t="shared" si="25"/>
        <v>2199.0475770498224</v>
      </c>
      <c r="EB44" s="67">
        <f t="shared" si="26"/>
        <v>201.45205582902184</v>
      </c>
      <c r="EC44" s="67">
        <f t="shared" si="27"/>
        <v>284.82782328000008</v>
      </c>
      <c r="ED44" s="67">
        <f t="shared" si="28"/>
        <v>195.83272800000003</v>
      </c>
      <c r="EE44" s="67">
        <f t="shared" si="29"/>
        <v>237.37806592485853</v>
      </c>
      <c r="EF44" s="67">
        <f t="shared" si="30"/>
        <v>261.11030400000004</v>
      </c>
      <c r="EG44" s="67">
        <f t="shared" si="31"/>
        <v>129.46719240000002</v>
      </c>
      <c r="EH44" s="67">
        <f t="shared" si="32"/>
        <v>182.77721280000003</v>
      </c>
      <c r="EI44" s="67">
        <f t="shared" si="33"/>
        <v>195.83272800000003</v>
      </c>
      <c r="EJ44" s="67">
        <f t="shared" si="34"/>
        <v>282.86949600000003</v>
      </c>
      <c r="EK44" s="67">
        <f t="shared" si="35"/>
        <v>304.62868800000001</v>
      </c>
      <c r="EL44" s="67">
        <f t="shared" si="36"/>
        <v>221.11970323059825</v>
      </c>
      <c r="EM44" s="67">
        <f t="shared" si="37"/>
        <v>273.50394961829699</v>
      </c>
      <c r="EN44" s="67">
        <f t="shared" si="38"/>
        <v>2770.7999470827763</v>
      </c>
      <c r="EO44" s="67">
        <f t="shared" si="39"/>
        <v>273.97479592746981</v>
      </c>
      <c r="EP44" s="67">
        <f t="shared" si="40"/>
        <v>387.36583966080019</v>
      </c>
      <c r="EQ44" s="67">
        <f t="shared" si="41"/>
        <v>266.33251008000002</v>
      </c>
      <c r="ER44" s="67">
        <f t="shared" si="42"/>
        <v>322.83416965780759</v>
      </c>
      <c r="ES44" s="67">
        <f t="shared" si="43"/>
        <v>355.1100134400001</v>
      </c>
      <c r="ET44" s="67">
        <f t="shared" si="44"/>
        <v>176.07538166400002</v>
      </c>
      <c r="EU44" s="67">
        <f t="shared" si="45"/>
        <v>248.57700940800004</v>
      </c>
      <c r="EV44" s="67">
        <f t="shared" si="46"/>
        <v>266.33251008000002</v>
      </c>
      <c r="EW44" s="67">
        <f t="shared" si="47"/>
        <v>384.70251456000005</v>
      </c>
      <c r="EX44" s="67">
        <f t="shared" si="48"/>
        <v>414.29501568000001</v>
      </c>
      <c r="EY44" s="67">
        <f t="shared" si="49"/>
        <v>300.72279639361369</v>
      </c>
      <c r="EZ44" s="67">
        <f t="shared" si="50"/>
        <v>371.96537148088396</v>
      </c>
      <c r="FA44" s="67">
        <f t="shared" si="51"/>
        <v>3768.2879280325751</v>
      </c>
    </row>
    <row r="45" spans="1:157">
      <c r="A45" s="4">
        <v>17.55</v>
      </c>
      <c r="B45" s="87">
        <v>9.8754674752761957</v>
      </c>
      <c r="C45" s="87">
        <v>24.31</v>
      </c>
      <c r="D45" s="87">
        <v>23.400000000000002</v>
      </c>
      <c r="E45" s="87">
        <v>25.455088305883319</v>
      </c>
      <c r="F45" s="87">
        <v>26</v>
      </c>
      <c r="G45" s="87">
        <v>25.5</v>
      </c>
      <c r="H45" s="87">
        <v>18</v>
      </c>
      <c r="I45" s="87">
        <v>30</v>
      </c>
      <c r="J45" s="87">
        <v>30</v>
      </c>
      <c r="K45" s="87">
        <v>18</v>
      </c>
      <c r="L45" s="87">
        <v>20.324256822642887</v>
      </c>
      <c r="M45" s="87">
        <v>30.166996967714272</v>
      </c>
      <c r="N45" s="73">
        <f t="shared" si="52"/>
        <v>281.0318095715167</v>
      </c>
      <c r="O45" s="87">
        <v>12.146824994589721</v>
      </c>
      <c r="P45" s="87">
        <v>29.901299999999999</v>
      </c>
      <c r="Q45" s="87">
        <v>28.782000000000004</v>
      </c>
      <c r="R45" s="87">
        <v>31.309758616236483</v>
      </c>
      <c r="S45" s="87">
        <v>31.98</v>
      </c>
      <c r="T45" s="87">
        <v>31.364999999999998</v>
      </c>
      <c r="U45" s="87">
        <v>22.14</v>
      </c>
      <c r="V45" s="87">
        <v>36.9</v>
      </c>
      <c r="W45" s="87">
        <v>36.9</v>
      </c>
      <c r="X45" s="87">
        <v>22.14</v>
      </c>
      <c r="Y45" s="87">
        <v>24.998835891850749</v>
      </c>
      <c r="Z45" s="87">
        <v>37.105406270288555</v>
      </c>
      <c r="AA45" s="73">
        <f t="shared" si="53"/>
        <v>345.66912577296551</v>
      </c>
      <c r="AB45" s="87">
        <v>15.304999493183049</v>
      </c>
      <c r="AC45" s="87">
        <v>37.675637999999999</v>
      </c>
      <c r="AD45" s="87">
        <v>36.265320000000003</v>
      </c>
      <c r="AE45" s="87">
        <v>39.45029585645797</v>
      </c>
      <c r="AF45" s="87">
        <v>40.294800000000002</v>
      </c>
      <c r="AG45" s="87">
        <v>39.5199</v>
      </c>
      <c r="AH45" s="87">
        <v>27.8964</v>
      </c>
      <c r="AI45" s="87">
        <v>46.494</v>
      </c>
      <c r="AJ45" s="87">
        <v>46.494</v>
      </c>
      <c r="AK45" s="87">
        <v>27.8964</v>
      </c>
      <c r="AL45" s="87">
        <v>31.498533223731943</v>
      </c>
      <c r="AM45" s="87">
        <v>46.752811900563579</v>
      </c>
      <c r="AN45" s="73">
        <f t="shared" si="54"/>
        <v>435.54309847393654</v>
      </c>
      <c r="AO45" s="87">
        <v>20.814799310728947</v>
      </c>
      <c r="AP45" s="87">
        <v>51.238867680000006</v>
      </c>
      <c r="AQ45" s="87">
        <v>49.320835200000005</v>
      </c>
      <c r="AR45" s="87">
        <v>53.652402364782844</v>
      </c>
      <c r="AS45" s="87">
        <v>54.800928000000006</v>
      </c>
      <c r="AT45" s="87">
        <v>53.747064000000002</v>
      </c>
      <c r="AU45" s="87">
        <v>37.939104</v>
      </c>
      <c r="AV45" s="87">
        <v>63.231840000000005</v>
      </c>
      <c r="AW45" s="87">
        <v>63.231840000000005</v>
      </c>
      <c r="AX45" s="87">
        <v>37.939104</v>
      </c>
      <c r="AY45" s="87">
        <v>42.838005184275445</v>
      </c>
      <c r="AZ45" s="87">
        <v>63.58382418476647</v>
      </c>
      <c r="BA45" s="73">
        <f t="shared" si="55"/>
        <v>592.33861392455378</v>
      </c>
      <c r="BB45" s="67">
        <f t="shared" si="57"/>
        <v>173.31445419109724</v>
      </c>
      <c r="BC45" s="67">
        <f t="shared" si="58"/>
        <v>426.64049999999997</v>
      </c>
      <c r="BD45" s="67">
        <f t="shared" si="59"/>
        <v>410.67000000000007</v>
      </c>
      <c r="BE45" s="67">
        <f t="shared" si="60"/>
        <v>446.73679976825224</v>
      </c>
      <c r="BF45" s="67">
        <f t="shared" si="61"/>
        <v>456.3</v>
      </c>
      <c r="BG45" s="67">
        <f t="shared" si="62"/>
        <v>447.52500000000003</v>
      </c>
      <c r="BH45" s="67">
        <f t="shared" si="63"/>
        <v>315.90000000000003</v>
      </c>
      <c r="BI45" s="67">
        <f t="shared" si="64"/>
        <v>526.5</v>
      </c>
      <c r="BJ45" s="67">
        <f t="shared" si="65"/>
        <v>526.5</v>
      </c>
      <c r="BK45" s="67">
        <f t="shared" si="66"/>
        <v>315.90000000000003</v>
      </c>
      <c r="BL45" s="67">
        <f t="shared" si="67"/>
        <v>356.6907072373827</v>
      </c>
      <c r="BM45" s="67">
        <f t="shared" si="68"/>
        <v>529.43079678338552</v>
      </c>
      <c r="BN45" s="67">
        <f t="shared" si="69"/>
        <v>4932.1082579801187</v>
      </c>
      <c r="BO45" s="67">
        <f t="shared" si="70"/>
        <v>213.17677865504962</v>
      </c>
      <c r="BP45" s="67">
        <f t="shared" si="71"/>
        <v>524.76781500000004</v>
      </c>
      <c r="BQ45" s="67">
        <f t="shared" si="72"/>
        <v>505.12410000000006</v>
      </c>
      <c r="BR45" s="67">
        <f t="shared" si="73"/>
        <v>549.48626371495027</v>
      </c>
      <c r="BS45" s="67">
        <f t="shared" si="74"/>
        <v>561.24900000000002</v>
      </c>
      <c r="BT45" s="67">
        <f t="shared" si="75"/>
        <v>550.45574999999997</v>
      </c>
      <c r="BU45" s="67">
        <f t="shared" si="76"/>
        <v>388.55700000000002</v>
      </c>
      <c r="BV45" s="67">
        <f t="shared" si="77"/>
        <v>647.59500000000003</v>
      </c>
      <c r="BW45" s="67">
        <f t="shared" si="78"/>
        <v>647.59500000000003</v>
      </c>
      <c r="BX45" s="67">
        <f t="shared" si="79"/>
        <v>388.55700000000002</v>
      </c>
      <c r="BY45" s="67">
        <f t="shared" si="80"/>
        <v>438.72956990198065</v>
      </c>
      <c r="BZ45" s="67">
        <f t="shared" si="81"/>
        <v>651.19988004356412</v>
      </c>
      <c r="CA45" s="67">
        <f t="shared" si="82"/>
        <v>6066.4931573155454</v>
      </c>
      <c r="CB45" s="67">
        <f t="shared" si="83"/>
        <v>268.6027411053625</v>
      </c>
      <c r="CC45" s="67">
        <f t="shared" si="84"/>
        <v>661.20744690000004</v>
      </c>
      <c r="CD45" s="67">
        <f t="shared" si="85"/>
        <v>636.45636600000012</v>
      </c>
      <c r="CE45" s="67">
        <f t="shared" si="86"/>
        <v>692.35269228083735</v>
      </c>
      <c r="CF45" s="67">
        <f t="shared" si="87"/>
        <v>707.17374000000007</v>
      </c>
      <c r="CG45" s="67">
        <f t="shared" si="88"/>
        <v>693.57424500000002</v>
      </c>
      <c r="CH45" s="67">
        <f t="shared" si="89"/>
        <v>489.58181999999999</v>
      </c>
      <c r="CI45" s="67">
        <f t="shared" si="90"/>
        <v>815.96969999999999</v>
      </c>
      <c r="CJ45" s="67">
        <f t="shared" si="91"/>
        <v>815.96969999999999</v>
      </c>
      <c r="CK45" s="67">
        <f t="shared" si="92"/>
        <v>489.58181999999999</v>
      </c>
      <c r="CL45" s="67">
        <f t="shared" si="93"/>
        <v>552.79925807649568</v>
      </c>
      <c r="CM45" s="67">
        <f t="shared" si="94"/>
        <v>820.51184885489079</v>
      </c>
      <c r="CN45" s="67">
        <f t="shared" si="95"/>
        <v>7643.7813782175863</v>
      </c>
      <c r="CO45" s="67">
        <f t="shared" si="96"/>
        <v>365.29972790329305</v>
      </c>
      <c r="CP45" s="67">
        <f t="shared" si="97"/>
        <v>899.2421277840001</v>
      </c>
      <c r="CQ45" s="67">
        <f t="shared" si="98"/>
        <v>865.58065776000012</v>
      </c>
      <c r="CR45" s="67">
        <f t="shared" si="99"/>
        <v>941.59966150193895</v>
      </c>
      <c r="CS45" s="67">
        <f t="shared" si="100"/>
        <v>961.75628640000014</v>
      </c>
      <c r="CT45" s="67">
        <f t="shared" si="101"/>
        <v>943.26097320000008</v>
      </c>
      <c r="CU45" s="67">
        <f t="shared" si="102"/>
        <v>665.83127520000005</v>
      </c>
      <c r="CV45" s="67">
        <f t="shared" si="103"/>
        <v>1109.7187920000001</v>
      </c>
      <c r="CW45" s="67">
        <f t="shared" si="104"/>
        <v>1109.7187920000001</v>
      </c>
      <c r="CX45" s="67">
        <f t="shared" si="105"/>
        <v>665.83127520000005</v>
      </c>
      <c r="CY45" s="67">
        <f t="shared" si="106"/>
        <v>751.80699098403409</v>
      </c>
      <c r="CZ45" s="67">
        <f t="shared" si="107"/>
        <v>1115.8961144426517</v>
      </c>
      <c r="DA45" s="67">
        <f t="shared" si="108"/>
        <v>10395.54267437592</v>
      </c>
      <c r="DB45" s="67">
        <f t="shared" si="1"/>
        <v>112.6543952242132</v>
      </c>
      <c r="DC45" s="67">
        <f t="shared" si="1"/>
        <v>277.31632500000001</v>
      </c>
      <c r="DD45" s="67">
        <f t="shared" si="2"/>
        <v>266.93550000000005</v>
      </c>
      <c r="DE45" s="67">
        <f t="shared" si="3"/>
        <v>290.37891984936397</v>
      </c>
      <c r="DF45" s="67">
        <f t="shared" si="4"/>
        <v>296.59500000000003</v>
      </c>
      <c r="DG45" s="67">
        <f t="shared" si="5"/>
        <v>290.89125000000001</v>
      </c>
      <c r="DH45" s="67">
        <f t="shared" si="6"/>
        <v>205.33500000000004</v>
      </c>
      <c r="DI45" s="67">
        <f t="shared" si="7"/>
        <v>342.22500000000002</v>
      </c>
      <c r="DJ45" s="67">
        <f t="shared" si="8"/>
        <v>342.22500000000002</v>
      </c>
      <c r="DK45" s="67">
        <f t="shared" si="9"/>
        <v>205.33500000000004</v>
      </c>
      <c r="DL45" s="67">
        <f t="shared" si="10"/>
        <v>231.84895970429875</v>
      </c>
      <c r="DM45" s="67">
        <f t="shared" si="11"/>
        <v>344.1300179092006</v>
      </c>
      <c r="DN45" s="67">
        <f t="shared" si="12"/>
        <v>3205.8703676870773</v>
      </c>
      <c r="DO45" s="67">
        <f t="shared" si="13"/>
        <v>138.56490612578224</v>
      </c>
      <c r="DP45" s="67">
        <f t="shared" si="14"/>
        <v>341.09907975000004</v>
      </c>
      <c r="DQ45" s="67">
        <f t="shared" si="15"/>
        <v>328.33066500000007</v>
      </c>
      <c r="DR45" s="67">
        <f t="shared" si="16"/>
        <v>357.16607141471769</v>
      </c>
      <c r="DS45" s="67">
        <f t="shared" si="17"/>
        <v>364.81185000000005</v>
      </c>
      <c r="DT45" s="67">
        <f t="shared" si="18"/>
        <v>357.79623750000002</v>
      </c>
      <c r="DU45" s="67">
        <f t="shared" si="19"/>
        <v>252.56205000000003</v>
      </c>
      <c r="DV45" s="67">
        <f t="shared" si="20"/>
        <v>420.93675000000002</v>
      </c>
      <c r="DW45" s="67">
        <f t="shared" si="21"/>
        <v>420.93675000000002</v>
      </c>
      <c r="DX45" s="67">
        <f t="shared" si="22"/>
        <v>252.56205000000003</v>
      </c>
      <c r="DY45" s="67">
        <f t="shared" si="23"/>
        <v>285.17422043628744</v>
      </c>
      <c r="DZ45" s="67">
        <f t="shared" si="24"/>
        <v>423.27992202831672</v>
      </c>
      <c r="EA45" s="67">
        <f t="shared" si="25"/>
        <v>3943.2205522551048</v>
      </c>
      <c r="EB45" s="67">
        <f t="shared" si="26"/>
        <v>174.59178171848563</v>
      </c>
      <c r="EC45" s="67">
        <f t="shared" si="27"/>
        <v>429.78484048500002</v>
      </c>
      <c r="ED45" s="67">
        <f t="shared" si="28"/>
        <v>413.6966379000001</v>
      </c>
      <c r="EE45" s="67">
        <f t="shared" si="29"/>
        <v>450.02924998254429</v>
      </c>
      <c r="EF45" s="67">
        <f t="shared" si="30"/>
        <v>459.66293100000007</v>
      </c>
      <c r="EG45" s="67">
        <f t="shared" si="31"/>
        <v>450.82325925000004</v>
      </c>
      <c r="EH45" s="67">
        <f t="shared" si="32"/>
        <v>318.228183</v>
      </c>
      <c r="EI45" s="67">
        <f t="shared" si="33"/>
        <v>530.38030500000002</v>
      </c>
      <c r="EJ45" s="67">
        <f t="shared" si="34"/>
        <v>530.38030500000002</v>
      </c>
      <c r="EK45" s="67">
        <f t="shared" si="35"/>
        <v>318.228183</v>
      </c>
      <c r="EL45" s="67">
        <f t="shared" si="36"/>
        <v>359.31951774972219</v>
      </c>
      <c r="EM45" s="67">
        <f t="shared" si="37"/>
        <v>533.33270175567907</v>
      </c>
      <c r="EN45" s="67">
        <f t="shared" si="38"/>
        <v>4968.4578958414313</v>
      </c>
      <c r="EO45" s="67">
        <f t="shared" si="39"/>
        <v>237.44482313714047</v>
      </c>
      <c r="EP45" s="67">
        <f t="shared" si="40"/>
        <v>584.5073830596001</v>
      </c>
      <c r="EQ45" s="67">
        <f t="shared" si="41"/>
        <v>562.62742754400006</v>
      </c>
      <c r="ER45" s="67">
        <f t="shared" si="42"/>
        <v>612.03977997626032</v>
      </c>
      <c r="ES45" s="67">
        <f t="shared" si="43"/>
        <v>625.14158616000009</v>
      </c>
      <c r="ET45" s="67">
        <f t="shared" si="44"/>
        <v>613.11963258000003</v>
      </c>
      <c r="EU45" s="67">
        <f t="shared" si="45"/>
        <v>432.79032888000006</v>
      </c>
      <c r="EV45" s="67">
        <f t="shared" si="46"/>
        <v>721.3172148000001</v>
      </c>
      <c r="EW45" s="67">
        <f t="shared" si="47"/>
        <v>721.3172148000001</v>
      </c>
      <c r="EX45" s="67">
        <f t="shared" si="48"/>
        <v>432.79032888000006</v>
      </c>
      <c r="EY45" s="67">
        <f t="shared" si="49"/>
        <v>488.67454413962218</v>
      </c>
      <c r="EZ45" s="67">
        <f t="shared" si="50"/>
        <v>725.33247438772355</v>
      </c>
      <c r="FA45" s="67">
        <f t="shared" si="51"/>
        <v>6757.1027383443479</v>
      </c>
    </row>
    <row r="46" spans="1:157">
      <c r="A46" s="4">
        <v>47.25</v>
      </c>
      <c r="B46" s="87">
        <v>1.2344334344095245</v>
      </c>
      <c r="C46" s="87">
        <v>5.61</v>
      </c>
      <c r="D46" s="87">
        <v>3.6</v>
      </c>
      <c r="E46" s="87">
        <v>3.6364411865547597</v>
      </c>
      <c r="F46" s="87">
        <v>4</v>
      </c>
      <c r="G46" s="87">
        <v>3.4</v>
      </c>
      <c r="H46" s="87">
        <v>3.5999999999999996</v>
      </c>
      <c r="I46" s="87">
        <v>2</v>
      </c>
      <c r="J46" s="87">
        <v>6</v>
      </c>
      <c r="K46" s="87">
        <v>2</v>
      </c>
      <c r="L46" s="87">
        <v>2.2582507580714317</v>
      </c>
      <c r="M46" s="87">
        <v>7.5417492419285681</v>
      </c>
      <c r="N46" s="73">
        <f t="shared" si="52"/>
        <v>44.880874620964285</v>
      </c>
      <c r="O46" s="87">
        <v>1.5183531243237152</v>
      </c>
      <c r="P46" s="87">
        <v>6.9003000000000005</v>
      </c>
      <c r="Q46" s="87">
        <v>4.4279999999999999</v>
      </c>
      <c r="R46" s="87">
        <v>4.4728226594623539</v>
      </c>
      <c r="S46" s="87">
        <v>4.92</v>
      </c>
      <c r="T46" s="87">
        <v>4.1819999999999995</v>
      </c>
      <c r="U46" s="87">
        <v>4.4279999999999999</v>
      </c>
      <c r="V46" s="87">
        <v>2.46</v>
      </c>
      <c r="W46" s="87">
        <v>7.38</v>
      </c>
      <c r="X46" s="87">
        <v>2.46</v>
      </c>
      <c r="Y46" s="87">
        <v>2.7776484324278612</v>
      </c>
      <c r="Z46" s="87">
        <v>9.2763515675721386</v>
      </c>
      <c r="AA46" s="73">
        <f t="shared" si="53"/>
        <v>55.203475783786075</v>
      </c>
      <c r="AB46" s="87">
        <v>1.9131249366478811</v>
      </c>
      <c r="AC46" s="87">
        <v>8.6943780000000004</v>
      </c>
      <c r="AD46" s="87">
        <v>5.5792799999999998</v>
      </c>
      <c r="AE46" s="87">
        <v>5.635756550922566</v>
      </c>
      <c r="AF46" s="87">
        <v>6.1992000000000003</v>
      </c>
      <c r="AG46" s="87">
        <v>5.2693199999999996</v>
      </c>
      <c r="AH46" s="87">
        <v>5.5792799999999998</v>
      </c>
      <c r="AI46" s="87">
        <v>3.0996000000000001</v>
      </c>
      <c r="AJ46" s="87">
        <v>9.2988</v>
      </c>
      <c r="AK46" s="87">
        <v>3.0996000000000001</v>
      </c>
      <c r="AL46" s="87">
        <v>3.4998370248591053</v>
      </c>
      <c r="AM46" s="87">
        <v>11.688202975140895</v>
      </c>
      <c r="AN46" s="73">
        <f t="shared" si="54"/>
        <v>69.556379487570439</v>
      </c>
      <c r="AO46" s="87">
        <v>2.6018499138411184</v>
      </c>
      <c r="AP46" s="87">
        <v>11.824354080000001</v>
      </c>
      <c r="AQ46" s="87">
        <v>7.5878208000000003</v>
      </c>
      <c r="AR46" s="87">
        <v>7.6646289092546906</v>
      </c>
      <c r="AS46" s="87">
        <v>8.4309120000000011</v>
      </c>
      <c r="AT46" s="87">
        <v>7.1662752000000003</v>
      </c>
      <c r="AU46" s="87">
        <v>7.5878208000000003</v>
      </c>
      <c r="AV46" s="87">
        <v>4.2154560000000005</v>
      </c>
      <c r="AW46" s="87">
        <v>12.646368000000001</v>
      </c>
      <c r="AX46" s="87">
        <v>4.2154560000000005</v>
      </c>
      <c r="AY46" s="87">
        <v>4.7597783538083833</v>
      </c>
      <c r="AZ46" s="87">
        <v>15.895956046191618</v>
      </c>
      <c r="BA46" s="73">
        <f t="shared" si="55"/>
        <v>94.596676103095817</v>
      </c>
      <c r="BB46" s="67">
        <f t="shared" si="57"/>
        <v>58.326979775850035</v>
      </c>
      <c r="BC46" s="67">
        <f t="shared" si="58"/>
        <v>265.07249999999999</v>
      </c>
      <c r="BD46" s="67">
        <f t="shared" si="59"/>
        <v>170.1</v>
      </c>
      <c r="BE46" s="67">
        <f t="shared" si="60"/>
        <v>171.82184606471239</v>
      </c>
      <c r="BF46" s="67">
        <f t="shared" si="61"/>
        <v>189</v>
      </c>
      <c r="BG46" s="67">
        <f t="shared" si="62"/>
        <v>160.65</v>
      </c>
      <c r="BH46" s="67">
        <f t="shared" si="63"/>
        <v>170.1</v>
      </c>
      <c r="BI46" s="67">
        <f t="shared" si="64"/>
        <v>94.5</v>
      </c>
      <c r="BJ46" s="67">
        <f t="shared" si="65"/>
        <v>283.5</v>
      </c>
      <c r="BK46" s="67">
        <f t="shared" si="66"/>
        <v>94.5</v>
      </c>
      <c r="BL46" s="67">
        <f t="shared" si="67"/>
        <v>106.70234831887515</v>
      </c>
      <c r="BM46" s="67">
        <f t="shared" si="68"/>
        <v>356.34765168112483</v>
      </c>
      <c r="BN46" s="67">
        <f t="shared" si="69"/>
        <v>2120.6213258405623</v>
      </c>
      <c r="BO46" s="67">
        <f t="shared" si="70"/>
        <v>71.742185124295546</v>
      </c>
      <c r="BP46" s="67">
        <f t="shared" si="71"/>
        <v>326.039175</v>
      </c>
      <c r="BQ46" s="67">
        <f t="shared" si="72"/>
        <v>209.22299999999998</v>
      </c>
      <c r="BR46" s="67">
        <f t="shared" si="73"/>
        <v>211.34087065959622</v>
      </c>
      <c r="BS46" s="67">
        <f t="shared" si="74"/>
        <v>232.47</v>
      </c>
      <c r="BT46" s="67">
        <f t="shared" si="75"/>
        <v>197.59949999999998</v>
      </c>
      <c r="BU46" s="67">
        <f t="shared" si="76"/>
        <v>209.22299999999998</v>
      </c>
      <c r="BV46" s="67">
        <f t="shared" si="77"/>
        <v>116.235</v>
      </c>
      <c r="BW46" s="67">
        <f t="shared" si="78"/>
        <v>348.70499999999998</v>
      </c>
      <c r="BX46" s="67">
        <f t="shared" si="79"/>
        <v>116.235</v>
      </c>
      <c r="BY46" s="67">
        <f t="shared" si="80"/>
        <v>131.24388843221644</v>
      </c>
      <c r="BZ46" s="67">
        <f t="shared" si="81"/>
        <v>438.30761156778357</v>
      </c>
      <c r="CA46" s="67">
        <f t="shared" si="82"/>
        <v>2608.3642307838923</v>
      </c>
      <c r="CB46" s="67">
        <f t="shared" si="83"/>
        <v>90.395153256612375</v>
      </c>
      <c r="CC46" s="67">
        <f t="shared" si="84"/>
        <v>410.80936050000003</v>
      </c>
      <c r="CD46" s="67">
        <f t="shared" si="85"/>
        <v>263.62097999999997</v>
      </c>
      <c r="CE46" s="67">
        <f t="shared" si="86"/>
        <v>266.28949703109123</v>
      </c>
      <c r="CF46" s="67">
        <f t="shared" si="87"/>
        <v>292.91219999999998</v>
      </c>
      <c r="CG46" s="67">
        <f t="shared" si="88"/>
        <v>248.97536999999997</v>
      </c>
      <c r="CH46" s="67">
        <f t="shared" si="89"/>
        <v>263.62097999999997</v>
      </c>
      <c r="CI46" s="67">
        <f t="shared" si="90"/>
        <v>146.45609999999999</v>
      </c>
      <c r="CJ46" s="67">
        <f t="shared" si="91"/>
        <v>439.36829999999998</v>
      </c>
      <c r="CK46" s="67">
        <f t="shared" si="92"/>
        <v>146.45609999999999</v>
      </c>
      <c r="CL46" s="67">
        <f t="shared" si="93"/>
        <v>165.36729942459272</v>
      </c>
      <c r="CM46" s="67">
        <f t="shared" si="94"/>
        <v>552.26759057540733</v>
      </c>
      <c r="CN46" s="67">
        <f t="shared" si="95"/>
        <v>3286.5389307877031</v>
      </c>
      <c r="CO46" s="67">
        <f t="shared" si="96"/>
        <v>122.93740842899284</v>
      </c>
      <c r="CP46" s="67">
        <f t="shared" si="97"/>
        <v>558.70073028000002</v>
      </c>
      <c r="CQ46" s="67">
        <f t="shared" si="98"/>
        <v>358.52453280000003</v>
      </c>
      <c r="CR46" s="67">
        <f t="shared" si="99"/>
        <v>362.15371596228414</v>
      </c>
      <c r="CS46" s="67">
        <f t="shared" si="100"/>
        <v>398.36059200000005</v>
      </c>
      <c r="CT46" s="67">
        <f t="shared" si="101"/>
        <v>338.60650320000002</v>
      </c>
      <c r="CU46" s="67">
        <f t="shared" si="102"/>
        <v>358.52453280000003</v>
      </c>
      <c r="CV46" s="67">
        <f t="shared" si="103"/>
        <v>199.18029600000003</v>
      </c>
      <c r="CW46" s="67">
        <f t="shared" si="104"/>
        <v>597.540888</v>
      </c>
      <c r="CX46" s="67">
        <f t="shared" si="105"/>
        <v>199.18029600000003</v>
      </c>
      <c r="CY46" s="67">
        <f t="shared" si="106"/>
        <v>224.89952721744612</v>
      </c>
      <c r="CZ46" s="67">
        <f t="shared" si="107"/>
        <v>751.08392318255392</v>
      </c>
      <c r="DA46" s="67">
        <f t="shared" si="108"/>
        <v>4469.6929458712775</v>
      </c>
      <c r="DB46" s="67">
        <f>BB46*0.65</f>
        <v>37.912536854302523</v>
      </c>
      <c r="DC46" s="67">
        <f>BC46*0.65</f>
        <v>172.29712499999999</v>
      </c>
      <c r="DD46" s="67">
        <f t="shared" si="2"/>
        <v>110.565</v>
      </c>
      <c r="DE46" s="67">
        <f t="shared" si="3"/>
        <v>111.68419994206306</v>
      </c>
      <c r="DF46" s="67">
        <f t="shared" si="4"/>
        <v>122.85000000000001</v>
      </c>
      <c r="DG46" s="67">
        <f t="shared" si="5"/>
        <v>104.42250000000001</v>
      </c>
      <c r="DH46" s="67">
        <f t="shared" si="6"/>
        <v>110.565</v>
      </c>
      <c r="DI46" s="67">
        <f t="shared" si="7"/>
        <v>61.425000000000004</v>
      </c>
      <c r="DJ46" s="67">
        <f t="shared" si="8"/>
        <v>184.27500000000001</v>
      </c>
      <c r="DK46" s="67">
        <f t="shared" si="9"/>
        <v>61.425000000000004</v>
      </c>
      <c r="DL46" s="67">
        <f t="shared" si="10"/>
        <v>69.356526407268845</v>
      </c>
      <c r="DM46" s="67">
        <f t="shared" si="11"/>
        <v>231.62597359273116</v>
      </c>
      <c r="DN46" s="67">
        <f t="shared" si="12"/>
        <v>1378.4038617963656</v>
      </c>
      <c r="DO46" s="67">
        <f t="shared" si="13"/>
        <v>46.632420330792108</v>
      </c>
      <c r="DP46" s="67">
        <f t="shared" si="14"/>
        <v>211.92546375000001</v>
      </c>
      <c r="DQ46" s="67">
        <f t="shared" si="15"/>
        <v>135.99494999999999</v>
      </c>
      <c r="DR46" s="67">
        <f t="shared" si="16"/>
        <v>137.37156592873754</v>
      </c>
      <c r="DS46" s="67">
        <f t="shared" si="17"/>
        <v>151.10550000000001</v>
      </c>
      <c r="DT46" s="67">
        <f t="shared" si="18"/>
        <v>128.43967499999999</v>
      </c>
      <c r="DU46" s="67">
        <f t="shared" si="19"/>
        <v>135.99494999999999</v>
      </c>
      <c r="DV46" s="67">
        <f t="shared" si="20"/>
        <v>75.552750000000003</v>
      </c>
      <c r="DW46" s="67">
        <f t="shared" si="21"/>
        <v>226.65825000000001</v>
      </c>
      <c r="DX46" s="67">
        <f t="shared" si="22"/>
        <v>75.552750000000003</v>
      </c>
      <c r="DY46" s="67">
        <f t="shared" si="23"/>
        <v>85.308527480940683</v>
      </c>
      <c r="DZ46" s="67">
        <f t="shared" si="24"/>
        <v>284.89994751905931</v>
      </c>
      <c r="EA46" s="67">
        <f t="shared" si="25"/>
        <v>1695.43675000953</v>
      </c>
      <c r="EB46" s="67">
        <f t="shared" si="26"/>
        <v>58.756849616798043</v>
      </c>
      <c r="EC46" s="67">
        <f t="shared" si="27"/>
        <v>267.026084325</v>
      </c>
      <c r="ED46" s="67">
        <f t="shared" si="28"/>
        <v>171.35363699999999</v>
      </c>
      <c r="EE46" s="67">
        <f t="shared" si="29"/>
        <v>173.08817307020931</v>
      </c>
      <c r="EF46" s="67">
        <f t="shared" si="30"/>
        <v>190.39293000000001</v>
      </c>
      <c r="EG46" s="67">
        <f t="shared" si="31"/>
        <v>161.8339905</v>
      </c>
      <c r="EH46" s="67">
        <f t="shared" si="32"/>
        <v>171.35363699999999</v>
      </c>
      <c r="EI46" s="67">
        <f t="shared" si="33"/>
        <v>95.196465000000003</v>
      </c>
      <c r="EJ46" s="67">
        <f t="shared" si="34"/>
        <v>285.58939499999997</v>
      </c>
      <c r="EK46" s="67">
        <f t="shared" si="35"/>
        <v>95.196465000000003</v>
      </c>
      <c r="EL46" s="67">
        <f t="shared" si="36"/>
        <v>107.48874462598526</v>
      </c>
      <c r="EM46" s="67">
        <f t="shared" si="37"/>
        <v>358.97393387401479</v>
      </c>
      <c r="EN46" s="67">
        <f t="shared" si="38"/>
        <v>2136.2503050120072</v>
      </c>
      <c r="EO46" s="67">
        <f t="shared" si="39"/>
        <v>79.909315478845343</v>
      </c>
      <c r="EP46" s="67">
        <f t="shared" si="40"/>
        <v>363.15547468200003</v>
      </c>
      <c r="EQ46" s="67">
        <f t="shared" si="41"/>
        <v>233.04094632000002</v>
      </c>
      <c r="ER46" s="67">
        <f t="shared" si="42"/>
        <v>235.39991537548471</v>
      </c>
      <c r="ES46" s="67">
        <f t="shared" si="43"/>
        <v>258.93438480000003</v>
      </c>
      <c r="ET46" s="67">
        <f t="shared" si="44"/>
        <v>220.09422708000002</v>
      </c>
      <c r="EU46" s="67">
        <f t="shared" si="45"/>
        <v>233.04094632000002</v>
      </c>
      <c r="EV46" s="67">
        <f t="shared" si="46"/>
        <v>129.46719240000002</v>
      </c>
      <c r="EW46" s="67">
        <f t="shared" si="47"/>
        <v>388.40157720000002</v>
      </c>
      <c r="EX46" s="67">
        <f t="shared" si="48"/>
        <v>129.46719240000002</v>
      </c>
      <c r="EY46" s="67">
        <f t="shared" si="49"/>
        <v>146.18469269133999</v>
      </c>
      <c r="EZ46" s="67">
        <f t="shared" si="50"/>
        <v>488.20455006866007</v>
      </c>
      <c r="FA46" s="67">
        <f t="shared" si="51"/>
        <v>2905.3004148163304</v>
      </c>
    </row>
    <row r="47" spans="1:157">
      <c r="A47" s="4">
        <v>33.75</v>
      </c>
      <c r="B47" s="87">
        <v>2.4688668688190489</v>
      </c>
      <c r="C47" s="87">
        <v>7.48</v>
      </c>
      <c r="D47" s="87">
        <v>7.2</v>
      </c>
      <c r="E47" s="87">
        <v>3.6364411865547597</v>
      </c>
      <c r="F47" s="87">
        <v>6</v>
      </c>
      <c r="G47" s="87">
        <v>3.4</v>
      </c>
      <c r="H47" s="87">
        <v>6</v>
      </c>
      <c r="I47" s="87">
        <v>4</v>
      </c>
      <c r="J47" s="87">
        <v>4</v>
      </c>
      <c r="K47" s="87">
        <v>4</v>
      </c>
      <c r="L47" s="87">
        <v>11.291253790357159</v>
      </c>
      <c r="M47" s="87">
        <v>12.569582069880948</v>
      </c>
      <c r="N47" s="73">
        <f t="shared" si="52"/>
        <v>72.046143915611921</v>
      </c>
      <c r="O47" s="87">
        <v>3.0367062486474303</v>
      </c>
      <c r="P47" s="87">
        <v>9.2004000000000001</v>
      </c>
      <c r="Q47" s="87">
        <v>8.8559999999999999</v>
      </c>
      <c r="R47" s="87">
        <v>4.4728226594623539</v>
      </c>
      <c r="S47" s="87">
        <v>7.38</v>
      </c>
      <c r="T47" s="87">
        <v>4.1819999999999995</v>
      </c>
      <c r="U47" s="87">
        <v>7.38</v>
      </c>
      <c r="V47" s="87">
        <v>4.92</v>
      </c>
      <c r="W47" s="87">
        <v>4.92</v>
      </c>
      <c r="X47" s="87">
        <v>4.92</v>
      </c>
      <c r="Y47" s="87">
        <v>13.888242162139305</v>
      </c>
      <c r="Z47" s="87">
        <v>15.460585945953566</v>
      </c>
      <c r="AA47" s="73">
        <f t="shared" si="53"/>
        <v>88.616757016202669</v>
      </c>
      <c r="AB47" s="87">
        <v>3.8262498732957622</v>
      </c>
      <c r="AC47" s="87">
        <v>11.592504</v>
      </c>
      <c r="AD47" s="87">
        <v>11.15856</v>
      </c>
      <c r="AE47" s="87">
        <v>5.635756550922566</v>
      </c>
      <c r="AF47" s="87">
        <v>9.2988</v>
      </c>
      <c r="AG47" s="87">
        <v>5.2693199999999996</v>
      </c>
      <c r="AH47" s="87">
        <v>9.2988</v>
      </c>
      <c r="AI47" s="87">
        <v>6.1992000000000003</v>
      </c>
      <c r="AJ47" s="87">
        <v>6.1992000000000003</v>
      </c>
      <c r="AK47" s="87">
        <v>6.1992000000000003</v>
      </c>
      <c r="AL47" s="87">
        <v>17.499185124295526</v>
      </c>
      <c r="AM47" s="87">
        <v>19.480338291901493</v>
      </c>
      <c r="AN47" s="73">
        <f t="shared" si="54"/>
        <v>111.65711384041535</v>
      </c>
      <c r="AO47" s="87">
        <v>5.2036998276822368</v>
      </c>
      <c r="AP47" s="87">
        <v>15.765805440000001</v>
      </c>
      <c r="AQ47" s="87">
        <v>15.175641600000001</v>
      </c>
      <c r="AR47" s="87">
        <v>7.6646289092546906</v>
      </c>
      <c r="AS47" s="87">
        <v>12.646368000000001</v>
      </c>
      <c r="AT47" s="87">
        <v>7.1662752000000003</v>
      </c>
      <c r="AU47" s="87">
        <v>12.646368000000001</v>
      </c>
      <c r="AV47" s="87">
        <v>8.4309120000000011</v>
      </c>
      <c r="AW47" s="87">
        <v>8.4309120000000011</v>
      </c>
      <c r="AX47" s="87">
        <v>8.4309120000000011</v>
      </c>
      <c r="AY47" s="87">
        <v>23.798891769041916</v>
      </c>
      <c r="AZ47" s="87">
        <v>26.493260076986033</v>
      </c>
      <c r="BA47" s="73">
        <f t="shared" si="55"/>
        <v>151.85367482296488</v>
      </c>
      <c r="BB47" s="67">
        <f t="shared" si="57"/>
        <v>83.324256822642894</v>
      </c>
      <c r="BC47" s="67">
        <f t="shared" si="58"/>
        <v>252.45000000000002</v>
      </c>
      <c r="BD47" s="67">
        <f t="shared" si="59"/>
        <v>243</v>
      </c>
      <c r="BE47" s="67">
        <f t="shared" si="60"/>
        <v>122.72989004622313</v>
      </c>
      <c r="BF47" s="67">
        <f t="shared" si="61"/>
        <v>202.5</v>
      </c>
      <c r="BG47" s="67">
        <f t="shared" si="62"/>
        <v>114.75</v>
      </c>
      <c r="BH47" s="67">
        <f t="shared" si="63"/>
        <v>202.5</v>
      </c>
      <c r="BI47" s="67">
        <f t="shared" si="64"/>
        <v>135</v>
      </c>
      <c r="BJ47" s="67">
        <f t="shared" si="65"/>
        <v>135</v>
      </c>
      <c r="BK47" s="67">
        <f t="shared" si="66"/>
        <v>135</v>
      </c>
      <c r="BL47" s="67">
        <f t="shared" si="67"/>
        <v>381.07981542455411</v>
      </c>
      <c r="BM47" s="67">
        <f t="shared" si="68"/>
        <v>424.22339485848198</v>
      </c>
      <c r="BN47" s="67">
        <f t="shared" si="69"/>
        <v>2431.5573571519021</v>
      </c>
      <c r="BO47" s="67">
        <f t="shared" si="70"/>
        <v>102.48883589185077</v>
      </c>
      <c r="BP47" s="67">
        <f t="shared" si="71"/>
        <v>310.51350000000002</v>
      </c>
      <c r="BQ47" s="67">
        <f t="shared" si="72"/>
        <v>298.89</v>
      </c>
      <c r="BR47" s="67">
        <f t="shared" si="73"/>
        <v>150.95776475685443</v>
      </c>
      <c r="BS47" s="67">
        <f t="shared" si="74"/>
        <v>249.07499999999999</v>
      </c>
      <c r="BT47" s="67">
        <f t="shared" si="75"/>
        <v>141.14249999999998</v>
      </c>
      <c r="BU47" s="67">
        <f t="shared" si="76"/>
        <v>249.07499999999999</v>
      </c>
      <c r="BV47" s="67">
        <f t="shared" si="77"/>
        <v>166.05</v>
      </c>
      <c r="BW47" s="67">
        <f t="shared" si="78"/>
        <v>166.05</v>
      </c>
      <c r="BX47" s="67">
        <f t="shared" si="79"/>
        <v>166.05</v>
      </c>
      <c r="BY47" s="67">
        <f t="shared" si="80"/>
        <v>468.72817297220155</v>
      </c>
      <c r="BZ47" s="67">
        <f t="shared" si="81"/>
        <v>521.7947756759329</v>
      </c>
      <c r="CA47" s="67">
        <f t="shared" si="82"/>
        <v>2990.8155492968399</v>
      </c>
      <c r="CB47" s="67">
        <f t="shared" si="83"/>
        <v>129.13593322373197</v>
      </c>
      <c r="CC47" s="67">
        <f t="shared" si="84"/>
        <v>391.24700999999999</v>
      </c>
      <c r="CD47" s="67">
        <f t="shared" si="85"/>
        <v>376.60140000000001</v>
      </c>
      <c r="CE47" s="67">
        <f t="shared" si="86"/>
        <v>190.2067835936366</v>
      </c>
      <c r="CF47" s="67">
        <f t="shared" si="87"/>
        <v>313.83449999999999</v>
      </c>
      <c r="CG47" s="67">
        <f t="shared" si="88"/>
        <v>177.83954999999997</v>
      </c>
      <c r="CH47" s="67">
        <f t="shared" si="89"/>
        <v>313.83449999999999</v>
      </c>
      <c r="CI47" s="67">
        <f t="shared" si="90"/>
        <v>209.22300000000001</v>
      </c>
      <c r="CJ47" s="67">
        <f t="shared" si="91"/>
        <v>209.22300000000001</v>
      </c>
      <c r="CK47" s="67">
        <f t="shared" si="92"/>
        <v>209.22300000000001</v>
      </c>
      <c r="CL47" s="67">
        <f t="shared" si="93"/>
        <v>590.59749794497395</v>
      </c>
      <c r="CM47" s="67">
        <f t="shared" si="94"/>
        <v>657.46141735167544</v>
      </c>
      <c r="CN47" s="67">
        <f t="shared" si="95"/>
        <v>3768.4275921140179</v>
      </c>
      <c r="CO47" s="67">
        <f t="shared" si="96"/>
        <v>175.6248691842755</v>
      </c>
      <c r="CP47" s="67">
        <f t="shared" si="97"/>
        <v>532.09593360000008</v>
      </c>
      <c r="CQ47" s="67">
        <f t="shared" si="98"/>
        <v>512.17790400000001</v>
      </c>
      <c r="CR47" s="67">
        <f t="shared" si="99"/>
        <v>258.68122568734583</v>
      </c>
      <c r="CS47" s="67">
        <f t="shared" si="100"/>
        <v>426.81492000000003</v>
      </c>
      <c r="CT47" s="67">
        <f t="shared" si="101"/>
        <v>241.86178800000002</v>
      </c>
      <c r="CU47" s="67">
        <f t="shared" si="102"/>
        <v>426.81492000000003</v>
      </c>
      <c r="CV47" s="67">
        <f t="shared" si="103"/>
        <v>284.54328000000004</v>
      </c>
      <c r="CW47" s="67">
        <f t="shared" si="104"/>
        <v>284.54328000000004</v>
      </c>
      <c r="CX47" s="67">
        <f t="shared" si="105"/>
        <v>284.54328000000004</v>
      </c>
      <c r="CY47" s="67">
        <f t="shared" si="106"/>
        <v>803.21259720516468</v>
      </c>
      <c r="CZ47" s="67">
        <f t="shared" si="107"/>
        <v>894.14752759827866</v>
      </c>
      <c r="DA47" s="67">
        <f t="shared" si="108"/>
        <v>5125.0615252750649</v>
      </c>
      <c r="DB47" s="67">
        <f t="shared" ref="DB47:DC66" si="109">BB47*0.65</f>
        <v>54.160766934717884</v>
      </c>
      <c r="DC47" s="67">
        <f t="shared" si="109"/>
        <v>164.09250000000003</v>
      </c>
      <c r="DD47" s="67">
        <f t="shared" si="2"/>
        <v>157.95000000000002</v>
      </c>
      <c r="DE47" s="67">
        <f t="shared" si="3"/>
        <v>79.774428530045043</v>
      </c>
      <c r="DF47" s="67">
        <f t="shared" si="4"/>
        <v>131.625</v>
      </c>
      <c r="DG47" s="67">
        <f t="shared" si="5"/>
        <v>74.587500000000006</v>
      </c>
      <c r="DH47" s="67">
        <f t="shared" si="6"/>
        <v>131.625</v>
      </c>
      <c r="DI47" s="67">
        <f t="shared" si="7"/>
        <v>87.75</v>
      </c>
      <c r="DJ47" s="67">
        <f t="shared" si="8"/>
        <v>87.75</v>
      </c>
      <c r="DK47" s="67">
        <f t="shared" si="9"/>
        <v>87.75</v>
      </c>
      <c r="DL47" s="67">
        <f t="shared" si="10"/>
        <v>247.70188002596018</v>
      </c>
      <c r="DM47" s="67">
        <f t="shared" si="11"/>
        <v>275.74520665801327</v>
      </c>
      <c r="DN47" s="67">
        <f t="shared" si="12"/>
        <v>1580.5122821487364</v>
      </c>
      <c r="DO47" s="67">
        <f t="shared" si="13"/>
        <v>66.617743329703003</v>
      </c>
      <c r="DP47" s="67">
        <f t="shared" si="14"/>
        <v>201.83377500000003</v>
      </c>
      <c r="DQ47" s="67">
        <f t="shared" si="15"/>
        <v>194.27850000000001</v>
      </c>
      <c r="DR47" s="67">
        <f t="shared" si="16"/>
        <v>98.122547091955383</v>
      </c>
      <c r="DS47" s="67">
        <f t="shared" si="17"/>
        <v>161.89875000000001</v>
      </c>
      <c r="DT47" s="67">
        <f t="shared" si="18"/>
        <v>91.74262499999999</v>
      </c>
      <c r="DU47" s="67">
        <f t="shared" si="19"/>
        <v>161.89875000000001</v>
      </c>
      <c r="DV47" s="67">
        <f t="shared" si="20"/>
        <v>107.9325</v>
      </c>
      <c r="DW47" s="67">
        <f t="shared" si="21"/>
        <v>107.9325</v>
      </c>
      <c r="DX47" s="67">
        <f t="shared" si="22"/>
        <v>107.9325</v>
      </c>
      <c r="DY47" s="67">
        <f t="shared" si="23"/>
        <v>304.67331243193104</v>
      </c>
      <c r="DZ47" s="67">
        <f t="shared" si="24"/>
        <v>339.16660418935641</v>
      </c>
      <c r="EA47" s="67">
        <f t="shared" si="25"/>
        <v>1944.0301070429459</v>
      </c>
      <c r="EB47" s="67">
        <f t="shared" si="26"/>
        <v>83.938356595425788</v>
      </c>
      <c r="EC47" s="67">
        <f t="shared" si="27"/>
        <v>254.31055649999999</v>
      </c>
      <c r="ED47" s="67">
        <f t="shared" si="28"/>
        <v>244.79091000000003</v>
      </c>
      <c r="EE47" s="67">
        <f t="shared" si="29"/>
        <v>123.63440933586379</v>
      </c>
      <c r="EF47" s="67">
        <f t="shared" si="30"/>
        <v>203.992425</v>
      </c>
      <c r="EG47" s="67">
        <f t="shared" si="31"/>
        <v>115.59570749999999</v>
      </c>
      <c r="EH47" s="67">
        <f t="shared" si="32"/>
        <v>203.992425</v>
      </c>
      <c r="EI47" s="67">
        <f t="shared" si="33"/>
        <v>135.99495000000002</v>
      </c>
      <c r="EJ47" s="67">
        <f t="shared" si="34"/>
        <v>135.99495000000002</v>
      </c>
      <c r="EK47" s="67">
        <f t="shared" si="35"/>
        <v>135.99495000000002</v>
      </c>
      <c r="EL47" s="67">
        <f t="shared" si="36"/>
        <v>383.88837366423309</v>
      </c>
      <c r="EM47" s="67">
        <f t="shared" si="37"/>
        <v>427.34992127858902</v>
      </c>
      <c r="EN47" s="67">
        <f t="shared" si="38"/>
        <v>2449.4779348741117</v>
      </c>
      <c r="EO47" s="67">
        <f t="shared" si="39"/>
        <v>114.15616496977907</v>
      </c>
      <c r="EP47" s="67">
        <f t="shared" si="40"/>
        <v>345.86235684000007</v>
      </c>
      <c r="EQ47" s="67">
        <f t="shared" si="41"/>
        <v>332.91563760000003</v>
      </c>
      <c r="ER47" s="67">
        <f t="shared" si="42"/>
        <v>168.14279669677481</v>
      </c>
      <c r="ES47" s="67">
        <f t="shared" si="43"/>
        <v>277.42969800000003</v>
      </c>
      <c r="ET47" s="67">
        <f t="shared" si="44"/>
        <v>157.21016220000001</v>
      </c>
      <c r="EU47" s="67">
        <f t="shared" si="45"/>
        <v>277.42969800000003</v>
      </c>
      <c r="EV47" s="67">
        <f t="shared" si="46"/>
        <v>184.95313200000004</v>
      </c>
      <c r="EW47" s="67">
        <f t="shared" si="47"/>
        <v>184.95313200000004</v>
      </c>
      <c r="EX47" s="67">
        <f t="shared" si="48"/>
        <v>184.95313200000004</v>
      </c>
      <c r="EY47" s="67">
        <f t="shared" si="49"/>
        <v>522.08818818335703</v>
      </c>
      <c r="EZ47" s="67">
        <f t="shared" si="50"/>
        <v>581.19589293888112</v>
      </c>
      <c r="FA47" s="67">
        <f t="shared" si="51"/>
        <v>3331.2899914287923</v>
      </c>
    </row>
    <row r="48" spans="1:157">
      <c r="A48" s="4">
        <v>35.1</v>
      </c>
      <c r="B48" s="87">
        <v>3.7033003032285734</v>
      </c>
      <c r="C48" s="87">
        <v>7.48</v>
      </c>
      <c r="D48" s="87">
        <v>5.4</v>
      </c>
      <c r="E48" s="87">
        <v>7.2728823731095193</v>
      </c>
      <c r="F48" s="87">
        <v>8</v>
      </c>
      <c r="G48" s="87">
        <v>3.4</v>
      </c>
      <c r="H48" s="87">
        <v>3.5999999999999996</v>
      </c>
      <c r="I48" s="87">
        <v>4</v>
      </c>
      <c r="J48" s="87">
        <v>8</v>
      </c>
      <c r="K48" s="87">
        <v>4</v>
      </c>
      <c r="L48" s="87">
        <v>11.291253790357159</v>
      </c>
      <c r="M48" s="87">
        <v>10.055665655904757</v>
      </c>
      <c r="N48" s="73">
        <f t="shared" si="52"/>
        <v>76.203102122600015</v>
      </c>
      <c r="O48" s="87">
        <v>4.5550593729711455</v>
      </c>
      <c r="P48" s="87">
        <v>9.2004000000000001</v>
      </c>
      <c r="Q48" s="87">
        <v>6.6420000000000003</v>
      </c>
      <c r="R48" s="87">
        <v>8.9456453189247078</v>
      </c>
      <c r="S48" s="87">
        <v>9.84</v>
      </c>
      <c r="T48" s="87">
        <v>4.1819999999999995</v>
      </c>
      <c r="U48" s="87">
        <v>4.4279999999999999</v>
      </c>
      <c r="V48" s="87">
        <v>4.92</v>
      </c>
      <c r="W48" s="87">
        <v>9.84</v>
      </c>
      <c r="X48" s="87">
        <v>4.92</v>
      </c>
      <c r="Y48" s="87">
        <v>13.888242162139305</v>
      </c>
      <c r="Z48" s="87">
        <v>12.368468756762852</v>
      </c>
      <c r="AA48" s="73">
        <f t="shared" si="53"/>
        <v>93.729815610798013</v>
      </c>
      <c r="AB48" s="87">
        <v>5.7393748099436435</v>
      </c>
      <c r="AC48" s="87">
        <v>11.592504</v>
      </c>
      <c r="AD48" s="87">
        <v>8.368920000000001</v>
      </c>
      <c r="AE48" s="87">
        <v>11.271513101845132</v>
      </c>
      <c r="AF48" s="87">
        <v>12.398400000000001</v>
      </c>
      <c r="AG48" s="87">
        <v>5.2693199999999996</v>
      </c>
      <c r="AH48" s="87">
        <v>5.5792799999999998</v>
      </c>
      <c r="AI48" s="87">
        <v>6.1992000000000003</v>
      </c>
      <c r="AJ48" s="87">
        <v>12.398400000000001</v>
      </c>
      <c r="AK48" s="87">
        <v>6.1992000000000003</v>
      </c>
      <c r="AL48" s="87">
        <v>17.499185124295526</v>
      </c>
      <c r="AM48" s="87">
        <v>15.584270633521193</v>
      </c>
      <c r="AN48" s="73">
        <f t="shared" si="54"/>
        <v>118.09956766960548</v>
      </c>
      <c r="AO48" s="87">
        <v>7.8055497415233557</v>
      </c>
      <c r="AP48" s="87">
        <v>15.765805440000001</v>
      </c>
      <c r="AQ48" s="87">
        <v>11.381731200000003</v>
      </c>
      <c r="AR48" s="87">
        <v>15.329257818509381</v>
      </c>
      <c r="AS48" s="87">
        <v>16.861824000000002</v>
      </c>
      <c r="AT48" s="87">
        <v>7.1662752000000003</v>
      </c>
      <c r="AU48" s="87">
        <v>7.5878208000000003</v>
      </c>
      <c r="AV48" s="87">
        <v>8.4309120000000011</v>
      </c>
      <c r="AW48" s="87">
        <v>16.861824000000002</v>
      </c>
      <c r="AX48" s="87">
        <v>8.4309120000000011</v>
      </c>
      <c r="AY48" s="87">
        <v>23.798891769041916</v>
      </c>
      <c r="AZ48" s="87">
        <v>21.194608061588823</v>
      </c>
      <c r="BA48" s="73">
        <f t="shared" si="55"/>
        <v>160.61541203066349</v>
      </c>
      <c r="BB48" s="67">
        <f t="shared" ref="BB48:BB66" si="110">B48*$A48</f>
        <v>129.98584064332294</v>
      </c>
      <c r="BC48" s="67">
        <f t="shared" ref="BC48:BC66" si="111">C48*$A48</f>
        <v>262.548</v>
      </c>
      <c r="BD48" s="67">
        <f t="shared" ref="BD48:BD66" si="112">D48*$A48</f>
        <v>189.54000000000002</v>
      </c>
      <c r="BE48" s="67">
        <f t="shared" ref="BE48:BE66" si="113">E48*$A48</f>
        <v>255.27817129614414</v>
      </c>
      <c r="BF48" s="67">
        <f t="shared" ref="BF48:BF66" si="114">F48*$A48</f>
        <v>280.8</v>
      </c>
      <c r="BG48" s="67">
        <f t="shared" ref="BG48:BG66" si="115">G48*$A48</f>
        <v>119.34</v>
      </c>
      <c r="BH48" s="67">
        <f t="shared" ref="BH48:BH66" si="116">H48*$A48</f>
        <v>126.36</v>
      </c>
      <c r="BI48" s="67">
        <f t="shared" ref="BI48:BI66" si="117">I48*$A48</f>
        <v>140.4</v>
      </c>
      <c r="BJ48" s="67">
        <f t="shared" ref="BJ48:BJ66" si="118">J48*$A48</f>
        <v>280.8</v>
      </c>
      <c r="BK48" s="67">
        <f t="shared" ref="BK48:BK66" si="119">K48*$A48</f>
        <v>140.4</v>
      </c>
      <c r="BL48" s="67">
        <f t="shared" ref="BL48:BL66" si="120">L48*$A48</f>
        <v>396.3230080415363</v>
      </c>
      <c r="BM48" s="67">
        <f t="shared" ref="BM48:BM66" si="121">M48*$A48</f>
        <v>352.95386452225699</v>
      </c>
      <c r="BN48" s="67">
        <f t="shared" ref="BN48:BN66" si="122">N48*$A48</f>
        <v>2674.7288845032608</v>
      </c>
      <c r="BO48" s="67">
        <f t="shared" ref="BO48:BO66" si="123">O48*$A48</f>
        <v>159.88258399128722</v>
      </c>
      <c r="BP48" s="67">
        <f t="shared" ref="BP48:BP66" si="124">P48*$A48</f>
        <v>322.93404000000004</v>
      </c>
      <c r="BQ48" s="67">
        <f t="shared" ref="BQ48:BQ66" si="125">Q48*$A48</f>
        <v>233.13420000000002</v>
      </c>
      <c r="BR48" s="67">
        <f t="shared" ref="BR48:BR66" si="126">R48*$A48</f>
        <v>313.99215069425725</v>
      </c>
      <c r="BS48" s="67">
        <f t="shared" ref="BS48:BS66" si="127">S48*$A48</f>
        <v>345.38400000000001</v>
      </c>
      <c r="BT48" s="67">
        <f t="shared" ref="BT48:BT66" si="128">T48*$A48</f>
        <v>146.78819999999999</v>
      </c>
      <c r="BU48" s="67">
        <f t="shared" ref="BU48:BU66" si="129">U48*$A48</f>
        <v>155.4228</v>
      </c>
      <c r="BV48" s="67">
        <f t="shared" ref="BV48:BV66" si="130">V48*$A48</f>
        <v>172.69200000000001</v>
      </c>
      <c r="BW48" s="67">
        <f t="shared" ref="BW48:BW66" si="131">W48*$A48</f>
        <v>345.38400000000001</v>
      </c>
      <c r="BX48" s="67">
        <f t="shared" ref="BX48:BX66" si="132">X48*$A48</f>
        <v>172.69200000000001</v>
      </c>
      <c r="BY48" s="67">
        <f t="shared" ref="BY48:BY66" si="133">Y48*$A48</f>
        <v>487.47729989108961</v>
      </c>
      <c r="BZ48" s="67">
        <f t="shared" ref="BZ48:BZ66" si="134">Z48*$A48</f>
        <v>434.13325336237608</v>
      </c>
      <c r="CA48" s="67">
        <f t="shared" ref="CA48:CA66" si="135">AA48*$A48</f>
        <v>3289.9165279390104</v>
      </c>
      <c r="CB48" s="67">
        <f t="shared" ref="CB48:CB66" si="136">AB48*$A48</f>
        <v>201.4520558290219</v>
      </c>
      <c r="CC48" s="67">
        <f t="shared" ref="CC48:CC66" si="137">AC48*$A48</f>
        <v>406.89689040000002</v>
      </c>
      <c r="CD48" s="67">
        <f t="shared" ref="CD48:CD66" si="138">AD48*$A48</f>
        <v>293.74909200000008</v>
      </c>
      <c r="CE48" s="67">
        <f t="shared" ref="CE48:CE66" si="139">AE48*$A48</f>
        <v>395.63010987476417</v>
      </c>
      <c r="CF48" s="67">
        <f t="shared" ref="CF48:CF66" si="140">AF48*$A48</f>
        <v>435.18384000000003</v>
      </c>
      <c r="CG48" s="67">
        <f t="shared" ref="CG48:CG66" si="141">AG48*$A48</f>
        <v>184.95313199999998</v>
      </c>
      <c r="CH48" s="67">
        <f t="shared" ref="CH48:CH66" si="142">AH48*$A48</f>
        <v>195.832728</v>
      </c>
      <c r="CI48" s="67">
        <f t="shared" ref="CI48:CI66" si="143">AI48*$A48</f>
        <v>217.59192000000002</v>
      </c>
      <c r="CJ48" s="67">
        <f t="shared" ref="CJ48:CJ66" si="144">AJ48*$A48</f>
        <v>435.18384000000003</v>
      </c>
      <c r="CK48" s="67">
        <f t="shared" ref="CK48:CK66" si="145">AK48*$A48</f>
        <v>217.59192000000002</v>
      </c>
      <c r="CL48" s="67">
        <f t="shared" ref="CL48:CL66" si="146">AL48*$A48</f>
        <v>614.22139786277296</v>
      </c>
      <c r="CM48" s="67">
        <f t="shared" ref="CM48:CM66" si="147">AM48*$A48</f>
        <v>547.00789923659386</v>
      </c>
      <c r="CN48" s="67">
        <f t="shared" ref="CN48:CN66" si="148">AN48*$A48</f>
        <v>4145.2948252031529</v>
      </c>
      <c r="CO48" s="67">
        <f t="shared" ref="CO48:CO66" si="149">AO48*$A48</f>
        <v>273.97479592746981</v>
      </c>
      <c r="CP48" s="67">
        <f t="shared" ref="CP48:CP66" si="150">AP48*$A48</f>
        <v>553.37977094400003</v>
      </c>
      <c r="CQ48" s="67">
        <f t="shared" ref="CQ48:CQ66" si="151">AQ48*$A48</f>
        <v>399.49876512000009</v>
      </c>
      <c r="CR48" s="67">
        <f t="shared" ref="CR48:CR66" si="152">AR48*$A48</f>
        <v>538.05694942967932</v>
      </c>
      <c r="CS48" s="67">
        <f t="shared" ref="CS48:CS66" si="153">AS48*$A48</f>
        <v>591.85002240000006</v>
      </c>
      <c r="CT48" s="67">
        <f t="shared" ref="CT48:CT66" si="154">AT48*$A48</f>
        <v>251.53625952000002</v>
      </c>
      <c r="CU48" s="67">
        <f t="shared" ref="CU48:CU66" si="155">AU48*$A48</f>
        <v>266.33251008000002</v>
      </c>
      <c r="CV48" s="67">
        <f t="shared" ref="CV48:CV66" si="156">AV48*$A48</f>
        <v>295.92501120000003</v>
      </c>
      <c r="CW48" s="67">
        <f t="shared" ref="CW48:CW66" si="157">AW48*$A48</f>
        <v>591.85002240000006</v>
      </c>
      <c r="CX48" s="67">
        <f t="shared" ref="CX48:CX66" si="158">AX48*$A48</f>
        <v>295.92501120000003</v>
      </c>
      <c r="CY48" s="67">
        <f t="shared" ref="CY48:CY66" si="159">AY48*$A48</f>
        <v>835.34110109337132</v>
      </c>
      <c r="CZ48" s="67">
        <f t="shared" ref="CZ48:CZ66" si="160">AZ48*$A48</f>
        <v>743.93074296176769</v>
      </c>
      <c r="DA48" s="67">
        <f t="shared" ref="DA48:DA66" si="161">BA48*$A48</f>
        <v>5637.6009622762886</v>
      </c>
      <c r="DB48" s="67">
        <f t="shared" si="109"/>
        <v>84.490796418159917</v>
      </c>
      <c r="DC48" s="67">
        <f t="shared" si="109"/>
        <v>170.65620000000001</v>
      </c>
      <c r="DD48" s="67">
        <f t="shared" si="2"/>
        <v>123.20100000000002</v>
      </c>
      <c r="DE48" s="67">
        <f t="shared" si="3"/>
        <v>165.93081134249368</v>
      </c>
      <c r="DF48" s="67">
        <f t="shared" si="4"/>
        <v>182.52</v>
      </c>
      <c r="DG48" s="67">
        <f t="shared" si="5"/>
        <v>77.570999999999998</v>
      </c>
      <c r="DH48" s="67">
        <f t="shared" si="6"/>
        <v>82.134</v>
      </c>
      <c r="DI48" s="67">
        <f t="shared" si="7"/>
        <v>91.26</v>
      </c>
      <c r="DJ48" s="67">
        <f t="shared" si="8"/>
        <v>182.52</v>
      </c>
      <c r="DK48" s="67">
        <f t="shared" si="9"/>
        <v>91.26</v>
      </c>
      <c r="DL48" s="67">
        <f t="shared" si="10"/>
        <v>257.60995522699858</v>
      </c>
      <c r="DM48" s="67">
        <f t="shared" si="11"/>
        <v>229.42001193946706</v>
      </c>
      <c r="DN48" s="67">
        <f t="shared" si="12"/>
        <v>1738.5737749271195</v>
      </c>
      <c r="DO48" s="67">
        <f t="shared" si="13"/>
        <v>103.92367959433669</v>
      </c>
      <c r="DP48" s="67">
        <f t="shared" si="14"/>
        <v>209.90712600000003</v>
      </c>
      <c r="DQ48" s="67">
        <f t="shared" si="15"/>
        <v>151.53723000000002</v>
      </c>
      <c r="DR48" s="67">
        <f t="shared" si="16"/>
        <v>204.09489795126723</v>
      </c>
      <c r="DS48" s="67">
        <f t="shared" si="17"/>
        <v>224.49960000000002</v>
      </c>
      <c r="DT48" s="67">
        <f t="shared" si="18"/>
        <v>95.412329999999997</v>
      </c>
      <c r="DU48" s="67">
        <f t="shared" si="19"/>
        <v>101.02482000000001</v>
      </c>
      <c r="DV48" s="67">
        <f t="shared" si="20"/>
        <v>112.24980000000001</v>
      </c>
      <c r="DW48" s="67">
        <f t="shared" si="21"/>
        <v>224.49960000000002</v>
      </c>
      <c r="DX48" s="67">
        <f t="shared" si="22"/>
        <v>112.24980000000001</v>
      </c>
      <c r="DY48" s="67">
        <f t="shared" si="23"/>
        <v>316.86024492920825</v>
      </c>
      <c r="DZ48" s="67">
        <f t="shared" si="24"/>
        <v>282.18661468554444</v>
      </c>
      <c r="EA48" s="67">
        <f t="shared" si="25"/>
        <v>2138.4457431603569</v>
      </c>
      <c r="EB48" s="67">
        <f t="shared" si="26"/>
        <v>130.94383628886425</v>
      </c>
      <c r="EC48" s="67">
        <f t="shared" si="27"/>
        <v>264.48297876000004</v>
      </c>
      <c r="ED48" s="67">
        <f t="shared" si="28"/>
        <v>190.93690980000005</v>
      </c>
      <c r="EE48" s="67">
        <f t="shared" si="29"/>
        <v>257.15957141859673</v>
      </c>
      <c r="EF48" s="67">
        <f t="shared" si="30"/>
        <v>282.86949600000003</v>
      </c>
      <c r="EG48" s="67">
        <f t="shared" si="31"/>
        <v>120.21953579999999</v>
      </c>
      <c r="EH48" s="67">
        <f t="shared" si="32"/>
        <v>127.29127320000001</v>
      </c>
      <c r="EI48" s="67">
        <f t="shared" si="33"/>
        <v>141.43474800000001</v>
      </c>
      <c r="EJ48" s="67">
        <f t="shared" si="34"/>
        <v>282.86949600000003</v>
      </c>
      <c r="EK48" s="67">
        <f t="shared" si="35"/>
        <v>141.43474800000001</v>
      </c>
      <c r="EL48" s="67">
        <f t="shared" si="36"/>
        <v>399.24390861080246</v>
      </c>
      <c r="EM48" s="67">
        <f t="shared" si="37"/>
        <v>355.55513450378601</v>
      </c>
      <c r="EN48" s="67">
        <f t="shared" si="38"/>
        <v>2694.4416363820496</v>
      </c>
      <c r="EO48" s="67">
        <f t="shared" si="39"/>
        <v>178.08361735285538</v>
      </c>
      <c r="EP48" s="67">
        <f t="shared" si="40"/>
        <v>359.69685111360002</v>
      </c>
      <c r="EQ48" s="67">
        <f t="shared" si="41"/>
        <v>259.67419732800005</v>
      </c>
      <c r="ER48" s="67">
        <f t="shared" si="42"/>
        <v>349.73701712929159</v>
      </c>
      <c r="ES48" s="67">
        <f t="shared" si="43"/>
        <v>384.70251456000005</v>
      </c>
      <c r="ET48" s="67">
        <f t="shared" si="44"/>
        <v>163.49856868800001</v>
      </c>
      <c r="EU48" s="67">
        <f t="shared" si="45"/>
        <v>173.11613155200001</v>
      </c>
      <c r="EV48" s="67">
        <f t="shared" si="46"/>
        <v>192.35125728000003</v>
      </c>
      <c r="EW48" s="67">
        <f t="shared" si="47"/>
        <v>384.70251456000005</v>
      </c>
      <c r="EX48" s="67">
        <f t="shared" si="48"/>
        <v>192.35125728000003</v>
      </c>
      <c r="EY48" s="67">
        <f t="shared" si="49"/>
        <v>542.97171571069134</v>
      </c>
      <c r="EZ48" s="67">
        <f t="shared" si="50"/>
        <v>483.55498292514903</v>
      </c>
      <c r="FA48" s="67">
        <f t="shared" si="51"/>
        <v>3664.4406254795877</v>
      </c>
    </row>
    <row r="49" spans="1:157">
      <c r="A49" s="4">
        <v>12.15</v>
      </c>
      <c r="B49" s="87">
        <v>0</v>
      </c>
      <c r="C49" s="87">
        <v>7.48</v>
      </c>
      <c r="D49" s="87">
        <v>7.2</v>
      </c>
      <c r="E49" s="87">
        <v>5.4546617798321391</v>
      </c>
      <c r="F49" s="87">
        <v>4</v>
      </c>
      <c r="G49" s="87">
        <v>0</v>
      </c>
      <c r="H49" s="87">
        <v>2.4</v>
      </c>
      <c r="I49" s="87">
        <v>2</v>
      </c>
      <c r="J49" s="87">
        <v>6</v>
      </c>
      <c r="K49" s="87">
        <v>8</v>
      </c>
      <c r="L49" s="87">
        <v>0</v>
      </c>
      <c r="M49" s="87">
        <v>7.5417492419285681</v>
      </c>
      <c r="N49" s="73">
        <f t="shared" si="52"/>
        <v>50.076411021760705</v>
      </c>
      <c r="O49" s="87">
        <v>0</v>
      </c>
      <c r="P49" s="87">
        <v>9.2004000000000001</v>
      </c>
      <c r="Q49" s="87">
        <v>8.8559999999999999</v>
      </c>
      <c r="R49" s="87">
        <v>6.7092339891935309</v>
      </c>
      <c r="S49" s="87">
        <v>4.92</v>
      </c>
      <c r="T49" s="87">
        <v>0</v>
      </c>
      <c r="U49" s="87">
        <v>2.952</v>
      </c>
      <c r="V49" s="87">
        <v>2.46</v>
      </c>
      <c r="W49" s="87">
        <v>7.38</v>
      </c>
      <c r="X49" s="87">
        <v>9.84</v>
      </c>
      <c r="Y49" s="87">
        <v>0</v>
      </c>
      <c r="Z49" s="87">
        <v>9.2763515675721386</v>
      </c>
      <c r="AA49" s="73">
        <f t="shared" si="53"/>
        <v>61.593985556765674</v>
      </c>
      <c r="AB49" s="87">
        <v>0</v>
      </c>
      <c r="AC49" s="87">
        <v>11.592504</v>
      </c>
      <c r="AD49" s="87">
        <v>11.15856</v>
      </c>
      <c r="AE49" s="87">
        <v>8.4536348263838494</v>
      </c>
      <c r="AF49" s="87">
        <v>6.1992000000000003</v>
      </c>
      <c r="AG49" s="87">
        <v>0</v>
      </c>
      <c r="AH49" s="87">
        <v>3.7195200000000002</v>
      </c>
      <c r="AI49" s="87">
        <v>3.0996000000000001</v>
      </c>
      <c r="AJ49" s="87">
        <v>9.2988</v>
      </c>
      <c r="AK49" s="87">
        <v>12.398400000000001</v>
      </c>
      <c r="AL49" s="87">
        <v>0</v>
      </c>
      <c r="AM49" s="87">
        <v>11.688202975140895</v>
      </c>
      <c r="AN49" s="73">
        <f t="shared" si="54"/>
        <v>77.608421801524742</v>
      </c>
      <c r="AO49" s="87">
        <v>0</v>
      </c>
      <c r="AP49" s="87">
        <v>15.765805440000001</v>
      </c>
      <c r="AQ49" s="87">
        <v>15.175641600000001</v>
      </c>
      <c r="AR49" s="87">
        <v>11.496943363882036</v>
      </c>
      <c r="AS49" s="87">
        <v>8.4309120000000011</v>
      </c>
      <c r="AT49" s="87">
        <v>0</v>
      </c>
      <c r="AU49" s="87">
        <v>5.0585472000000005</v>
      </c>
      <c r="AV49" s="87">
        <v>4.2154560000000005</v>
      </c>
      <c r="AW49" s="87">
        <v>12.646368000000001</v>
      </c>
      <c r="AX49" s="87">
        <v>16.861824000000002</v>
      </c>
      <c r="AY49" s="87">
        <v>0</v>
      </c>
      <c r="AZ49" s="87">
        <v>15.895956046191618</v>
      </c>
      <c r="BA49" s="73">
        <f t="shared" si="55"/>
        <v>105.54745365007365</v>
      </c>
      <c r="BB49" s="67">
        <f t="shared" si="110"/>
        <v>0</v>
      </c>
      <c r="BC49" s="67">
        <f t="shared" si="111"/>
        <v>90.882000000000005</v>
      </c>
      <c r="BD49" s="67">
        <f t="shared" si="112"/>
        <v>87.48</v>
      </c>
      <c r="BE49" s="67">
        <f t="shared" si="113"/>
        <v>66.274140624960495</v>
      </c>
      <c r="BF49" s="67">
        <f t="shared" si="114"/>
        <v>48.6</v>
      </c>
      <c r="BG49" s="67">
        <f t="shared" si="115"/>
        <v>0</v>
      </c>
      <c r="BH49" s="67">
        <f t="shared" si="116"/>
        <v>29.16</v>
      </c>
      <c r="BI49" s="67">
        <f t="shared" si="117"/>
        <v>24.3</v>
      </c>
      <c r="BJ49" s="67">
        <f t="shared" si="118"/>
        <v>72.900000000000006</v>
      </c>
      <c r="BK49" s="67">
        <f t="shared" si="119"/>
        <v>97.2</v>
      </c>
      <c r="BL49" s="67">
        <f t="shared" si="120"/>
        <v>0</v>
      </c>
      <c r="BM49" s="67">
        <f t="shared" si="121"/>
        <v>91.6322532894321</v>
      </c>
      <c r="BN49" s="67">
        <f t="shared" si="122"/>
        <v>608.42839391439259</v>
      </c>
      <c r="BO49" s="67">
        <f t="shared" si="123"/>
        <v>0</v>
      </c>
      <c r="BP49" s="67">
        <f t="shared" si="124"/>
        <v>111.78486000000001</v>
      </c>
      <c r="BQ49" s="67">
        <f t="shared" si="125"/>
        <v>107.60040000000001</v>
      </c>
      <c r="BR49" s="67">
        <f t="shared" si="126"/>
        <v>81.517192968701409</v>
      </c>
      <c r="BS49" s="67">
        <f t="shared" si="127"/>
        <v>59.777999999999999</v>
      </c>
      <c r="BT49" s="67">
        <f t="shared" si="128"/>
        <v>0</v>
      </c>
      <c r="BU49" s="67">
        <f t="shared" si="129"/>
        <v>35.866799999999998</v>
      </c>
      <c r="BV49" s="67">
        <f t="shared" si="130"/>
        <v>29.888999999999999</v>
      </c>
      <c r="BW49" s="67">
        <f t="shared" si="131"/>
        <v>89.667000000000002</v>
      </c>
      <c r="BX49" s="67">
        <f t="shared" si="132"/>
        <v>119.556</v>
      </c>
      <c r="BY49" s="67">
        <f t="shared" si="133"/>
        <v>0</v>
      </c>
      <c r="BZ49" s="67">
        <f t="shared" si="134"/>
        <v>112.70767154600149</v>
      </c>
      <c r="CA49" s="67">
        <f t="shared" si="135"/>
        <v>748.36692451470299</v>
      </c>
      <c r="CB49" s="67">
        <f t="shared" si="136"/>
        <v>0</v>
      </c>
      <c r="CC49" s="67">
        <f t="shared" si="137"/>
        <v>140.84892360000001</v>
      </c>
      <c r="CD49" s="67">
        <f t="shared" si="138"/>
        <v>135.576504</v>
      </c>
      <c r="CE49" s="67">
        <f t="shared" si="139"/>
        <v>102.71166314056377</v>
      </c>
      <c r="CF49" s="67">
        <f t="shared" si="140"/>
        <v>75.320280000000011</v>
      </c>
      <c r="CG49" s="67">
        <f t="shared" si="141"/>
        <v>0</v>
      </c>
      <c r="CH49" s="67">
        <f t="shared" si="142"/>
        <v>45.192168000000002</v>
      </c>
      <c r="CI49" s="67">
        <f t="shared" si="143"/>
        <v>37.660140000000006</v>
      </c>
      <c r="CJ49" s="67">
        <f t="shared" si="144"/>
        <v>112.98042000000001</v>
      </c>
      <c r="CK49" s="67">
        <f t="shared" si="145"/>
        <v>150.64056000000002</v>
      </c>
      <c r="CL49" s="67">
        <f t="shared" si="146"/>
        <v>0</v>
      </c>
      <c r="CM49" s="67">
        <f t="shared" si="147"/>
        <v>142.01166614796188</v>
      </c>
      <c r="CN49" s="67">
        <f t="shared" si="148"/>
        <v>942.9423248885256</v>
      </c>
      <c r="CO49" s="67">
        <f t="shared" si="149"/>
        <v>0</v>
      </c>
      <c r="CP49" s="67">
        <f t="shared" si="150"/>
        <v>191.55453609600002</v>
      </c>
      <c r="CQ49" s="67">
        <f t="shared" si="151"/>
        <v>184.38404544000002</v>
      </c>
      <c r="CR49" s="67">
        <f t="shared" si="152"/>
        <v>139.68786187116675</v>
      </c>
      <c r="CS49" s="67">
        <f t="shared" si="153"/>
        <v>102.43558080000001</v>
      </c>
      <c r="CT49" s="67">
        <f t="shared" si="154"/>
        <v>0</v>
      </c>
      <c r="CU49" s="67">
        <f t="shared" si="155"/>
        <v>61.461348480000005</v>
      </c>
      <c r="CV49" s="67">
        <f t="shared" si="156"/>
        <v>51.217790400000005</v>
      </c>
      <c r="CW49" s="67">
        <f t="shared" si="157"/>
        <v>153.65337120000001</v>
      </c>
      <c r="CX49" s="67">
        <f t="shared" si="158"/>
        <v>204.87116160000002</v>
      </c>
      <c r="CY49" s="67">
        <f t="shared" si="159"/>
        <v>0</v>
      </c>
      <c r="CZ49" s="67">
        <f t="shared" si="160"/>
        <v>193.13586596122815</v>
      </c>
      <c r="DA49" s="67">
        <f t="shared" si="161"/>
        <v>1282.401561848395</v>
      </c>
      <c r="DB49" s="67">
        <f t="shared" si="109"/>
        <v>0</v>
      </c>
      <c r="DC49" s="67">
        <f t="shared" si="109"/>
        <v>59.073300000000003</v>
      </c>
      <c r="DD49" s="67">
        <f t="shared" si="2"/>
        <v>56.862000000000002</v>
      </c>
      <c r="DE49" s="67">
        <f t="shared" si="3"/>
        <v>43.07819140622432</v>
      </c>
      <c r="DF49" s="67">
        <f t="shared" si="4"/>
        <v>31.590000000000003</v>
      </c>
      <c r="DG49" s="67">
        <f t="shared" si="5"/>
        <v>0</v>
      </c>
      <c r="DH49" s="67">
        <f t="shared" si="6"/>
        <v>18.954000000000001</v>
      </c>
      <c r="DI49" s="67">
        <f t="shared" si="7"/>
        <v>15.795000000000002</v>
      </c>
      <c r="DJ49" s="67">
        <f t="shared" si="8"/>
        <v>47.385000000000005</v>
      </c>
      <c r="DK49" s="67">
        <f t="shared" si="9"/>
        <v>63.180000000000007</v>
      </c>
      <c r="DL49" s="67">
        <f t="shared" si="10"/>
        <v>0</v>
      </c>
      <c r="DM49" s="67">
        <f t="shared" si="11"/>
        <v>59.560964638130869</v>
      </c>
      <c r="DN49" s="67">
        <f t="shared" si="12"/>
        <v>395.4784560443552</v>
      </c>
      <c r="DO49" s="67">
        <f t="shared" si="13"/>
        <v>0</v>
      </c>
      <c r="DP49" s="67">
        <f t="shared" si="14"/>
        <v>72.660159000000007</v>
      </c>
      <c r="DQ49" s="67">
        <f t="shared" si="15"/>
        <v>69.940260000000009</v>
      </c>
      <c r="DR49" s="67">
        <f t="shared" si="16"/>
        <v>52.986175429655916</v>
      </c>
      <c r="DS49" s="67">
        <f t="shared" si="17"/>
        <v>38.855699999999999</v>
      </c>
      <c r="DT49" s="67">
        <f t="shared" si="18"/>
        <v>0</v>
      </c>
      <c r="DU49" s="67">
        <f t="shared" si="19"/>
        <v>23.313420000000001</v>
      </c>
      <c r="DV49" s="67">
        <f t="shared" si="20"/>
        <v>19.427849999999999</v>
      </c>
      <c r="DW49" s="67">
        <f t="shared" si="21"/>
        <v>58.283550000000005</v>
      </c>
      <c r="DX49" s="67">
        <f t="shared" si="22"/>
        <v>77.711399999999998</v>
      </c>
      <c r="DY49" s="67">
        <f t="shared" si="23"/>
        <v>0</v>
      </c>
      <c r="DZ49" s="67">
        <f t="shared" si="24"/>
        <v>73.259986504900979</v>
      </c>
      <c r="EA49" s="67">
        <f t="shared" si="25"/>
        <v>486.43850093455694</v>
      </c>
      <c r="EB49" s="67">
        <f t="shared" si="26"/>
        <v>0</v>
      </c>
      <c r="EC49" s="67">
        <f t="shared" si="27"/>
        <v>91.551800340000014</v>
      </c>
      <c r="ED49" s="67">
        <f t="shared" si="28"/>
        <v>88.1247276</v>
      </c>
      <c r="EE49" s="67">
        <f t="shared" si="29"/>
        <v>66.76258104136646</v>
      </c>
      <c r="EF49" s="67">
        <f t="shared" si="30"/>
        <v>48.958182000000008</v>
      </c>
      <c r="EG49" s="67">
        <f t="shared" si="31"/>
        <v>0</v>
      </c>
      <c r="EH49" s="67">
        <f t="shared" si="32"/>
        <v>29.374909200000001</v>
      </c>
      <c r="EI49" s="67">
        <f t="shared" si="33"/>
        <v>24.479091000000004</v>
      </c>
      <c r="EJ49" s="67">
        <f t="shared" si="34"/>
        <v>73.437273000000005</v>
      </c>
      <c r="EK49" s="67">
        <f t="shared" si="35"/>
        <v>97.916364000000016</v>
      </c>
      <c r="EL49" s="67">
        <f t="shared" si="36"/>
        <v>0</v>
      </c>
      <c r="EM49" s="67">
        <f t="shared" si="37"/>
        <v>92.307582996175228</v>
      </c>
      <c r="EN49" s="67">
        <f t="shared" si="38"/>
        <v>612.91251117754166</v>
      </c>
      <c r="EO49" s="67">
        <f t="shared" si="39"/>
        <v>0</v>
      </c>
      <c r="EP49" s="67">
        <f t="shared" si="40"/>
        <v>124.51044846240002</v>
      </c>
      <c r="EQ49" s="67">
        <f t="shared" si="41"/>
        <v>119.84962953600002</v>
      </c>
      <c r="ER49" s="67">
        <f t="shared" si="42"/>
        <v>90.797110216258389</v>
      </c>
      <c r="ES49" s="67">
        <f t="shared" si="43"/>
        <v>66.583127520000005</v>
      </c>
      <c r="ET49" s="67">
        <f t="shared" si="44"/>
        <v>0</v>
      </c>
      <c r="EU49" s="67">
        <f t="shared" si="45"/>
        <v>39.949876512000003</v>
      </c>
      <c r="EV49" s="67">
        <f t="shared" si="46"/>
        <v>33.291563760000003</v>
      </c>
      <c r="EW49" s="67">
        <f t="shared" si="47"/>
        <v>99.874691280000008</v>
      </c>
      <c r="EX49" s="67">
        <f t="shared" si="48"/>
        <v>133.16625504000001</v>
      </c>
      <c r="EY49" s="67">
        <f t="shared" si="49"/>
        <v>0</v>
      </c>
      <c r="EZ49" s="67">
        <f t="shared" si="50"/>
        <v>125.53831287479831</v>
      </c>
      <c r="FA49" s="67">
        <f t="shared" si="51"/>
        <v>833.56101520145671</v>
      </c>
    </row>
    <row r="50" spans="1:157">
      <c r="A50" s="4">
        <v>10.8</v>
      </c>
      <c r="B50" s="87">
        <v>3.7033003032285734</v>
      </c>
      <c r="C50" s="87">
        <v>0</v>
      </c>
      <c r="D50" s="87">
        <v>1.8</v>
      </c>
      <c r="E50" s="87">
        <v>7.2728823731095193</v>
      </c>
      <c r="F50" s="87">
        <v>6</v>
      </c>
      <c r="G50" s="87">
        <v>3.4</v>
      </c>
      <c r="H50" s="87">
        <v>1.2</v>
      </c>
      <c r="I50" s="87">
        <v>2</v>
      </c>
      <c r="J50" s="87">
        <v>0</v>
      </c>
      <c r="K50" s="87">
        <v>4</v>
      </c>
      <c r="L50" s="87">
        <v>6.7747522742142952</v>
      </c>
      <c r="M50" s="87">
        <v>5.0278328279523787</v>
      </c>
      <c r="N50" s="73">
        <f t="shared" si="52"/>
        <v>41.178767778504763</v>
      </c>
      <c r="O50" s="87">
        <v>4.5550593729711455</v>
      </c>
      <c r="P50" s="87">
        <v>0</v>
      </c>
      <c r="Q50" s="87">
        <v>2.214</v>
      </c>
      <c r="R50" s="87">
        <v>8.9456453189247078</v>
      </c>
      <c r="S50" s="87">
        <v>7.38</v>
      </c>
      <c r="T50" s="87">
        <v>4.1819999999999995</v>
      </c>
      <c r="U50" s="87">
        <v>1.476</v>
      </c>
      <c r="V50" s="87">
        <v>2.46</v>
      </c>
      <c r="W50" s="87">
        <v>0</v>
      </c>
      <c r="X50" s="87">
        <v>4.92</v>
      </c>
      <c r="Y50" s="87">
        <v>8.3329452972835831</v>
      </c>
      <c r="Z50" s="87">
        <v>6.1842343783814258</v>
      </c>
      <c r="AA50" s="73">
        <f t="shared" si="53"/>
        <v>50.649884367560865</v>
      </c>
      <c r="AB50" s="87">
        <v>5.7393748099436435</v>
      </c>
      <c r="AC50" s="87">
        <v>0</v>
      </c>
      <c r="AD50" s="87">
        <v>2.7896399999999999</v>
      </c>
      <c r="AE50" s="87">
        <v>11.271513101845132</v>
      </c>
      <c r="AF50" s="87">
        <v>9.2988</v>
      </c>
      <c r="AG50" s="87">
        <v>5.2693199999999996</v>
      </c>
      <c r="AH50" s="87">
        <v>1.8597600000000001</v>
      </c>
      <c r="AI50" s="87">
        <v>3.0996000000000001</v>
      </c>
      <c r="AJ50" s="87">
        <v>0</v>
      </c>
      <c r="AK50" s="87">
        <v>6.1992000000000003</v>
      </c>
      <c r="AL50" s="87">
        <v>10.499511074577315</v>
      </c>
      <c r="AM50" s="87">
        <v>7.7921353167605965</v>
      </c>
      <c r="AN50" s="73">
        <f t="shared" si="54"/>
        <v>63.818854303126685</v>
      </c>
      <c r="AO50" s="87">
        <v>7.8055497415233557</v>
      </c>
      <c r="AP50" s="87">
        <v>0</v>
      </c>
      <c r="AQ50" s="87">
        <v>3.7939104000000001</v>
      </c>
      <c r="AR50" s="87">
        <v>15.329257818509381</v>
      </c>
      <c r="AS50" s="87">
        <v>12.646368000000001</v>
      </c>
      <c r="AT50" s="87">
        <v>7.1662752000000003</v>
      </c>
      <c r="AU50" s="87">
        <v>2.5292736000000002</v>
      </c>
      <c r="AV50" s="87">
        <v>4.2154560000000005</v>
      </c>
      <c r="AW50" s="87">
        <v>0</v>
      </c>
      <c r="AX50" s="87">
        <v>8.4309120000000011</v>
      </c>
      <c r="AY50" s="87">
        <v>14.279335061425149</v>
      </c>
      <c r="AZ50" s="87">
        <v>10.597304030794412</v>
      </c>
      <c r="BA50" s="73">
        <f t="shared" si="55"/>
        <v>86.793641852252307</v>
      </c>
      <c r="BB50" s="67">
        <f t="shared" si="110"/>
        <v>39.995643274868598</v>
      </c>
      <c r="BC50" s="67">
        <f t="shared" si="111"/>
        <v>0</v>
      </c>
      <c r="BD50" s="67">
        <f t="shared" si="112"/>
        <v>19.440000000000001</v>
      </c>
      <c r="BE50" s="67">
        <f t="shared" si="113"/>
        <v>78.547129629582813</v>
      </c>
      <c r="BF50" s="67">
        <f t="shared" si="114"/>
        <v>64.800000000000011</v>
      </c>
      <c r="BG50" s="67">
        <f t="shared" si="115"/>
        <v>36.72</v>
      </c>
      <c r="BH50" s="67">
        <f t="shared" si="116"/>
        <v>12.96</v>
      </c>
      <c r="BI50" s="67">
        <f t="shared" si="117"/>
        <v>21.6</v>
      </c>
      <c r="BJ50" s="67">
        <f t="shared" si="118"/>
        <v>0</v>
      </c>
      <c r="BK50" s="67">
        <f t="shared" si="119"/>
        <v>43.2</v>
      </c>
      <c r="BL50" s="67">
        <f t="shared" si="120"/>
        <v>73.167324561514391</v>
      </c>
      <c r="BM50" s="67">
        <f t="shared" si="121"/>
        <v>54.300594541885694</v>
      </c>
      <c r="BN50" s="67">
        <f t="shared" si="122"/>
        <v>444.73069200785147</v>
      </c>
      <c r="BO50" s="67">
        <f t="shared" si="123"/>
        <v>49.194641228088372</v>
      </c>
      <c r="BP50" s="67">
        <f t="shared" si="124"/>
        <v>0</v>
      </c>
      <c r="BQ50" s="67">
        <f t="shared" si="125"/>
        <v>23.911200000000001</v>
      </c>
      <c r="BR50" s="67">
        <f t="shared" si="126"/>
        <v>96.612969444386849</v>
      </c>
      <c r="BS50" s="67">
        <f t="shared" si="127"/>
        <v>79.704000000000008</v>
      </c>
      <c r="BT50" s="67">
        <f t="shared" si="128"/>
        <v>45.165599999999998</v>
      </c>
      <c r="BU50" s="67">
        <f t="shared" si="129"/>
        <v>15.940800000000001</v>
      </c>
      <c r="BV50" s="67">
        <f t="shared" si="130"/>
        <v>26.568000000000001</v>
      </c>
      <c r="BW50" s="67">
        <f t="shared" si="131"/>
        <v>0</v>
      </c>
      <c r="BX50" s="67">
        <f t="shared" si="132"/>
        <v>53.136000000000003</v>
      </c>
      <c r="BY50" s="67">
        <f t="shared" si="133"/>
        <v>89.995809210662699</v>
      </c>
      <c r="BZ50" s="67">
        <f t="shared" si="134"/>
        <v>66.789731286519398</v>
      </c>
      <c r="CA50" s="67">
        <f t="shared" si="135"/>
        <v>547.01875116965743</v>
      </c>
      <c r="CB50" s="67">
        <f t="shared" si="136"/>
        <v>61.98524794739135</v>
      </c>
      <c r="CC50" s="67">
        <f t="shared" si="137"/>
        <v>0</v>
      </c>
      <c r="CD50" s="67">
        <f t="shared" si="138"/>
        <v>30.128112000000002</v>
      </c>
      <c r="CE50" s="67">
        <f t="shared" si="139"/>
        <v>121.73234149992743</v>
      </c>
      <c r="CF50" s="67">
        <f t="shared" si="140"/>
        <v>100.42704000000001</v>
      </c>
      <c r="CG50" s="67">
        <f t="shared" si="141"/>
        <v>56.908656000000001</v>
      </c>
      <c r="CH50" s="67">
        <f t="shared" si="142"/>
        <v>20.085408000000001</v>
      </c>
      <c r="CI50" s="67">
        <f t="shared" si="143"/>
        <v>33.475680000000004</v>
      </c>
      <c r="CJ50" s="67">
        <f t="shared" si="144"/>
        <v>0</v>
      </c>
      <c r="CK50" s="67">
        <f t="shared" si="145"/>
        <v>66.951360000000008</v>
      </c>
      <c r="CL50" s="67">
        <f t="shared" si="146"/>
        <v>113.39471960543501</v>
      </c>
      <c r="CM50" s="67">
        <f t="shared" si="147"/>
        <v>84.155061421014452</v>
      </c>
      <c r="CN50" s="67">
        <f t="shared" si="148"/>
        <v>689.24362647376824</v>
      </c>
      <c r="CO50" s="67">
        <f t="shared" si="149"/>
        <v>84.299937208452249</v>
      </c>
      <c r="CP50" s="67">
        <f t="shared" si="150"/>
        <v>0</v>
      </c>
      <c r="CQ50" s="67">
        <f t="shared" si="151"/>
        <v>40.974232320000006</v>
      </c>
      <c r="CR50" s="67">
        <f t="shared" si="152"/>
        <v>165.55598443990132</v>
      </c>
      <c r="CS50" s="67">
        <f t="shared" si="153"/>
        <v>136.58077440000002</v>
      </c>
      <c r="CT50" s="67">
        <f t="shared" si="154"/>
        <v>77.395772160000007</v>
      </c>
      <c r="CU50" s="67">
        <f t="shared" si="155"/>
        <v>27.316154880000003</v>
      </c>
      <c r="CV50" s="67">
        <f t="shared" si="156"/>
        <v>45.52692480000001</v>
      </c>
      <c r="CW50" s="67">
        <f t="shared" si="157"/>
        <v>0</v>
      </c>
      <c r="CX50" s="67">
        <f t="shared" si="158"/>
        <v>91.053849600000021</v>
      </c>
      <c r="CY50" s="67">
        <f t="shared" si="159"/>
        <v>154.21681866339162</v>
      </c>
      <c r="CZ50" s="67">
        <f t="shared" si="160"/>
        <v>114.45088353257965</v>
      </c>
      <c r="DA50" s="67">
        <f t="shared" si="161"/>
        <v>937.37133200432493</v>
      </c>
      <c r="DB50" s="67">
        <f t="shared" si="109"/>
        <v>25.99716812866459</v>
      </c>
      <c r="DC50" s="67">
        <f t="shared" si="109"/>
        <v>0</v>
      </c>
      <c r="DD50" s="67">
        <f t="shared" si="2"/>
        <v>12.636000000000001</v>
      </c>
      <c r="DE50" s="67">
        <f t="shared" si="3"/>
        <v>51.055634259228832</v>
      </c>
      <c r="DF50" s="67">
        <f t="shared" si="4"/>
        <v>42.120000000000012</v>
      </c>
      <c r="DG50" s="67">
        <f t="shared" si="5"/>
        <v>23.867999999999999</v>
      </c>
      <c r="DH50" s="67">
        <f t="shared" si="6"/>
        <v>8.4240000000000013</v>
      </c>
      <c r="DI50" s="67">
        <f t="shared" si="7"/>
        <v>14.040000000000001</v>
      </c>
      <c r="DJ50" s="67">
        <f t="shared" si="8"/>
        <v>0</v>
      </c>
      <c r="DK50" s="67">
        <f t="shared" si="9"/>
        <v>28.080000000000002</v>
      </c>
      <c r="DL50" s="67">
        <f t="shared" si="10"/>
        <v>47.558760964984359</v>
      </c>
      <c r="DM50" s="67">
        <f t="shared" si="11"/>
        <v>35.295386452225699</v>
      </c>
      <c r="DN50" s="67">
        <f t="shared" si="12"/>
        <v>289.07494980510347</v>
      </c>
      <c r="DO50" s="67">
        <f t="shared" si="13"/>
        <v>31.976516798257443</v>
      </c>
      <c r="DP50" s="67">
        <f t="shared" si="14"/>
        <v>0</v>
      </c>
      <c r="DQ50" s="67">
        <f t="shared" si="15"/>
        <v>15.542280000000002</v>
      </c>
      <c r="DR50" s="67">
        <f t="shared" si="16"/>
        <v>62.798430138851451</v>
      </c>
      <c r="DS50" s="67">
        <f t="shared" si="17"/>
        <v>51.807600000000008</v>
      </c>
      <c r="DT50" s="67">
        <f t="shared" si="18"/>
        <v>29.35764</v>
      </c>
      <c r="DU50" s="67">
        <f t="shared" si="19"/>
        <v>10.361520000000001</v>
      </c>
      <c r="DV50" s="67">
        <f t="shared" si="20"/>
        <v>17.269200000000001</v>
      </c>
      <c r="DW50" s="67">
        <f t="shared" si="21"/>
        <v>0</v>
      </c>
      <c r="DX50" s="67">
        <f t="shared" si="22"/>
        <v>34.538400000000003</v>
      </c>
      <c r="DY50" s="67">
        <f t="shared" si="23"/>
        <v>58.497275986930759</v>
      </c>
      <c r="DZ50" s="67">
        <f t="shared" si="24"/>
        <v>43.413325336237612</v>
      </c>
      <c r="EA50" s="67">
        <f t="shared" si="25"/>
        <v>355.56218826027737</v>
      </c>
      <c r="EB50" s="67">
        <f t="shared" si="26"/>
        <v>40.290411165804379</v>
      </c>
      <c r="EC50" s="67">
        <f t="shared" si="27"/>
        <v>0</v>
      </c>
      <c r="ED50" s="67">
        <f t="shared" si="28"/>
        <v>19.583272800000003</v>
      </c>
      <c r="EE50" s="67">
        <f t="shared" si="29"/>
        <v>79.126021974952835</v>
      </c>
      <c r="EF50" s="67">
        <f t="shared" si="30"/>
        <v>65.27757600000001</v>
      </c>
      <c r="EG50" s="67">
        <f t="shared" si="31"/>
        <v>36.990626400000004</v>
      </c>
      <c r="EH50" s="67">
        <f t="shared" si="32"/>
        <v>13.0555152</v>
      </c>
      <c r="EI50" s="67">
        <f t="shared" si="33"/>
        <v>21.759192000000002</v>
      </c>
      <c r="EJ50" s="67">
        <f t="shared" si="34"/>
        <v>0</v>
      </c>
      <c r="EK50" s="67">
        <f t="shared" si="35"/>
        <v>43.518384000000005</v>
      </c>
      <c r="EL50" s="67">
        <f t="shared" si="36"/>
        <v>73.706567743532759</v>
      </c>
      <c r="EM50" s="67">
        <f t="shared" si="37"/>
        <v>54.700789923659393</v>
      </c>
      <c r="EN50" s="67">
        <f t="shared" si="38"/>
        <v>448.00835720794936</v>
      </c>
      <c r="EO50" s="67">
        <f t="shared" si="39"/>
        <v>54.794959185493965</v>
      </c>
      <c r="EP50" s="67">
        <f t="shared" si="40"/>
        <v>0</v>
      </c>
      <c r="EQ50" s="67">
        <f t="shared" si="41"/>
        <v>26.633251008000006</v>
      </c>
      <c r="ER50" s="67">
        <f t="shared" si="42"/>
        <v>107.61138988593586</v>
      </c>
      <c r="ES50" s="67">
        <f t="shared" si="43"/>
        <v>88.777503360000026</v>
      </c>
      <c r="ET50" s="67">
        <f t="shared" si="44"/>
        <v>50.307251904000005</v>
      </c>
      <c r="EU50" s="67">
        <f t="shared" si="45"/>
        <v>17.755500672000004</v>
      </c>
      <c r="EV50" s="67">
        <f t="shared" si="46"/>
        <v>29.592501120000009</v>
      </c>
      <c r="EW50" s="67">
        <f t="shared" si="47"/>
        <v>0</v>
      </c>
      <c r="EX50" s="67">
        <f t="shared" si="48"/>
        <v>59.185002240000017</v>
      </c>
      <c r="EY50" s="67">
        <f t="shared" si="49"/>
        <v>100.24093213120456</v>
      </c>
      <c r="EZ50" s="67">
        <f t="shared" si="50"/>
        <v>74.393074296176778</v>
      </c>
      <c r="FA50" s="67">
        <f t="shared" si="51"/>
        <v>609.29136580281124</v>
      </c>
    </row>
    <row r="51" spans="1:157">
      <c r="A51" s="4">
        <v>13.5</v>
      </c>
      <c r="B51" s="87">
        <v>4.9377337376380979</v>
      </c>
      <c r="C51" s="87">
        <v>0</v>
      </c>
      <c r="D51" s="87">
        <v>3.6</v>
      </c>
      <c r="E51" s="87">
        <v>1.8182205932773798</v>
      </c>
      <c r="F51" s="87">
        <v>4</v>
      </c>
      <c r="G51" s="87">
        <v>1.7</v>
      </c>
      <c r="H51" s="87">
        <v>1.2</v>
      </c>
      <c r="I51" s="87">
        <v>4</v>
      </c>
      <c r="J51" s="87">
        <v>8</v>
      </c>
      <c r="K51" s="87">
        <v>4</v>
      </c>
      <c r="L51" s="87">
        <v>2.2582507580714317</v>
      </c>
      <c r="M51" s="87">
        <v>10.055665655904757</v>
      </c>
      <c r="N51" s="73">
        <f t="shared" si="52"/>
        <v>45.569870744891659</v>
      </c>
      <c r="O51" s="87">
        <v>6.0734124972948607</v>
      </c>
      <c r="P51" s="87">
        <v>0</v>
      </c>
      <c r="Q51" s="87">
        <v>4.4279999999999999</v>
      </c>
      <c r="R51" s="87">
        <v>2.236411329731177</v>
      </c>
      <c r="S51" s="87">
        <v>4.92</v>
      </c>
      <c r="T51" s="87">
        <v>2.0909999999999997</v>
      </c>
      <c r="U51" s="87">
        <v>1.476</v>
      </c>
      <c r="V51" s="87">
        <v>4.92</v>
      </c>
      <c r="W51" s="87">
        <v>9.84</v>
      </c>
      <c r="X51" s="87">
        <v>4.92</v>
      </c>
      <c r="Y51" s="87">
        <v>2.7776484324278612</v>
      </c>
      <c r="Z51" s="87">
        <v>12.368468756762852</v>
      </c>
      <c r="AA51" s="73">
        <f t="shared" si="53"/>
        <v>56.050941016216747</v>
      </c>
      <c r="AB51" s="87">
        <v>7.6524997465915243</v>
      </c>
      <c r="AC51" s="87">
        <v>0</v>
      </c>
      <c r="AD51" s="87">
        <v>5.5792799999999998</v>
      </c>
      <c r="AE51" s="87">
        <v>2.817878275461283</v>
      </c>
      <c r="AF51" s="87">
        <v>6.1992000000000003</v>
      </c>
      <c r="AG51" s="87">
        <v>2.6346599999999998</v>
      </c>
      <c r="AH51" s="87">
        <v>1.8597600000000001</v>
      </c>
      <c r="AI51" s="87">
        <v>6.1992000000000003</v>
      </c>
      <c r="AJ51" s="87">
        <v>12.398400000000001</v>
      </c>
      <c r="AK51" s="87">
        <v>6.1992000000000003</v>
      </c>
      <c r="AL51" s="87">
        <v>3.4998370248591053</v>
      </c>
      <c r="AM51" s="87">
        <v>15.584270633521193</v>
      </c>
      <c r="AN51" s="73">
        <f t="shared" si="54"/>
        <v>70.624185680433101</v>
      </c>
      <c r="AO51" s="87">
        <v>10.407399655364474</v>
      </c>
      <c r="AP51" s="87">
        <v>0</v>
      </c>
      <c r="AQ51" s="87">
        <v>7.5878208000000003</v>
      </c>
      <c r="AR51" s="87">
        <v>3.8323144546273453</v>
      </c>
      <c r="AS51" s="87">
        <v>8.4309120000000011</v>
      </c>
      <c r="AT51" s="87">
        <v>3.5831376000000001</v>
      </c>
      <c r="AU51" s="87">
        <v>2.5292736000000002</v>
      </c>
      <c r="AV51" s="87">
        <v>8.4309120000000011</v>
      </c>
      <c r="AW51" s="87">
        <v>16.861824000000002</v>
      </c>
      <c r="AX51" s="87">
        <v>8.4309120000000011</v>
      </c>
      <c r="AY51" s="87">
        <v>4.7597783538083833</v>
      </c>
      <c r="AZ51" s="87">
        <v>21.194608061588823</v>
      </c>
      <c r="BA51" s="73">
        <f t="shared" si="55"/>
        <v>96.048892525389036</v>
      </c>
      <c r="BB51" s="67">
        <f t="shared" si="110"/>
        <v>66.659405458114321</v>
      </c>
      <c r="BC51" s="67">
        <f t="shared" si="111"/>
        <v>0</v>
      </c>
      <c r="BD51" s="67">
        <f t="shared" si="112"/>
        <v>48.6</v>
      </c>
      <c r="BE51" s="67">
        <f t="shared" si="113"/>
        <v>24.545978009244628</v>
      </c>
      <c r="BF51" s="67">
        <f t="shared" si="114"/>
        <v>54</v>
      </c>
      <c r="BG51" s="67">
        <f t="shared" si="115"/>
        <v>22.95</v>
      </c>
      <c r="BH51" s="67">
        <f t="shared" si="116"/>
        <v>16.2</v>
      </c>
      <c r="BI51" s="67">
        <f t="shared" si="117"/>
        <v>54</v>
      </c>
      <c r="BJ51" s="67">
        <f t="shared" si="118"/>
        <v>108</v>
      </c>
      <c r="BK51" s="67">
        <f t="shared" si="119"/>
        <v>54</v>
      </c>
      <c r="BL51" s="67">
        <f t="shared" si="120"/>
        <v>30.486385233964327</v>
      </c>
      <c r="BM51" s="67">
        <f t="shared" si="121"/>
        <v>135.75148635471422</v>
      </c>
      <c r="BN51" s="67">
        <f t="shared" si="122"/>
        <v>615.1932550560374</v>
      </c>
      <c r="BO51" s="67">
        <f t="shared" si="123"/>
        <v>81.991068713480615</v>
      </c>
      <c r="BP51" s="67">
        <f t="shared" si="124"/>
        <v>0</v>
      </c>
      <c r="BQ51" s="67">
        <f t="shared" si="125"/>
        <v>59.777999999999999</v>
      </c>
      <c r="BR51" s="67">
        <f t="shared" si="126"/>
        <v>30.191552951370888</v>
      </c>
      <c r="BS51" s="67">
        <f t="shared" si="127"/>
        <v>66.42</v>
      </c>
      <c r="BT51" s="67">
        <f t="shared" si="128"/>
        <v>28.228499999999997</v>
      </c>
      <c r="BU51" s="67">
        <f t="shared" si="129"/>
        <v>19.925999999999998</v>
      </c>
      <c r="BV51" s="67">
        <f t="shared" si="130"/>
        <v>66.42</v>
      </c>
      <c r="BW51" s="67">
        <f t="shared" si="131"/>
        <v>132.84</v>
      </c>
      <c r="BX51" s="67">
        <f t="shared" si="132"/>
        <v>66.42</v>
      </c>
      <c r="BY51" s="67">
        <f t="shared" si="133"/>
        <v>37.498253837776126</v>
      </c>
      <c r="BZ51" s="67">
        <f t="shared" si="134"/>
        <v>166.97432821629849</v>
      </c>
      <c r="CA51" s="67">
        <f t="shared" si="135"/>
        <v>756.68770371892606</v>
      </c>
      <c r="CB51" s="67">
        <f t="shared" si="136"/>
        <v>103.30874657898558</v>
      </c>
      <c r="CC51" s="67">
        <f t="shared" si="137"/>
        <v>0</v>
      </c>
      <c r="CD51" s="67">
        <f t="shared" si="138"/>
        <v>75.320279999999997</v>
      </c>
      <c r="CE51" s="67">
        <f t="shared" si="139"/>
        <v>38.041356718727322</v>
      </c>
      <c r="CF51" s="67">
        <f t="shared" si="140"/>
        <v>83.6892</v>
      </c>
      <c r="CG51" s="67">
        <f t="shared" si="141"/>
        <v>35.567909999999998</v>
      </c>
      <c r="CH51" s="67">
        <f t="shared" si="142"/>
        <v>25.106760000000001</v>
      </c>
      <c r="CI51" s="67">
        <f t="shared" si="143"/>
        <v>83.6892</v>
      </c>
      <c r="CJ51" s="67">
        <f t="shared" si="144"/>
        <v>167.3784</v>
      </c>
      <c r="CK51" s="67">
        <f t="shared" si="145"/>
        <v>83.6892</v>
      </c>
      <c r="CL51" s="67">
        <f t="shared" si="146"/>
        <v>47.247799835597924</v>
      </c>
      <c r="CM51" s="67">
        <f t="shared" si="147"/>
        <v>210.38765355253611</v>
      </c>
      <c r="CN51" s="67">
        <f t="shared" si="148"/>
        <v>953.4265066858469</v>
      </c>
      <c r="CO51" s="67">
        <f t="shared" si="149"/>
        <v>140.49989534742039</v>
      </c>
      <c r="CP51" s="67">
        <f t="shared" si="150"/>
        <v>0</v>
      </c>
      <c r="CQ51" s="67">
        <f t="shared" si="151"/>
        <v>102.4355808</v>
      </c>
      <c r="CR51" s="67">
        <f t="shared" si="152"/>
        <v>51.736245137469162</v>
      </c>
      <c r="CS51" s="67">
        <f t="shared" si="153"/>
        <v>113.81731200000002</v>
      </c>
      <c r="CT51" s="67">
        <f t="shared" si="154"/>
        <v>48.372357600000001</v>
      </c>
      <c r="CU51" s="67">
        <f t="shared" si="155"/>
        <v>34.145193600000006</v>
      </c>
      <c r="CV51" s="67">
        <f t="shared" si="156"/>
        <v>113.81731200000002</v>
      </c>
      <c r="CW51" s="67">
        <f t="shared" si="157"/>
        <v>227.63462400000003</v>
      </c>
      <c r="CX51" s="67">
        <f t="shared" si="158"/>
        <v>113.81731200000002</v>
      </c>
      <c r="CY51" s="67">
        <f t="shared" si="159"/>
        <v>64.257007776413175</v>
      </c>
      <c r="CZ51" s="67">
        <f t="shared" si="160"/>
        <v>286.12720883144914</v>
      </c>
      <c r="DA51" s="67">
        <f t="shared" si="161"/>
        <v>1296.6600490927519</v>
      </c>
      <c r="DB51" s="67">
        <f t="shared" si="109"/>
        <v>43.32861354777431</v>
      </c>
      <c r="DC51" s="67">
        <f t="shared" si="109"/>
        <v>0</v>
      </c>
      <c r="DD51" s="67">
        <f t="shared" si="2"/>
        <v>31.590000000000003</v>
      </c>
      <c r="DE51" s="67">
        <f t="shared" si="3"/>
        <v>15.954885706009009</v>
      </c>
      <c r="DF51" s="67">
        <f t="shared" si="4"/>
        <v>35.1</v>
      </c>
      <c r="DG51" s="67">
        <f t="shared" si="5"/>
        <v>14.9175</v>
      </c>
      <c r="DH51" s="67">
        <f t="shared" si="6"/>
        <v>10.53</v>
      </c>
      <c r="DI51" s="67">
        <f t="shared" si="7"/>
        <v>35.1</v>
      </c>
      <c r="DJ51" s="67">
        <f t="shared" si="8"/>
        <v>70.2</v>
      </c>
      <c r="DK51" s="67">
        <f t="shared" si="9"/>
        <v>35.1</v>
      </c>
      <c r="DL51" s="67">
        <f t="shared" si="10"/>
        <v>19.816150402076815</v>
      </c>
      <c r="DM51" s="67">
        <f t="shared" si="11"/>
        <v>88.238466130564248</v>
      </c>
      <c r="DN51" s="67">
        <f t="shared" si="12"/>
        <v>399.87561578642431</v>
      </c>
      <c r="DO51" s="67">
        <f t="shared" si="13"/>
        <v>53.294194663762404</v>
      </c>
      <c r="DP51" s="67">
        <f t="shared" si="14"/>
        <v>0</v>
      </c>
      <c r="DQ51" s="67">
        <f t="shared" si="15"/>
        <v>38.855699999999999</v>
      </c>
      <c r="DR51" s="67">
        <f t="shared" si="16"/>
        <v>19.624509418391078</v>
      </c>
      <c r="DS51" s="67">
        <f t="shared" si="17"/>
        <v>43.173000000000002</v>
      </c>
      <c r="DT51" s="67">
        <f t="shared" si="18"/>
        <v>18.348524999999999</v>
      </c>
      <c r="DU51" s="67">
        <f t="shared" si="19"/>
        <v>12.9519</v>
      </c>
      <c r="DV51" s="67">
        <f t="shared" si="20"/>
        <v>43.173000000000002</v>
      </c>
      <c r="DW51" s="67">
        <f t="shared" si="21"/>
        <v>86.346000000000004</v>
      </c>
      <c r="DX51" s="67">
        <f t="shared" si="22"/>
        <v>43.173000000000002</v>
      </c>
      <c r="DY51" s="67">
        <f t="shared" si="23"/>
        <v>24.373864994554484</v>
      </c>
      <c r="DZ51" s="67">
        <f t="shared" si="24"/>
        <v>108.53331334059402</v>
      </c>
      <c r="EA51" s="67">
        <f t="shared" si="25"/>
        <v>491.84700741730194</v>
      </c>
      <c r="EB51" s="67">
        <f t="shared" si="26"/>
        <v>67.150685276340624</v>
      </c>
      <c r="EC51" s="67">
        <f t="shared" si="27"/>
        <v>0</v>
      </c>
      <c r="ED51" s="67">
        <f t="shared" si="28"/>
        <v>48.958182000000001</v>
      </c>
      <c r="EE51" s="67">
        <f t="shared" si="29"/>
        <v>24.726881867172761</v>
      </c>
      <c r="EF51" s="67">
        <f t="shared" si="30"/>
        <v>54.397980000000004</v>
      </c>
      <c r="EG51" s="67">
        <f t="shared" si="31"/>
        <v>23.119141499999998</v>
      </c>
      <c r="EH51" s="67">
        <f t="shared" si="32"/>
        <v>16.319394000000003</v>
      </c>
      <c r="EI51" s="67">
        <f t="shared" si="33"/>
        <v>54.397980000000004</v>
      </c>
      <c r="EJ51" s="67">
        <f t="shared" si="34"/>
        <v>108.79596000000001</v>
      </c>
      <c r="EK51" s="67">
        <f t="shared" si="35"/>
        <v>54.397980000000004</v>
      </c>
      <c r="EL51" s="67">
        <f t="shared" si="36"/>
        <v>30.711069893138653</v>
      </c>
      <c r="EM51" s="67">
        <f t="shared" si="37"/>
        <v>136.75197480914846</v>
      </c>
      <c r="EN51" s="67">
        <f t="shared" si="38"/>
        <v>619.72722934580054</v>
      </c>
      <c r="EO51" s="67">
        <f t="shared" si="39"/>
        <v>91.324931975823262</v>
      </c>
      <c r="EP51" s="67">
        <f t="shared" si="40"/>
        <v>0</v>
      </c>
      <c r="EQ51" s="67">
        <f t="shared" si="41"/>
        <v>66.583127520000005</v>
      </c>
      <c r="ER51" s="67">
        <f t="shared" si="42"/>
        <v>33.628559339354958</v>
      </c>
      <c r="ES51" s="67">
        <f t="shared" si="43"/>
        <v>73.981252800000007</v>
      </c>
      <c r="ET51" s="67">
        <f t="shared" si="44"/>
        <v>31.442032440000002</v>
      </c>
      <c r="EU51" s="67">
        <f t="shared" si="45"/>
        <v>22.194375840000006</v>
      </c>
      <c r="EV51" s="67">
        <f t="shared" si="46"/>
        <v>73.981252800000007</v>
      </c>
      <c r="EW51" s="67">
        <f t="shared" si="47"/>
        <v>147.96250560000001</v>
      </c>
      <c r="EX51" s="67">
        <f t="shared" si="48"/>
        <v>73.981252800000007</v>
      </c>
      <c r="EY51" s="67">
        <f t="shared" si="49"/>
        <v>41.767055054668567</v>
      </c>
      <c r="EZ51" s="67">
        <f t="shared" si="50"/>
        <v>185.98268574044195</v>
      </c>
      <c r="FA51" s="67">
        <f t="shared" si="51"/>
        <v>842.82903191028879</v>
      </c>
    </row>
    <row r="52" spans="1:157">
      <c r="A52" s="4">
        <v>54</v>
      </c>
      <c r="B52" s="87">
        <v>0</v>
      </c>
      <c r="C52" s="87">
        <v>1.87</v>
      </c>
      <c r="D52" s="87">
        <v>1.8</v>
      </c>
      <c r="E52" s="87">
        <v>0</v>
      </c>
      <c r="F52" s="87">
        <v>0</v>
      </c>
      <c r="G52" s="87">
        <v>0</v>
      </c>
      <c r="H52" s="87">
        <v>1.2</v>
      </c>
      <c r="I52" s="87">
        <v>4</v>
      </c>
      <c r="J52" s="87">
        <v>0</v>
      </c>
      <c r="K52" s="87">
        <v>4</v>
      </c>
      <c r="L52" s="87">
        <v>0</v>
      </c>
      <c r="M52" s="87">
        <v>2.5139164139761894</v>
      </c>
      <c r="N52" s="73">
        <f t="shared" si="52"/>
        <v>15.383916413976191</v>
      </c>
      <c r="O52" s="87">
        <v>0</v>
      </c>
      <c r="P52" s="87">
        <v>2.3001</v>
      </c>
      <c r="Q52" s="87">
        <v>2.214</v>
      </c>
      <c r="R52" s="87">
        <v>0</v>
      </c>
      <c r="S52" s="87">
        <v>0</v>
      </c>
      <c r="T52" s="87">
        <v>0</v>
      </c>
      <c r="U52" s="87">
        <v>1.476</v>
      </c>
      <c r="V52" s="87">
        <v>4.92</v>
      </c>
      <c r="W52" s="87">
        <v>0</v>
      </c>
      <c r="X52" s="87">
        <v>4.92</v>
      </c>
      <c r="Y52" s="87">
        <v>0</v>
      </c>
      <c r="Z52" s="87">
        <v>3.0921171891907129</v>
      </c>
      <c r="AA52" s="73">
        <f t="shared" si="53"/>
        <v>18.922217189190711</v>
      </c>
      <c r="AB52" s="87">
        <v>0</v>
      </c>
      <c r="AC52" s="87">
        <v>2.898126</v>
      </c>
      <c r="AD52" s="87">
        <v>2.7896399999999999</v>
      </c>
      <c r="AE52" s="87">
        <v>0</v>
      </c>
      <c r="AF52" s="87">
        <v>0</v>
      </c>
      <c r="AG52" s="87">
        <v>0</v>
      </c>
      <c r="AH52" s="87">
        <v>1.8597600000000001</v>
      </c>
      <c r="AI52" s="87">
        <v>6.1992000000000003</v>
      </c>
      <c r="AJ52" s="87">
        <v>0</v>
      </c>
      <c r="AK52" s="87">
        <v>6.1992000000000003</v>
      </c>
      <c r="AL52" s="87">
        <v>0</v>
      </c>
      <c r="AM52" s="87">
        <v>3.8960676583802982</v>
      </c>
      <c r="AN52" s="73">
        <f t="shared" si="54"/>
        <v>23.841993658380296</v>
      </c>
      <c r="AO52" s="87">
        <v>0</v>
      </c>
      <c r="AP52" s="87">
        <v>3.9414513600000003</v>
      </c>
      <c r="AQ52" s="87">
        <v>3.7939104000000001</v>
      </c>
      <c r="AR52" s="87">
        <v>0</v>
      </c>
      <c r="AS52" s="87">
        <v>0</v>
      </c>
      <c r="AT52" s="87">
        <v>0</v>
      </c>
      <c r="AU52" s="87">
        <v>2.5292736000000002</v>
      </c>
      <c r="AV52" s="87">
        <v>8.4309120000000011</v>
      </c>
      <c r="AW52" s="87">
        <v>0</v>
      </c>
      <c r="AX52" s="87">
        <v>8.4309120000000011</v>
      </c>
      <c r="AY52" s="87">
        <v>0</v>
      </c>
      <c r="AZ52" s="87">
        <v>5.2986520153972059</v>
      </c>
      <c r="BA52" s="73">
        <f t="shared" si="55"/>
        <v>32.425111375397208</v>
      </c>
      <c r="BB52" s="67">
        <f t="shared" si="110"/>
        <v>0</v>
      </c>
      <c r="BC52" s="67">
        <f t="shared" si="111"/>
        <v>100.98</v>
      </c>
      <c r="BD52" s="67">
        <f t="shared" si="112"/>
        <v>97.2</v>
      </c>
      <c r="BE52" s="67">
        <f t="shared" si="113"/>
        <v>0</v>
      </c>
      <c r="BF52" s="67">
        <f t="shared" si="114"/>
        <v>0</v>
      </c>
      <c r="BG52" s="67">
        <f t="shared" si="115"/>
        <v>0</v>
      </c>
      <c r="BH52" s="67">
        <f t="shared" si="116"/>
        <v>64.8</v>
      </c>
      <c r="BI52" s="67">
        <f t="shared" si="117"/>
        <v>216</v>
      </c>
      <c r="BJ52" s="67">
        <f t="shared" si="118"/>
        <v>0</v>
      </c>
      <c r="BK52" s="67">
        <f t="shared" si="119"/>
        <v>216</v>
      </c>
      <c r="BL52" s="67">
        <f t="shared" si="120"/>
        <v>0</v>
      </c>
      <c r="BM52" s="67">
        <f t="shared" si="121"/>
        <v>135.75148635471422</v>
      </c>
      <c r="BN52" s="67">
        <f t="shared" si="122"/>
        <v>830.73148635471432</v>
      </c>
      <c r="BO52" s="67">
        <f t="shared" si="123"/>
        <v>0</v>
      </c>
      <c r="BP52" s="67">
        <f t="shared" si="124"/>
        <v>124.2054</v>
      </c>
      <c r="BQ52" s="67">
        <f t="shared" si="125"/>
        <v>119.556</v>
      </c>
      <c r="BR52" s="67">
        <f t="shared" si="126"/>
        <v>0</v>
      </c>
      <c r="BS52" s="67">
        <f t="shared" si="127"/>
        <v>0</v>
      </c>
      <c r="BT52" s="67">
        <f t="shared" si="128"/>
        <v>0</v>
      </c>
      <c r="BU52" s="67">
        <f t="shared" si="129"/>
        <v>79.703999999999994</v>
      </c>
      <c r="BV52" s="67">
        <f t="shared" si="130"/>
        <v>265.68</v>
      </c>
      <c r="BW52" s="67">
        <f t="shared" si="131"/>
        <v>0</v>
      </c>
      <c r="BX52" s="67">
        <f t="shared" si="132"/>
        <v>265.68</v>
      </c>
      <c r="BY52" s="67">
        <f t="shared" si="133"/>
        <v>0</v>
      </c>
      <c r="BZ52" s="67">
        <f t="shared" si="134"/>
        <v>166.97432821629849</v>
      </c>
      <c r="CA52" s="67">
        <f t="shared" si="135"/>
        <v>1021.7997282162984</v>
      </c>
      <c r="CB52" s="67">
        <f t="shared" si="136"/>
        <v>0</v>
      </c>
      <c r="CC52" s="67">
        <f t="shared" si="137"/>
        <v>156.49880400000001</v>
      </c>
      <c r="CD52" s="67">
        <f t="shared" si="138"/>
        <v>150.64055999999999</v>
      </c>
      <c r="CE52" s="67">
        <f t="shared" si="139"/>
        <v>0</v>
      </c>
      <c r="CF52" s="67">
        <f t="shared" si="140"/>
        <v>0</v>
      </c>
      <c r="CG52" s="67">
        <f t="shared" si="141"/>
        <v>0</v>
      </c>
      <c r="CH52" s="67">
        <f t="shared" si="142"/>
        <v>100.42704000000001</v>
      </c>
      <c r="CI52" s="67">
        <f t="shared" si="143"/>
        <v>334.7568</v>
      </c>
      <c r="CJ52" s="67">
        <f t="shared" si="144"/>
        <v>0</v>
      </c>
      <c r="CK52" s="67">
        <f t="shared" si="145"/>
        <v>334.7568</v>
      </c>
      <c r="CL52" s="67">
        <f t="shared" si="146"/>
        <v>0</v>
      </c>
      <c r="CM52" s="67">
        <f t="shared" si="147"/>
        <v>210.38765355253611</v>
      </c>
      <c r="CN52" s="67">
        <f t="shared" si="148"/>
        <v>1287.4676575525359</v>
      </c>
      <c r="CO52" s="67">
        <f t="shared" si="149"/>
        <v>0</v>
      </c>
      <c r="CP52" s="67">
        <f t="shared" si="150"/>
        <v>212.83837344000003</v>
      </c>
      <c r="CQ52" s="67">
        <f t="shared" si="151"/>
        <v>204.87116159999999</v>
      </c>
      <c r="CR52" s="67">
        <f t="shared" si="152"/>
        <v>0</v>
      </c>
      <c r="CS52" s="67">
        <f t="shared" si="153"/>
        <v>0</v>
      </c>
      <c r="CT52" s="67">
        <f t="shared" si="154"/>
        <v>0</v>
      </c>
      <c r="CU52" s="67">
        <f t="shared" si="155"/>
        <v>136.58077440000002</v>
      </c>
      <c r="CV52" s="67">
        <f t="shared" si="156"/>
        <v>455.26924800000006</v>
      </c>
      <c r="CW52" s="67">
        <f t="shared" si="157"/>
        <v>0</v>
      </c>
      <c r="CX52" s="67">
        <f t="shared" si="158"/>
        <v>455.26924800000006</v>
      </c>
      <c r="CY52" s="67">
        <f t="shared" si="159"/>
        <v>0</v>
      </c>
      <c r="CZ52" s="67">
        <f t="shared" si="160"/>
        <v>286.12720883144914</v>
      </c>
      <c r="DA52" s="67">
        <f t="shared" si="161"/>
        <v>1750.9560142714492</v>
      </c>
      <c r="DB52" s="67">
        <f t="shared" si="109"/>
        <v>0</v>
      </c>
      <c r="DC52" s="67">
        <f t="shared" si="109"/>
        <v>65.637</v>
      </c>
      <c r="DD52" s="67">
        <f t="shared" si="2"/>
        <v>63.180000000000007</v>
      </c>
      <c r="DE52" s="67">
        <f t="shared" si="3"/>
        <v>0</v>
      </c>
      <c r="DF52" s="67">
        <f t="shared" si="4"/>
        <v>0</v>
      </c>
      <c r="DG52" s="67">
        <f t="shared" si="5"/>
        <v>0</v>
      </c>
      <c r="DH52" s="67">
        <f t="shared" si="6"/>
        <v>42.12</v>
      </c>
      <c r="DI52" s="67">
        <f t="shared" si="7"/>
        <v>140.4</v>
      </c>
      <c r="DJ52" s="67">
        <f t="shared" si="8"/>
        <v>0</v>
      </c>
      <c r="DK52" s="67">
        <f t="shared" si="9"/>
        <v>140.4</v>
      </c>
      <c r="DL52" s="67">
        <f t="shared" si="10"/>
        <v>0</v>
      </c>
      <c r="DM52" s="67">
        <f t="shared" si="11"/>
        <v>88.238466130564248</v>
      </c>
      <c r="DN52" s="67">
        <f t="shared" si="12"/>
        <v>539.97546613056431</v>
      </c>
      <c r="DO52" s="67">
        <f t="shared" si="13"/>
        <v>0</v>
      </c>
      <c r="DP52" s="67">
        <f t="shared" si="14"/>
        <v>80.733509999999995</v>
      </c>
      <c r="DQ52" s="67">
        <f t="shared" si="15"/>
        <v>77.711399999999998</v>
      </c>
      <c r="DR52" s="67">
        <f t="shared" si="16"/>
        <v>0</v>
      </c>
      <c r="DS52" s="67">
        <f t="shared" si="17"/>
        <v>0</v>
      </c>
      <c r="DT52" s="67">
        <f t="shared" si="18"/>
        <v>0</v>
      </c>
      <c r="DU52" s="67">
        <f t="shared" si="19"/>
        <v>51.807600000000001</v>
      </c>
      <c r="DV52" s="67">
        <f t="shared" si="20"/>
        <v>172.69200000000001</v>
      </c>
      <c r="DW52" s="67">
        <f t="shared" si="21"/>
        <v>0</v>
      </c>
      <c r="DX52" s="67">
        <f t="shared" si="22"/>
        <v>172.69200000000001</v>
      </c>
      <c r="DY52" s="67">
        <f t="shared" si="23"/>
        <v>0</v>
      </c>
      <c r="DZ52" s="67">
        <f t="shared" si="24"/>
        <v>108.53331334059402</v>
      </c>
      <c r="EA52" s="67">
        <f t="shared" si="25"/>
        <v>664.16982334059401</v>
      </c>
      <c r="EB52" s="67">
        <f t="shared" si="26"/>
        <v>0</v>
      </c>
      <c r="EC52" s="67">
        <f t="shared" si="27"/>
        <v>101.7242226</v>
      </c>
      <c r="ED52" s="67">
        <f t="shared" si="28"/>
        <v>97.916364000000002</v>
      </c>
      <c r="EE52" s="67">
        <f t="shared" si="29"/>
        <v>0</v>
      </c>
      <c r="EF52" s="67">
        <f t="shared" si="30"/>
        <v>0</v>
      </c>
      <c r="EG52" s="67">
        <f t="shared" si="31"/>
        <v>0</v>
      </c>
      <c r="EH52" s="67">
        <f t="shared" si="32"/>
        <v>65.27757600000001</v>
      </c>
      <c r="EI52" s="67">
        <f t="shared" si="33"/>
        <v>217.59192000000002</v>
      </c>
      <c r="EJ52" s="67">
        <f t="shared" si="34"/>
        <v>0</v>
      </c>
      <c r="EK52" s="67">
        <f t="shared" si="35"/>
        <v>217.59192000000002</v>
      </c>
      <c r="EL52" s="67">
        <f t="shared" si="36"/>
        <v>0</v>
      </c>
      <c r="EM52" s="67">
        <f t="shared" si="37"/>
        <v>136.75197480914846</v>
      </c>
      <c r="EN52" s="67">
        <f t="shared" si="38"/>
        <v>836.85397740914834</v>
      </c>
      <c r="EO52" s="67">
        <f t="shared" si="39"/>
        <v>0</v>
      </c>
      <c r="EP52" s="67">
        <f t="shared" si="40"/>
        <v>138.34494273600004</v>
      </c>
      <c r="EQ52" s="67">
        <f t="shared" si="41"/>
        <v>133.16625504000001</v>
      </c>
      <c r="ER52" s="67">
        <f t="shared" si="42"/>
        <v>0</v>
      </c>
      <c r="ES52" s="67">
        <f t="shared" si="43"/>
        <v>0</v>
      </c>
      <c r="ET52" s="67">
        <f t="shared" si="44"/>
        <v>0</v>
      </c>
      <c r="EU52" s="67">
        <f t="shared" si="45"/>
        <v>88.777503360000026</v>
      </c>
      <c r="EV52" s="67">
        <f t="shared" si="46"/>
        <v>295.92501120000003</v>
      </c>
      <c r="EW52" s="67">
        <f t="shared" si="47"/>
        <v>0</v>
      </c>
      <c r="EX52" s="67">
        <f t="shared" si="48"/>
        <v>295.92501120000003</v>
      </c>
      <c r="EY52" s="67">
        <f t="shared" si="49"/>
        <v>0</v>
      </c>
      <c r="EZ52" s="67">
        <f t="shared" si="50"/>
        <v>185.98268574044195</v>
      </c>
      <c r="FA52" s="67">
        <f t="shared" si="51"/>
        <v>1138.1214092764421</v>
      </c>
    </row>
    <row r="53" spans="1:157">
      <c r="A53" s="4">
        <v>47.25</v>
      </c>
      <c r="B53" s="87">
        <v>0</v>
      </c>
      <c r="C53" s="87">
        <v>1.87</v>
      </c>
      <c r="D53" s="87">
        <v>0</v>
      </c>
      <c r="E53" s="87">
        <v>3.6364411865547597</v>
      </c>
      <c r="F53" s="87">
        <v>4</v>
      </c>
      <c r="G53" s="87">
        <v>0</v>
      </c>
      <c r="H53" s="87">
        <v>0</v>
      </c>
      <c r="I53" s="87">
        <v>2</v>
      </c>
      <c r="J53" s="87">
        <v>4</v>
      </c>
      <c r="K53" s="87">
        <v>4</v>
      </c>
      <c r="L53" s="87">
        <v>2.2582507580714317</v>
      </c>
      <c r="M53" s="87">
        <v>0</v>
      </c>
      <c r="N53" s="73">
        <f t="shared" si="52"/>
        <v>21.764691944626193</v>
      </c>
      <c r="O53" s="87">
        <v>0</v>
      </c>
      <c r="P53" s="87">
        <v>2.3001</v>
      </c>
      <c r="Q53" s="87">
        <v>0</v>
      </c>
      <c r="R53" s="87">
        <v>4.4728226594623539</v>
      </c>
      <c r="S53" s="87">
        <v>4.92</v>
      </c>
      <c r="T53" s="87">
        <v>0</v>
      </c>
      <c r="U53" s="87">
        <v>0</v>
      </c>
      <c r="V53" s="87">
        <v>2.46</v>
      </c>
      <c r="W53" s="87">
        <v>4.92</v>
      </c>
      <c r="X53" s="87">
        <v>4.92</v>
      </c>
      <c r="Y53" s="87">
        <v>2.7776484324278612</v>
      </c>
      <c r="Z53" s="87">
        <v>0</v>
      </c>
      <c r="AA53" s="73">
        <f t="shared" si="53"/>
        <v>26.770571091890218</v>
      </c>
      <c r="AB53" s="87">
        <v>0</v>
      </c>
      <c r="AC53" s="87">
        <v>2.898126</v>
      </c>
      <c r="AD53" s="87">
        <v>0</v>
      </c>
      <c r="AE53" s="87">
        <v>5.635756550922566</v>
      </c>
      <c r="AF53" s="87">
        <v>6.1992000000000003</v>
      </c>
      <c r="AG53" s="87">
        <v>0</v>
      </c>
      <c r="AH53" s="87">
        <v>0</v>
      </c>
      <c r="AI53" s="87">
        <v>3.0996000000000001</v>
      </c>
      <c r="AJ53" s="87">
        <v>6.1992000000000003</v>
      </c>
      <c r="AK53" s="87">
        <v>6.1992000000000003</v>
      </c>
      <c r="AL53" s="87">
        <v>3.4998370248591053</v>
      </c>
      <c r="AM53" s="87">
        <v>0</v>
      </c>
      <c r="AN53" s="73">
        <f t="shared" si="54"/>
        <v>33.730919575781677</v>
      </c>
      <c r="AO53" s="87">
        <v>0</v>
      </c>
      <c r="AP53" s="87">
        <v>3.9414513600000003</v>
      </c>
      <c r="AQ53" s="87">
        <v>0</v>
      </c>
      <c r="AR53" s="87">
        <v>7.6646289092546906</v>
      </c>
      <c r="AS53" s="87">
        <v>8.4309120000000011</v>
      </c>
      <c r="AT53" s="87">
        <v>0</v>
      </c>
      <c r="AU53" s="87">
        <v>0</v>
      </c>
      <c r="AV53" s="87">
        <v>4.2154560000000005</v>
      </c>
      <c r="AW53" s="87">
        <v>8.4309120000000011</v>
      </c>
      <c r="AX53" s="87">
        <v>8.4309120000000011</v>
      </c>
      <c r="AY53" s="87">
        <v>4.7597783538083833</v>
      </c>
      <c r="AZ53" s="87">
        <v>0</v>
      </c>
      <c r="BA53" s="73">
        <f t="shared" si="55"/>
        <v>45.874050623063077</v>
      </c>
      <c r="BB53" s="67">
        <f t="shared" si="110"/>
        <v>0</v>
      </c>
      <c r="BC53" s="67">
        <f t="shared" si="111"/>
        <v>88.357500000000002</v>
      </c>
      <c r="BD53" s="67">
        <f t="shared" si="112"/>
        <v>0</v>
      </c>
      <c r="BE53" s="67">
        <f t="shared" si="113"/>
        <v>171.82184606471239</v>
      </c>
      <c r="BF53" s="67">
        <f t="shared" si="114"/>
        <v>189</v>
      </c>
      <c r="BG53" s="67">
        <f t="shared" si="115"/>
        <v>0</v>
      </c>
      <c r="BH53" s="67">
        <f t="shared" si="116"/>
        <v>0</v>
      </c>
      <c r="BI53" s="67">
        <f t="shared" si="117"/>
        <v>94.5</v>
      </c>
      <c r="BJ53" s="67">
        <f t="shared" si="118"/>
        <v>189</v>
      </c>
      <c r="BK53" s="67">
        <f t="shared" si="119"/>
        <v>189</v>
      </c>
      <c r="BL53" s="67">
        <f t="shared" si="120"/>
        <v>106.70234831887515</v>
      </c>
      <c r="BM53" s="67">
        <f t="shared" si="121"/>
        <v>0</v>
      </c>
      <c r="BN53" s="67">
        <f t="shared" si="122"/>
        <v>1028.3816943835877</v>
      </c>
      <c r="BO53" s="67">
        <f t="shared" si="123"/>
        <v>0</v>
      </c>
      <c r="BP53" s="67">
        <f t="shared" si="124"/>
        <v>108.679725</v>
      </c>
      <c r="BQ53" s="67">
        <f t="shared" si="125"/>
        <v>0</v>
      </c>
      <c r="BR53" s="67">
        <f t="shared" si="126"/>
        <v>211.34087065959622</v>
      </c>
      <c r="BS53" s="67">
        <f t="shared" si="127"/>
        <v>232.47</v>
      </c>
      <c r="BT53" s="67">
        <f t="shared" si="128"/>
        <v>0</v>
      </c>
      <c r="BU53" s="67">
        <f t="shared" si="129"/>
        <v>0</v>
      </c>
      <c r="BV53" s="67">
        <f t="shared" si="130"/>
        <v>116.235</v>
      </c>
      <c r="BW53" s="67">
        <f t="shared" si="131"/>
        <v>232.47</v>
      </c>
      <c r="BX53" s="67">
        <f t="shared" si="132"/>
        <v>232.47</v>
      </c>
      <c r="BY53" s="67">
        <f t="shared" si="133"/>
        <v>131.24388843221644</v>
      </c>
      <c r="BZ53" s="67">
        <f t="shared" si="134"/>
        <v>0</v>
      </c>
      <c r="CA53" s="67">
        <f t="shared" si="135"/>
        <v>1264.9094840918128</v>
      </c>
      <c r="CB53" s="67">
        <f t="shared" si="136"/>
        <v>0</v>
      </c>
      <c r="CC53" s="67">
        <f t="shared" si="137"/>
        <v>136.9364535</v>
      </c>
      <c r="CD53" s="67">
        <f t="shared" si="138"/>
        <v>0</v>
      </c>
      <c r="CE53" s="67">
        <f t="shared" si="139"/>
        <v>266.28949703109123</v>
      </c>
      <c r="CF53" s="67">
        <f t="shared" si="140"/>
        <v>292.91219999999998</v>
      </c>
      <c r="CG53" s="67">
        <f t="shared" si="141"/>
        <v>0</v>
      </c>
      <c r="CH53" s="67">
        <f t="shared" si="142"/>
        <v>0</v>
      </c>
      <c r="CI53" s="67">
        <f t="shared" si="143"/>
        <v>146.45609999999999</v>
      </c>
      <c r="CJ53" s="67">
        <f t="shared" si="144"/>
        <v>292.91219999999998</v>
      </c>
      <c r="CK53" s="67">
        <f t="shared" si="145"/>
        <v>292.91219999999998</v>
      </c>
      <c r="CL53" s="67">
        <f t="shared" si="146"/>
        <v>165.36729942459272</v>
      </c>
      <c r="CM53" s="67">
        <f t="shared" si="147"/>
        <v>0</v>
      </c>
      <c r="CN53" s="67">
        <f t="shared" si="148"/>
        <v>1593.7859499556841</v>
      </c>
      <c r="CO53" s="67">
        <f t="shared" si="149"/>
        <v>0</v>
      </c>
      <c r="CP53" s="67">
        <f t="shared" si="150"/>
        <v>186.23357676000001</v>
      </c>
      <c r="CQ53" s="67">
        <f t="shared" si="151"/>
        <v>0</v>
      </c>
      <c r="CR53" s="67">
        <f t="shared" si="152"/>
        <v>362.15371596228414</v>
      </c>
      <c r="CS53" s="67">
        <f t="shared" si="153"/>
        <v>398.36059200000005</v>
      </c>
      <c r="CT53" s="67">
        <f t="shared" si="154"/>
        <v>0</v>
      </c>
      <c r="CU53" s="67">
        <f t="shared" si="155"/>
        <v>0</v>
      </c>
      <c r="CV53" s="67">
        <f t="shared" si="156"/>
        <v>199.18029600000003</v>
      </c>
      <c r="CW53" s="67">
        <f t="shared" si="157"/>
        <v>398.36059200000005</v>
      </c>
      <c r="CX53" s="67">
        <f t="shared" si="158"/>
        <v>398.36059200000005</v>
      </c>
      <c r="CY53" s="67">
        <f t="shared" si="159"/>
        <v>224.89952721744612</v>
      </c>
      <c r="CZ53" s="67">
        <f t="shared" si="160"/>
        <v>0</v>
      </c>
      <c r="DA53" s="67">
        <f t="shared" si="161"/>
        <v>2167.5488919397303</v>
      </c>
      <c r="DB53" s="67">
        <f t="shared" si="109"/>
        <v>0</v>
      </c>
      <c r="DC53" s="67">
        <f t="shared" si="109"/>
        <v>57.432375</v>
      </c>
      <c r="DD53" s="67">
        <f t="shared" si="2"/>
        <v>0</v>
      </c>
      <c r="DE53" s="67">
        <f t="shared" si="3"/>
        <v>111.68419994206306</v>
      </c>
      <c r="DF53" s="67">
        <f t="shared" si="4"/>
        <v>122.85000000000001</v>
      </c>
      <c r="DG53" s="67">
        <f t="shared" si="5"/>
        <v>0</v>
      </c>
      <c r="DH53" s="67">
        <f t="shared" si="6"/>
        <v>0</v>
      </c>
      <c r="DI53" s="67">
        <f t="shared" si="7"/>
        <v>61.425000000000004</v>
      </c>
      <c r="DJ53" s="67">
        <f t="shared" si="8"/>
        <v>122.85000000000001</v>
      </c>
      <c r="DK53" s="67">
        <f t="shared" si="9"/>
        <v>122.85000000000001</v>
      </c>
      <c r="DL53" s="67">
        <f t="shared" si="10"/>
        <v>69.356526407268845</v>
      </c>
      <c r="DM53" s="67">
        <f t="shared" si="11"/>
        <v>0</v>
      </c>
      <c r="DN53" s="67">
        <f t="shared" si="12"/>
        <v>668.44810134933209</v>
      </c>
      <c r="DO53" s="67">
        <f t="shared" si="13"/>
        <v>0</v>
      </c>
      <c r="DP53" s="67">
        <f t="shared" si="14"/>
        <v>70.641821250000007</v>
      </c>
      <c r="DQ53" s="67">
        <f t="shared" si="15"/>
        <v>0</v>
      </c>
      <c r="DR53" s="67">
        <f t="shared" si="16"/>
        <v>137.37156592873754</v>
      </c>
      <c r="DS53" s="67">
        <f t="shared" si="17"/>
        <v>151.10550000000001</v>
      </c>
      <c r="DT53" s="67">
        <f t="shared" si="18"/>
        <v>0</v>
      </c>
      <c r="DU53" s="67">
        <f t="shared" si="19"/>
        <v>0</v>
      </c>
      <c r="DV53" s="67">
        <f t="shared" si="20"/>
        <v>75.552750000000003</v>
      </c>
      <c r="DW53" s="67">
        <f t="shared" si="21"/>
        <v>151.10550000000001</v>
      </c>
      <c r="DX53" s="67">
        <f t="shared" si="22"/>
        <v>151.10550000000001</v>
      </c>
      <c r="DY53" s="67">
        <f t="shared" si="23"/>
        <v>85.308527480940683</v>
      </c>
      <c r="DZ53" s="67">
        <f t="shared" si="24"/>
        <v>0</v>
      </c>
      <c r="EA53" s="67">
        <f t="shared" si="25"/>
        <v>822.19116465967841</v>
      </c>
      <c r="EB53" s="67">
        <f t="shared" si="26"/>
        <v>0</v>
      </c>
      <c r="EC53" s="67">
        <f t="shared" si="27"/>
        <v>89.008694775000009</v>
      </c>
      <c r="ED53" s="67">
        <f t="shared" si="28"/>
        <v>0</v>
      </c>
      <c r="EE53" s="67">
        <f t="shared" si="29"/>
        <v>173.08817307020931</v>
      </c>
      <c r="EF53" s="67">
        <f t="shared" si="30"/>
        <v>190.39293000000001</v>
      </c>
      <c r="EG53" s="67">
        <f t="shared" si="31"/>
        <v>0</v>
      </c>
      <c r="EH53" s="67">
        <f t="shared" si="32"/>
        <v>0</v>
      </c>
      <c r="EI53" s="67">
        <f t="shared" si="33"/>
        <v>95.196465000000003</v>
      </c>
      <c r="EJ53" s="67">
        <f t="shared" si="34"/>
        <v>190.39293000000001</v>
      </c>
      <c r="EK53" s="67">
        <f t="shared" si="35"/>
        <v>190.39293000000001</v>
      </c>
      <c r="EL53" s="67">
        <f t="shared" si="36"/>
        <v>107.48874462598526</v>
      </c>
      <c r="EM53" s="67">
        <f t="shared" si="37"/>
        <v>0</v>
      </c>
      <c r="EN53" s="67">
        <f t="shared" si="38"/>
        <v>1035.9608674711947</v>
      </c>
      <c r="EO53" s="67">
        <f t="shared" si="39"/>
        <v>0</v>
      </c>
      <c r="EP53" s="67">
        <f t="shared" si="40"/>
        <v>121.05182489400001</v>
      </c>
      <c r="EQ53" s="67">
        <f t="shared" si="41"/>
        <v>0</v>
      </c>
      <c r="ER53" s="67">
        <f t="shared" si="42"/>
        <v>235.39991537548471</v>
      </c>
      <c r="ES53" s="67">
        <f t="shared" si="43"/>
        <v>258.93438480000003</v>
      </c>
      <c r="ET53" s="67">
        <f t="shared" si="44"/>
        <v>0</v>
      </c>
      <c r="EU53" s="67">
        <f t="shared" si="45"/>
        <v>0</v>
      </c>
      <c r="EV53" s="67">
        <f t="shared" si="46"/>
        <v>129.46719240000002</v>
      </c>
      <c r="EW53" s="67">
        <f t="shared" si="47"/>
        <v>258.93438480000003</v>
      </c>
      <c r="EX53" s="67">
        <f t="shared" si="48"/>
        <v>258.93438480000003</v>
      </c>
      <c r="EY53" s="67">
        <f t="shared" si="49"/>
        <v>146.18469269133999</v>
      </c>
      <c r="EZ53" s="67">
        <f t="shared" si="50"/>
        <v>0</v>
      </c>
      <c r="FA53" s="67">
        <f t="shared" si="51"/>
        <v>1408.9067797608247</v>
      </c>
    </row>
    <row r="54" spans="1:157">
      <c r="A54" s="4">
        <v>49.95</v>
      </c>
      <c r="B54" s="87">
        <v>1.2344334344095245</v>
      </c>
      <c r="C54" s="87">
        <v>0</v>
      </c>
      <c r="D54" s="87">
        <v>3.6</v>
      </c>
      <c r="E54" s="87">
        <v>1.8182205932773798</v>
      </c>
      <c r="F54" s="87">
        <v>2</v>
      </c>
      <c r="G54" s="87">
        <v>0</v>
      </c>
      <c r="H54" s="87">
        <v>1.2</v>
      </c>
      <c r="I54" s="87">
        <v>4</v>
      </c>
      <c r="J54" s="87">
        <v>2</v>
      </c>
      <c r="K54" s="87">
        <v>4</v>
      </c>
      <c r="L54" s="87">
        <v>2.2582507580714317</v>
      </c>
      <c r="M54" s="87">
        <v>5.0278328279523787</v>
      </c>
      <c r="N54" s="73">
        <f t="shared" si="52"/>
        <v>27.138737613710717</v>
      </c>
      <c r="O54" s="87">
        <v>1.5183531243237152</v>
      </c>
      <c r="P54" s="87">
        <v>0</v>
      </c>
      <c r="Q54" s="87">
        <v>4.4279999999999999</v>
      </c>
      <c r="R54" s="87">
        <v>2.236411329731177</v>
      </c>
      <c r="S54" s="87">
        <v>2.46</v>
      </c>
      <c r="T54" s="87">
        <v>0</v>
      </c>
      <c r="U54" s="87">
        <v>1.476</v>
      </c>
      <c r="V54" s="87">
        <v>4.92</v>
      </c>
      <c r="W54" s="87">
        <v>2.46</v>
      </c>
      <c r="X54" s="87">
        <v>4.92</v>
      </c>
      <c r="Y54" s="87">
        <v>2.7776484324278612</v>
      </c>
      <c r="Z54" s="87">
        <v>6.1842343783814258</v>
      </c>
      <c r="AA54" s="73">
        <f t="shared" si="53"/>
        <v>33.38064726486418</v>
      </c>
      <c r="AB54" s="87">
        <v>1.9131249366478811</v>
      </c>
      <c r="AC54" s="87">
        <v>0</v>
      </c>
      <c r="AD54" s="87">
        <v>5.5792799999999998</v>
      </c>
      <c r="AE54" s="87">
        <v>2.817878275461283</v>
      </c>
      <c r="AF54" s="87">
        <v>3.0996000000000001</v>
      </c>
      <c r="AG54" s="87">
        <v>0</v>
      </c>
      <c r="AH54" s="87">
        <v>1.8597600000000001</v>
      </c>
      <c r="AI54" s="87">
        <v>6.1992000000000003</v>
      </c>
      <c r="AJ54" s="87">
        <v>3.0996000000000001</v>
      </c>
      <c r="AK54" s="87">
        <v>6.1992000000000003</v>
      </c>
      <c r="AL54" s="87">
        <v>3.4998370248591053</v>
      </c>
      <c r="AM54" s="87">
        <v>7.7921353167605965</v>
      </c>
      <c r="AN54" s="73">
        <f t="shared" si="54"/>
        <v>42.059615553728861</v>
      </c>
      <c r="AO54" s="87">
        <v>2.6018499138411184</v>
      </c>
      <c r="AP54" s="87">
        <v>0</v>
      </c>
      <c r="AQ54" s="87">
        <v>7.5878208000000003</v>
      </c>
      <c r="AR54" s="87">
        <v>3.8323144546273453</v>
      </c>
      <c r="AS54" s="87">
        <v>4.2154560000000005</v>
      </c>
      <c r="AT54" s="87">
        <v>0</v>
      </c>
      <c r="AU54" s="87">
        <v>2.5292736000000002</v>
      </c>
      <c r="AV54" s="87">
        <v>8.4309120000000011</v>
      </c>
      <c r="AW54" s="87">
        <v>4.2154560000000005</v>
      </c>
      <c r="AX54" s="87">
        <v>8.4309120000000011</v>
      </c>
      <c r="AY54" s="87">
        <v>4.7597783538083833</v>
      </c>
      <c r="AZ54" s="87">
        <v>10.597304030794412</v>
      </c>
      <c r="BA54" s="73">
        <f t="shared" si="55"/>
        <v>57.201077153071267</v>
      </c>
      <c r="BB54" s="67">
        <f t="shared" si="110"/>
        <v>61.659950048755753</v>
      </c>
      <c r="BC54" s="67">
        <f t="shared" si="111"/>
        <v>0</v>
      </c>
      <c r="BD54" s="67">
        <f t="shared" si="112"/>
        <v>179.82000000000002</v>
      </c>
      <c r="BE54" s="67">
        <f t="shared" si="113"/>
        <v>90.82011863420513</v>
      </c>
      <c r="BF54" s="67">
        <f t="shared" si="114"/>
        <v>99.9</v>
      </c>
      <c r="BG54" s="67">
        <f t="shared" si="115"/>
        <v>0</v>
      </c>
      <c r="BH54" s="67">
        <f t="shared" si="116"/>
        <v>59.94</v>
      </c>
      <c r="BI54" s="67">
        <f t="shared" si="117"/>
        <v>199.8</v>
      </c>
      <c r="BJ54" s="67">
        <f t="shared" si="118"/>
        <v>99.9</v>
      </c>
      <c r="BK54" s="67">
        <f t="shared" si="119"/>
        <v>199.8</v>
      </c>
      <c r="BL54" s="67">
        <f t="shared" si="120"/>
        <v>112.79962536566802</v>
      </c>
      <c r="BM54" s="67">
        <f t="shared" si="121"/>
        <v>251.14024975622132</v>
      </c>
      <c r="BN54" s="67">
        <f t="shared" si="122"/>
        <v>1355.5799438048505</v>
      </c>
      <c r="BO54" s="67">
        <f t="shared" si="123"/>
        <v>75.841738559969571</v>
      </c>
      <c r="BP54" s="67">
        <f t="shared" si="124"/>
        <v>0</v>
      </c>
      <c r="BQ54" s="67">
        <f t="shared" si="125"/>
        <v>221.17860000000002</v>
      </c>
      <c r="BR54" s="67">
        <f t="shared" si="126"/>
        <v>111.70874592007229</v>
      </c>
      <c r="BS54" s="67">
        <f t="shared" si="127"/>
        <v>122.87700000000001</v>
      </c>
      <c r="BT54" s="67">
        <f t="shared" si="128"/>
        <v>0</v>
      </c>
      <c r="BU54" s="67">
        <f t="shared" si="129"/>
        <v>73.726200000000006</v>
      </c>
      <c r="BV54" s="67">
        <f t="shared" si="130"/>
        <v>245.75400000000002</v>
      </c>
      <c r="BW54" s="67">
        <f t="shared" si="131"/>
        <v>122.87700000000001</v>
      </c>
      <c r="BX54" s="67">
        <f t="shared" si="132"/>
        <v>245.75400000000002</v>
      </c>
      <c r="BY54" s="67">
        <f t="shared" si="133"/>
        <v>138.74353919977167</v>
      </c>
      <c r="BZ54" s="67">
        <f t="shared" si="134"/>
        <v>308.90250720015223</v>
      </c>
      <c r="CA54" s="67">
        <f t="shared" si="135"/>
        <v>1667.3633308799658</v>
      </c>
      <c r="CB54" s="67">
        <f t="shared" si="136"/>
        <v>95.56059058556167</v>
      </c>
      <c r="CC54" s="67">
        <f t="shared" si="137"/>
        <v>0</v>
      </c>
      <c r="CD54" s="67">
        <f t="shared" si="138"/>
        <v>278.68503600000003</v>
      </c>
      <c r="CE54" s="67">
        <f t="shared" si="139"/>
        <v>140.7530198592911</v>
      </c>
      <c r="CF54" s="67">
        <f t="shared" si="140"/>
        <v>154.82502000000002</v>
      </c>
      <c r="CG54" s="67">
        <f t="shared" si="141"/>
        <v>0</v>
      </c>
      <c r="CH54" s="67">
        <f t="shared" si="142"/>
        <v>92.895012000000008</v>
      </c>
      <c r="CI54" s="67">
        <f t="shared" si="143"/>
        <v>309.65004000000005</v>
      </c>
      <c r="CJ54" s="67">
        <f t="shared" si="144"/>
        <v>154.82502000000002</v>
      </c>
      <c r="CK54" s="67">
        <f t="shared" si="145"/>
        <v>309.65004000000005</v>
      </c>
      <c r="CL54" s="67">
        <f t="shared" si="146"/>
        <v>174.81685939171231</v>
      </c>
      <c r="CM54" s="67">
        <f t="shared" si="147"/>
        <v>389.21715907219181</v>
      </c>
      <c r="CN54" s="67">
        <f t="shared" si="148"/>
        <v>2100.8777969087569</v>
      </c>
      <c r="CO54" s="67">
        <f t="shared" si="149"/>
        <v>129.96240319636388</v>
      </c>
      <c r="CP54" s="67">
        <f t="shared" si="150"/>
        <v>0</v>
      </c>
      <c r="CQ54" s="67">
        <f t="shared" si="151"/>
        <v>379.01164896000006</v>
      </c>
      <c r="CR54" s="67">
        <f t="shared" si="152"/>
        <v>191.4241070086359</v>
      </c>
      <c r="CS54" s="67">
        <f t="shared" si="153"/>
        <v>210.56202720000005</v>
      </c>
      <c r="CT54" s="67">
        <f t="shared" si="154"/>
        <v>0</v>
      </c>
      <c r="CU54" s="67">
        <f t="shared" si="155"/>
        <v>126.33721632000002</v>
      </c>
      <c r="CV54" s="67">
        <f t="shared" si="156"/>
        <v>421.12405440000009</v>
      </c>
      <c r="CW54" s="67">
        <f t="shared" si="157"/>
        <v>210.56202720000005</v>
      </c>
      <c r="CX54" s="67">
        <f t="shared" si="158"/>
        <v>421.12405440000009</v>
      </c>
      <c r="CY54" s="67">
        <f t="shared" si="159"/>
        <v>237.75092877272877</v>
      </c>
      <c r="CZ54" s="67">
        <f t="shared" si="160"/>
        <v>529.33533633818092</v>
      </c>
      <c r="DA54" s="67">
        <f t="shared" si="161"/>
        <v>2857.1938037959098</v>
      </c>
      <c r="DB54" s="67">
        <f t="shared" si="109"/>
        <v>40.078967531691241</v>
      </c>
      <c r="DC54" s="67">
        <f t="shared" si="109"/>
        <v>0</v>
      </c>
      <c r="DD54" s="67">
        <f t="shared" si="2"/>
        <v>116.88300000000002</v>
      </c>
      <c r="DE54" s="67">
        <f t="shared" si="3"/>
        <v>59.033077112233336</v>
      </c>
      <c r="DF54" s="67">
        <f t="shared" si="4"/>
        <v>64.935000000000002</v>
      </c>
      <c r="DG54" s="67">
        <f t="shared" si="5"/>
        <v>0</v>
      </c>
      <c r="DH54" s="67">
        <f t="shared" si="6"/>
        <v>38.960999999999999</v>
      </c>
      <c r="DI54" s="67">
        <f t="shared" si="7"/>
        <v>129.87</v>
      </c>
      <c r="DJ54" s="67">
        <f t="shared" si="8"/>
        <v>64.935000000000002</v>
      </c>
      <c r="DK54" s="67">
        <f t="shared" si="9"/>
        <v>129.87</v>
      </c>
      <c r="DL54" s="67">
        <f t="shared" si="10"/>
        <v>73.319756487684216</v>
      </c>
      <c r="DM54" s="67">
        <f t="shared" si="11"/>
        <v>163.24116234154386</v>
      </c>
      <c r="DN54" s="67">
        <f t="shared" si="12"/>
        <v>881.12696347315284</v>
      </c>
      <c r="DO54" s="67">
        <f t="shared" si="13"/>
        <v>49.297130063980219</v>
      </c>
      <c r="DP54" s="67">
        <f t="shared" si="14"/>
        <v>0</v>
      </c>
      <c r="DQ54" s="67">
        <f t="shared" si="15"/>
        <v>143.76609000000002</v>
      </c>
      <c r="DR54" s="67">
        <f t="shared" si="16"/>
        <v>72.610684848046986</v>
      </c>
      <c r="DS54" s="67">
        <f t="shared" si="17"/>
        <v>79.870050000000006</v>
      </c>
      <c r="DT54" s="67">
        <f t="shared" si="18"/>
        <v>0</v>
      </c>
      <c r="DU54" s="67">
        <f t="shared" si="19"/>
        <v>47.922030000000007</v>
      </c>
      <c r="DV54" s="67">
        <f t="shared" si="20"/>
        <v>159.74010000000001</v>
      </c>
      <c r="DW54" s="67">
        <f t="shared" si="21"/>
        <v>79.870050000000006</v>
      </c>
      <c r="DX54" s="67">
        <f t="shared" si="22"/>
        <v>159.74010000000001</v>
      </c>
      <c r="DY54" s="67">
        <f t="shared" si="23"/>
        <v>90.183300479851596</v>
      </c>
      <c r="DZ54" s="67">
        <f t="shared" si="24"/>
        <v>200.78662968009897</v>
      </c>
      <c r="EA54" s="67">
        <f t="shared" si="25"/>
        <v>1083.7861650719778</v>
      </c>
      <c r="EB54" s="67">
        <f t="shared" si="26"/>
        <v>62.114383880615087</v>
      </c>
      <c r="EC54" s="67">
        <f t="shared" si="27"/>
        <v>0</v>
      </c>
      <c r="ED54" s="67">
        <f t="shared" si="28"/>
        <v>181.14527340000004</v>
      </c>
      <c r="EE54" s="67">
        <f t="shared" si="29"/>
        <v>91.489462908539224</v>
      </c>
      <c r="EF54" s="67">
        <f t="shared" si="30"/>
        <v>100.63626300000001</v>
      </c>
      <c r="EG54" s="67">
        <f t="shared" si="31"/>
        <v>0</v>
      </c>
      <c r="EH54" s="67">
        <f t="shared" si="32"/>
        <v>60.38175780000001</v>
      </c>
      <c r="EI54" s="67">
        <f t="shared" si="33"/>
        <v>201.27252600000003</v>
      </c>
      <c r="EJ54" s="67">
        <f t="shared" si="34"/>
        <v>100.63626300000001</v>
      </c>
      <c r="EK54" s="67">
        <f t="shared" si="35"/>
        <v>201.27252600000003</v>
      </c>
      <c r="EL54" s="67">
        <f t="shared" si="36"/>
        <v>113.63095860461301</v>
      </c>
      <c r="EM54" s="67">
        <f t="shared" si="37"/>
        <v>252.99115339692469</v>
      </c>
      <c r="EN54" s="67">
        <f t="shared" si="38"/>
        <v>1365.5705679906921</v>
      </c>
      <c r="EO54" s="67">
        <f t="shared" si="39"/>
        <v>84.475562077636525</v>
      </c>
      <c r="EP54" s="67">
        <f t="shared" si="40"/>
        <v>0</v>
      </c>
      <c r="EQ54" s="67">
        <f t="shared" si="41"/>
        <v>246.35757182400005</v>
      </c>
      <c r="ER54" s="67">
        <f t="shared" si="42"/>
        <v>124.42566955561334</v>
      </c>
      <c r="ES54" s="67">
        <f t="shared" si="43"/>
        <v>136.86531768000003</v>
      </c>
      <c r="ET54" s="67">
        <f t="shared" si="44"/>
        <v>0</v>
      </c>
      <c r="EU54" s="67">
        <f t="shared" si="45"/>
        <v>82.119190608000025</v>
      </c>
      <c r="EV54" s="67">
        <f t="shared" si="46"/>
        <v>273.73063536000006</v>
      </c>
      <c r="EW54" s="67">
        <f t="shared" si="47"/>
        <v>136.86531768000003</v>
      </c>
      <c r="EX54" s="67">
        <f t="shared" si="48"/>
        <v>273.73063536000006</v>
      </c>
      <c r="EY54" s="67">
        <f t="shared" si="49"/>
        <v>154.5381037022737</v>
      </c>
      <c r="EZ54" s="67">
        <f t="shared" si="50"/>
        <v>344.06796861981763</v>
      </c>
      <c r="FA54" s="67">
        <f t="shared" si="51"/>
        <v>1857.1759724673414</v>
      </c>
    </row>
    <row r="55" spans="1:157">
      <c r="A55" s="4">
        <v>81</v>
      </c>
      <c r="B55" s="87">
        <v>0</v>
      </c>
      <c r="C55" s="87">
        <v>1.87</v>
      </c>
      <c r="D55" s="87">
        <v>1.8</v>
      </c>
      <c r="E55" s="87">
        <v>1.8182205932773798</v>
      </c>
      <c r="F55" s="87">
        <v>4</v>
      </c>
      <c r="G55" s="87">
        <v>1.7</v>
      </c>
      <c r="H55" s="87">
        <v>1.2</v>
      </c>
      <c r="I55" s="87">
        <v>2</v>
      </c>
      <c r="J55" s="87">
        <v>2</v>
      </c>
      <c r="K55" s="87">
        <v>4</v>
      </c>
      <c r="L55" s="87">
        <v>2.2582507580714317</v>
      </c>
      <c r="M55" s="87">
        <v>2.5139164139761894</v>
      </c>
      <c r="N55" s="73">
        <f t="shared" si="52"/>
        <v>25.160387765324998</v>
      </c>
      <c r="O55" s="87">
        <v>0</v>
      </c>
      <c r="P55" s="87">
        <v>2.3001</v>
      </c>
      <c r="Q55" s="87">
        <v>2.214</v>
      </c>
      <c r="R55" s="87">
        <v>2.236411329731177</v>
      </c>
      <c r="S55" s="87">
        <v>4.92</v>
      </c>
      <c r="T55" s="87">
        <v>2.0909999999999997</v>
      </c>
      <c r="U55" s="87">
        <v>1.476</v>
      </c>
      <c r="V55" s="87">
        <v>2.46</v>
      </c>
      <c r="W55" s="87">
        <v>2.46</v>
      </c>
      <c r="X55" s="87">
        <v>4.92</v>
      </c>
      <c r="Y55" s="87">
        <v>2.7776484324278612</v>
      </c>
      <c r="Z55" s="87">
        <v>3.0921171891907129</v>
      </c>
      <c r="AA55" s="73">
        <f t="shared" si="53"/>
        <v>30.947276951349753</v>
      </c>
      <c r="AB55" s="87">
        <v>0</v>
      </c>
      <c r="AC55" s="87">
        <v>2.898126</v>
      </c>
      <c r="AD55" s="87">
        <v>2.7896399999999999</v>
      </c>
      <c r="AE55" s="87">
        <v>2.817878275461283</v>
      </c>
      <c r="AF55" s="87">
        <v>6.1992000000000003</v>
      </c>
      <c r="AG55" s="87">
        <v>2.6346599999999998</v>
      </c>
      <c r="AH55" s="87">
        <v>1.8597600000000001</v>
      </c>
      <c r="AI55" s="87">
        <v>3.0996000000000001</v>
      </c>
      <c r="AJ55" s="87">
        <v>3.0996000000000001</v>
      </c>
      <c r="AK55" s="87">
        <v>6.1992000000000003</v>
      </c>
      <c r="AL55" s="87">
        <v>3.4998370248591053</v>
      </c>
      <c r="AM55" s="87">
        <v>3.8960676583802982</v>
      </c>
      <c r="AN55" s="73">
        <f t="shared" si="54"/>
        <v>38.993568958700685</v>
      </c>
      <c r="AO55" s="87">
        <v>0</v>
      </c>
      <c r="AP55" s="87">
        <v>3.9414513600000003</v>
      </c>
      <c r="AQ55" s="87">
        <v>3.7939104000000001</v>
      </c>
      <c r="AR55" s="87">
        <v>3.8323144546273453</v>
      </c>
      <c r="AS55" s="87">
        <v>8.4309120000000011</v>
      </c>
      <c r="AT55" s="87">
        <v>3.5831376000000001</v>
      </c>
      <c r="AU55" s="87">
        <v>2.5292736000000002</v>
      </c>
      <c r="AV55" s="87">
        <v>4.2154560000000005</v>
      </c>
      <c r="AW55" s="87">
        <v>4.2154560000000005</v>
      </c>
      <c r="AX55" s="87">
        <v>8.4309120000000011</v>
      </c>
      <c r="AY55" s="87">
        <v>4.7597783538083833</v>
      </c>
      <c r="AZ55" s="87">
        <v>5.2986520153972059</v>
      </c>
      <c r="BA55" s="73">
        <f t="shared" si="55"/>
        <v>53.031253783832938</v>
      </c>
      <c r="BB55" s="67">
        <f t="shared" si="110"/>
        <v>0</v>
      </c>
      <c r="BC55" s="67">
        <f t="shared" si="111"/>
        <v>151.47</v>
      </c>
      <c r="BD55" s="67">
        <f t="shared" si="112"/>
        <v>145.80000000000001</v>
      </c>
      <c r="BE55" s="67">
        <f t="shared" si="113"/>
        <v>147.27586805546775</v>
      </c>
      <c r="BF55" s="67">
        <f t="shared" si="114"/>
        <v>324</v>
      </c>
      <c r="BG55" s="67">
        <f t="shared" si="115"/>
        <v>137.69999999999999</v>
      </c>
      <c r="BH55" s="67">
        <f t="shared" si="116"/>
        <v>97.2</v>
      </c>
      <c r="BI55" s="67">
        <f t="shared" si="117"/>
        <v>162</v>
      </c>
      <c r="BJ55" s="67">
        <f t="shared" si="118"/>
        <v>162</v>
      </c>
      <c r="BK55" s="67">
        <f t="shared" si="119"/>
        <v>324</v>
      </c>
      <c r="BL55" s="67">
        <f t="shared" si="120"/>
        <v>182.91831140378596</v>
      </c>
      <c r="BM55" s="67">
        <f t="shared" si="121"/>
        <v>203.62722953207134</v>
      </c>
      <c r="BN55" s="67">
        <f t="shared" si="122"/>
        <v>2037.9914089913248</v>
      </c>
      <c r="BO55" s="67">
        <f t="shared" si="123"/>
        <v>0</v>
      </c>
      <c r="BP55" s="67">
        <f t="shared" si="124"/>
        <v>186.3081</v>
      </c>
      <c r="BQ55" s="67">
        <f t="shared" si="125"/>
        <v>179.334</v>
      </c>
      <c r="BR55" s="67">
        <f t="shared" si="126"/>
        <v>181.14931770822534</v>
      </c>
      <c r="BS55" s="67">
        <f t="shared" si="127"/>
        <v>398.52</v>
      </c>
      <c r="BT55" s="67">
        <f t="shared" si="128"/>
        <v>169.37099999999998</v>
      </c>
      <c r="BU55" s="67">
        <f t="shared" si="129"/>
        <v>119.556</v>
      </c>
      <c r="BV55" s="67">
        <f t="shared" si="130"/>
        <v>199.26</v>
      </c>
      <c r="BW55" s="67">
        <f t="shared" si="131"/>
        <v>199.26</v>
      </c>
      <c r="BX55" s="67">
        <f t="shared" si="132"/>
        <v>398.52</v>
      </c>
      <c r="BY55" s="67">
        <f t="shared" si="133"/>
        <v>224.98952302665677</v>
      </c>
      <c r="BZ55" s="67">
        <f t="shared" si="134"/>
        <v>250.46149232444773</v>
      </c>
      <c r="CA55" s="67">
        <f t="shared" si="135"/>
        <v>2506.7294330593299</v>
      </c>
      <c r="CB55" s="67">
        <f t="shared" si="136"/>
        <v>0</v>
      </c>
      <c r="CC55" s="67">
        <f t="shared" si="137"/>
        <v>234.74820600000001</v>
      </c>
      <c r="CD55" s="67">
        <f t="shared" si="138"/>
        <v>225.96083999999999</v>
      </c>
      <c r="CE55" s="67">
        <f t="shared" si="139"/>
        <v>228.24814031236392</v>
      </c>
      <c r="CF55" s="67">
        <f t="shared" si="140"/>
        <v>502.1352</v>
      </c>
      <c r="CG55" s="67">
        <f t="shared" si="141"/>
        <v>213.40745999999999</v>
      </c>
      <c r="CH55" s="67">
        <f t="shared" si="142"/>
        <v>150.64055999999999</v>
      </c>
      <c r="CI55" s="67">
        <f t="shared" si="143"/>
        <v>251.0676</v>
      </c>
      <c r="CJ55" s="67">
        <f t="shared" si="144"/>
        <v>251.0676</v>
      </c>
      <c r="CK55" s="67">
        <f t="shared" si="145"/>
        <v>502.1352</v>
      </c>
      <c r="CL55" s="67">
        <f t="shared" si="146"/>
        <v>283.48679901358753</v>
      </c>
      <c r="CM55" s="67">
        <f t="shared" si="147"/>
        <v>315.58148032880416</v>
      </c>
      <c r="CN55" s="67">
        <f t="shared" si="148"/>
        <v>3158.4790856547556</v>
      </c>
      <c r="CO55" s="67">
        <f t="shared" si="149"/>
        <v>0</v>
      </c>
      <c r="CP55" s="67">
        <f t="shared" si="150"/>
        <v>319.25756016000003</v>
      </c>
      <c r="CQ55" s="67">
        <f t="shared" si="151"/>
        <v>307.30674240000002</v>
      </c>
      <c r="CR55" s="67">
        <f t="shared" si="152"/>
        <v>310.41747082481498</v>
      </c>
      <c r="CS55" s="67">
        <f t="shared" si="153"/>
        <v>682.90387200000009</v>
      </c>
      <c r="CT55" s="67">
        <f t="shared" si="154"/>
        <v>290.23414560000003</v>
      </c>
      <c r="CU55" s="67">
        <f t="shared" si="155"/>
        <v>204.87116160000002</v>
      </c>
      <c r="CV55" s="67">
        <f t="shared" si="156"/>
        <v>341.45193600000005</v>
      </c>
      <c r="CW55" s="67">
        <f t="shared" si="157"/>
        <v>341.45193600000005</v>
      </c>
      <c r="CX55" s="67">
        <f t="shared" si="158"/>
        <v>682.90387200000009</v>
      </c>
      <c r="CY55" s="67">
        <f t="shared" si="159"/>
        <v>385.54204665847902</v>
      </c>
      <c r="CZ55" s="67">
        <f t="shared" si="160"/>
        <v>429.19081324717365</v>
      </c>
      <c r="DA55" s="67">
        <f t="shared" si="161"/>
        <v>4295.5315564904677</v>
      </c>
      <c r="DB55" s="67">
        <f t="shared" si="109"/>
        <v>0</v>
      </c>
      <c r="DC55" s="67">
        <f t="shared" si="109"/>
        <v>98.455500000000001</v>
      </c>
      <c r="DD55" s="67">
        <f t="shared" si="2"/>
        <v>94.77000000000001</v>
      </c>
      <c r="DE55" s="67">
        <f t="shared" si="3"/>
        <v>95.729314236054037</v>
      </c>
      <c r="DF55" s="67">
        <f t="shared" si="4"/>
        <v>210.6</v>
      </c>
      <c r="DG55" s="67">
        <f t="shared" si="5"/>
        <v>89.504999999999995</v>
      </c>
      <c r="DH55" s="67">
        <f t="shared" si="6"/>
        <v>63.180000000000007</v>
      </c>
      <c r="DI55" s="67">
        <f t="shared" si="7"/>
        <v>105.3</v>
      </c>
      <c r="DJ55" s="67">
        <f t="shared" si="8"/>
        <v>105.3</v>
      </c>
      <c r="DK55" s="67">
        <f t="shared" si="9"/>
        <v>210.6</v>
      </c>
      <c r="DL55" s="67">
        <f t="shared" si="10"/>
        <v>118.89690241246088</v>
      </c>
      <c r="DM55" s="67">
        <f t="shared" si="11"/>
        <v>132.35769919584638</v>
      </c>
      <c r="DN55" s="67">
        <f t="shared" si="12"/>
        <v>1324.6944158443612</v>
      </c>
      <c r="DO55" s="67">
        <f t="shared" si="13"/>
        <v>0</v>
      </c>
      <c r="DP55" s="67">
        <f t="shared" si="14"/>
        <v>121.10026500000001</v>
      </c>
      <c r="DQ55" s="67">
        <f t="shared" si="15"/>
        <v>116.56710000000001</v>
      </c>
      <c r="DR55" s="67">
        <f t="shared" si="16"/>
        <v>117.74705651034647</v>
      </c>
      <c r="DS55" s="67">
        <f t="shared" si="17"/>
        <v>259.03800000000001</v>
      </c>
      <c r="DT55" s="67">
        <f t="shared" si="18"/>
        <v>110.09114999999998</v>
      </c>
      <c r="DU55" s="67">
        <f t="shared" si="19"/>
        <v>77.711399999999998</v>
      </c>
      <c r="DV55" s="67">
        <f t="shared" si="20"/>
        <v>129.51900000000001</v>
      </c>
      <c r="DW55" s="67">
        <f t="shared" si="21"/>
        <v>129.51900000000001</v>
      </c>
      <c r="DX55" s="67">
        <f t="shared" si="22"/>
        <v>259.03800000000001</v>
      </c>
      <c r="DY55" s="67">
        <f t="shared" si="23"/>
        <v>146.24318996732691</v>
      </c>
      <c r="DZ55" s="67">
        <f t="shared" si="24"/>
        <v>162.79997001089103</v>
      </c>
      <c r="EA55" s="67">
        <f t="shared" si="25"/>
        <v>1629.3741314885644</v>
      </c>
      <c r="EB55" s="67">
        <f t="shared" si="26"/>
        <v>0</v>
      </c>
      <c r="EC55" s="67">
        <f t="shared" si="27"/>
        <v>152.5863339</v>
      </c>
      <c r="ED55" s="67">
        <f t="shared" si="28"/>
        <v>146.87454600000001</v>
      </c>
      <c r="EE55" s="67">
        <f t="shared" si="29"/>
        <v>148.36129120303656</v>
      </c>
      <c r="EF55" s="67">
        <f t="shared" si="30"/>
        <v>326.38788</v>
      </c>
      <c r="EG55" s="67">
        <f t="shared" si="31"/>
        <v>138.71484899999999</v>
      </c>
      <c r="EH55" s="67">
        <f t="shared" si="32"/>
        <v>97.916364000000002</v>
      </c>
      <c r="EI55" s="67">
        <f t="shared" si="33"/>
        <v>163.19394</v>
      </c>
      <c r="EJ55" s="67">
        <f t="shared" si="34"/>
        <v>163.19394</v>
      </c>
      <c r="EK55" s="67">
        <f t="shared" si="35"/>
        <v>326.38788</v>
      </c>
      <c r="EL55" s="67">
        <f t="shared" si="36"/>
        <v>184.26641935883191</v>
      </c>
      <c r="EM55" s="67">
        <f t="shared" si="37"/>
        <v>205.12796221372272</v>
      </c>
      <c r="EN55" s="67">
        <f t="shared" si="38"/>
        <v>2053.011405675591</v>
      </c>
      <c r="EO55" s="67">
        <f t="shared" si="39"/>
        <v>0</v>
      </c>
      <c r="EP55" s="67">
        <f t="shared" si="40"/>
        <v>207.51741410400001</v>
      </c>
      <c r="EQ55" s="67">
        <f t="shared" si="41"/>
        <v>199.74938256000002</v>
      </c>
      <c r="ER55" s="67">
        <f t="shared" si="42"/>
        <v>201.77135603612976</v>
      </c>
      <c r="ES55" s="67">
        <f t="shared" si="43"/>
        <v>443.88751680000007</v>
      </c>
      <c r="ET55" s="67">
        <f t="shared" si="44"/>
        <v>188.65219464000003</v>
      </c>
      <c r="EU55" s="67">
        <f t="shared" si="45"/>
        <v>133.16625504000001</v>
      </c>
      <c r="EV55" s="67">
        <f t="shared" si="46"/>
        <v>221.94375840000004</v>
      </c>
      <c r="EW55" s="67">
        <f t="shared" si="47"/>
        <v>221.94375840000004</v>
      </c>
      <c r="EX55" s="67">
        <f t="shared" si="48"/>
        <v>443.88751680000007</v>
      </c>
      <c r="EY55" s="67">
        <f t="shared" si="49"/>
        <v>250.60233032801136</v>
      </c>
      <c r="EZ55" s="67">
        <f t="shared" si="50"/>
        <v>278.97402861066286</v>
      </c>
      <c r="FA55" s="67">
        <f t="shared" si="51"/>
        <v>2792.0955117188041</v>
      </c>
    </row>
    <row r="56" spans="1:157">
      <c r="A56" s="4">
        <v>580.5</v>
      </c>
      <c r="B56" s="87">
        <v>1.2344334344095245</v>
      </c>
      <c r="C56" s="87">
        <v>3.74</v>
      </c>
      <c r="D56" s="87">
        <v>1.8</v>
      </c>
      <c r="E56" s="87">
        <v>1.8182205932773798</v>
      </c>
      <c r="F56" s="87">
        <v>2</v>
      </c>
      <c r="G56" s="87">
        <v>1.7</v>
      </c>
      <c r="H56" s="87">
        <v>1.2</v>
      </c>
      <c r="I56" s="87">
        <v>2</v>
      </c>
      <c r="J56" s="87">
        <v>2</v>
      </c>
      <c r="K56" s="87">
        <v>2</v>
      </c>
      <c r="L56" s="87">
        <v>2.2582507580714317</v>
      </c>
      <c r="M56" s="87">
        <v>5.0278328279523787</v>
      </c>
      <c r="N56" s="73">
        <f t="shared" si="52"/>
        <v>26.778737613710717</v>
      </c>
      <c r="O56" s="87">
        <v>1.5183531243237152</v>
      </c>
      <c r="P56" s="87">
        <v>4.6002000000000001</v>
      </c>
      <c r="Q56" s="87">
        <v>2.214</v>
      </c>
      <c r="R56" s="87">
        <v>2.236411329731177</v>
      </c>
      <c r="S56" s="87">
        <v>2.46</v>
      </c>
      <c r="T56" s="87">
        <v>2.0909999999999997</v>
      </c>
      <c r="U56" s="87">
        <v>1.476</v>
      </c>
      <c r="V56" s="87">
        <v>2.46</v>
      </c>
      <c r="W56" s="87">
        <v>2.46</v>
      </c>
      <c r="X56" s="87">
        <v>2.46</v>
      </c>
      <c r="Y56" s="87">
        <v>2.7776484324278612</v>
      </c>
      <c r="Z56" s="87">
        <v>6.1842343783814258</v>
      </c>
      <c r="AA56" s="73">
        <f t="shared" si="53"/>
        <v>32.937847264864182</v>
      </c>
      <c r="AB56" s="87">
        <v>1.9131249366478811</v>
      </c>
      <c r="AC56" s="87">
        <v>5.796252</v>
      </c>
      <c r="AD56" s="87">
        <v>2.7896399999999999</v>
      </c>
      <c r="AE56" s="87">
        <v>2.817878275461283</v>
      </c>
      <c r="AF56" s="87">
        <v>3.0996000000000001</v>
      </c>
      <c r="AG56" s="87">
        <v>2.6346599999999998</v>
      </c>
      <c r="AH56" s="87">
        <v>1.8597600000000001</v>
      </c>
      <c r="AI56" s="87">
        <v>3.0996000000000001</v>
      </c>
      <c r="AJ56" s="87">
        <v>3.0996000000000001</v>
      </c>
      <c r="AK56" s="87">
        <v>3.0996000000000001</v>
      </c>
      <c r="AL56" s="87">
        <v>3.4998370248591053</v>
      </c>
      <c r="AM56" s="87">
        <v>7.7921353167605965</v>
      </c>
      <c r="AN56" s="73">
        <f t="shared" si="54"/>
        <v>41.501687553728857</v>
      </c>
      <c r="AO56" s="87">
        <v>2.6018499138411184</v>
      </c>
      <c r="AP56" s="87">
        <v>7.8829027200000006</v>
      </c>
      <c r="AQ56" s="87">
        <v>3.7939104000000001</v>
      </c>
      <c r="AR56" s="87">
        <v>3.8323144546273453</v>
      </c>
      <c r="AS56" s="87">
        <v>4.2154560000000005</v>
      </c>
      <c r="AT56" s="87">
        <v>3.5831376000000001</v>
      </c>
      <c r="AU56" s="87">
        <v>2.5292736000000002</v>
      </c>
      <c r="AV56" s="87">
        <v>4.2154560000000005</v>
      </c>
      <c r="AW56" s="87">
        <v>4.2154560000000005</v>
      </c>
      <c r="AX56" s="87">
        <v>4.2154560000000005</v>
      </c>
      <c r="AY56" s="87">
        <v>4.7597783538083833</v>
      </c>
      <c r="AZ56" s="87">
        <v>10.597304030794412</v>
      </c>
      <c r="BA56" s="73">
        <f t="shared" si="55"/>
        <v>56.442295073071271</v>
      </c>
      <c r="BB56" s="67">
        <f t="shared" si="110"/>
        <v>716.5886086747289</v>
      </c>
      <c r="BC56" s="67">
        <f t="shared" si="111"/>
        <v>2171.0700000000002</v>
      </c>
      <c r="BD56" s="67">
        <f t="shared" si="112"/>
        <v>1044.9000000000001</v>
      </c>
      <c r="BE56" s="67">
        <f t="shared" si="113"/>
        <v>1055.4770543975189</v>
      </c>
      <c r="BF56" s="67">
        <f t="shared" si="114"/>
        <v>1161</v>
      </c>
      <c r="BG56" s="67">
        <f t="shared" si="115"/>
        <v>986.85</v>
      </c>
      <c r="BH56" s="67">
        <f t="shared" si="116"/>
        <v>696.6</v>
      </c>
      <c r="BI56" s="67">
        <f t="shared" si="117"/>
        <v>1161</v>
      </c>
      <c r="BJ56" s="67">
        <f t="shared" si="118"/>
        <v>1161</v>
      </c>
      <c r="BK56" s="67">
        <f t="shared" si="119"/>
        <v>1161</v>
      </c>
      <c r="BL56" s="67">
        <f t="shared" si="120"/>
        <v>1310.9145650604662</v>
      </c>
      <c r="BM56" s="67">
        <f t="shared" si="121"/>
        <v>2918.6569566263561</v>
      </c>
      <c r="BN56" s="67">
        <f t="shared" si="122"/>
        <v>15545.057184759071</v>
      </c>
      <c r="BO56" s="67">
        <f t="shared" si="123"/>
        <v>881.40398866991666</v>
      </c>
      <c r="BP56" s="67">
        <f t="shared" si="124"/>
        <v>2670.4160999999999</v>
      </c>
      <c r="BQ56" s="67">
        <f t="shared" si="125"/>
        <v>1285.2270000000001</v>
      </c>
      <c r="BR56" s="67">
        <f t="shared" si="126"/>
        <v>1298.2367769089483</v>
      </c>
      <c r="BS56" s="67">
        <f t="shared" si="127"/>
        <v>1428.03</v>
      </c>
      <c r="BT56" s="67">
        <f t="shared" si="128"/>
        <v>1213.8254999999999</v>
      </c>
      <c r="BU56" s="67">
        <f t="shared" si="129"/>
        <v>856.81799999999998</v>
      </c>
      <c r="BV56" s="67">
        <f t="shared" si="130"/>
        <v>1428.03</v>
      </c>
      <c r="BW56" s="67">
        <f t="shared" si="131"/>
        <v>1428.03</v>
      </c>
      <c r="BX56" s="67">
        <f t="shared" si="132"/>
        <v>1428.03</v>
      </c>
      <c r="BY56" s="67">
        <f t="shared" si="133"/>
        <v>1612.4249150243734</v>
      </c>
      <c r="BZ56" s="67">
        <f t="shared" si="134"/>
        <v>3589.9480566504176</v>
      </c>
      <c r="CA56" s="67">
        <f t="shared" si="135"/>
        <v>19120.420337253658</v>
      </c>
      <c r="CB56" s="67">
        <f t="shared" si="136"/>
        <v>1110.5690257240949</v>
      </c>
      <c r="CC56" s="67">
        <f t="shared" si="137"/>
        <v>3364.7242860000001</v>
      </c>
      <c r="CD56" s="67">
        <f t="shared" si="138"/>
        <v>1619.3860199999999</v>
      </c>
      <c r="CE56" s="67">
        <f t="shared" si="139"/>
        <v>1635.7783389052747</v>
      </c>
      <c r="CF56" s="67">
        <f t="shared" si="140"/>
        <v>1799.3178</v>
      </c>
      <c r="CG56" s="67">
        <f t="shared" si="141"/>
        <v>1529.42013</v>
      </c>
      <c r="CH56" s="67">
        <f t="shared" si="142"/>
        <v>1079.59068</v>
      </c>
      <c r="CI56" s="67">
        <f t="shared" si="143"/>
        <v>1799.3178</v>
      </c>
      <c r="CJ56" s="67">
        <f t="shared" si="144"/>
        <v>1799.3178</v>
      </c>
      <c r="CK56" s="67">
        <f t="shared" si="145"/>
        <v>1799.3178</v>
      </c>
      <c r="CL56" s="67">
        <f t="shared" si="146"/>
        <v>2031.6553929307106</v>
      </c>
      <c r="CM56" s="67">
        <f t="shared" si="147"/>
        <v>4523.3345513795266</v>
      </c>
      <c r="CN56" s="67">
        <f t="shared" si="148"/>
        <v>24091.729624939602</v>
      </c>
      <c r="CO56" s="67">
        <f t="shared" si="149"/>
        <v>1510.3738749847691</v>
      </c>
      <c r="CP56" s="67">
        <f t="shared" si="150"/>
        <v>4576.0250289600008</v>
      </c>
      <c r="CQ56" s="67">
        <f t="shared" si="151"/>
        <v>2202.3649872000001</v>
      </c>
      <c r="CR56" s="67">
        <f t="shared" si="152"/>
        <v>2224.658540911174</v>
      </c>
      <c r="CS56" s="67">
        <f t="shared" si="153"/>
        <v>2447.0722080000005</v>
      </c>
      <c r="CT56" s="67">
        <f t="shared" si="154"/>
        <v>2080.0113768000001</v>
      </c>
      <c r="CU56" s="67">
        <f t="shared" si="155"/>
        <v>1468.2433248000002</v>
      </c>
      <c r="CV56" s="67">
        <f t="shared" si="156"/>
        <v>2447.0722080000005</v>
      </c>
      <c r="CW56" s="67">
        <f t="shared" si="157"/>
        <v>2447.0722080000005</v>
      </c>
      <c r="CX56" s="67">
        <f t="shared" si="158"/>
        <v>2447.0722080000005</v>
      </c>
      <c r="CY56" s="67">
        <f t="shared" si="159"/>
        <v>2763.0513343857665</v>
      </c>
      <c r="CZ56" s="67">
        <f t="shared" si="160"/>
        <v>6151.7349898761559</v>
      </c>
      <c r="DA56" s="67">
        <f t="shared" si="161"/>
        <v>32764.752289917873</v>
      </c>
      <c r="DB56" s="67">
        <f t="shared" si="109"/>
        <v>465.78259563857381</v>
      </c>
      <c r="DC56" s="67">
        <f t="shared" si="109"/>
        <v>1411.1955000000003</v>
      </c>
      <c r="DD56" s="67">
        <f t="shared" si="2"/>
        <v>679.18500000000006</v>
      </c>
      <c r="DE56" s="67">
        <f t="shared" si="3"/>
        <v>686.06008535838737</v>
      </c>
      <c r="DF56" s="67">
        <f t="shared" si="4"/>
        <v>754.65</v>
      </c>
      <c r="DG56" s="67">
        <f t="shared" si="5"/>
        <v>641.45249999999999</v>
      </c>
      <c r="DH56" s="67">
        <f t="shared" si="6"/>
        <v>452.79</v>
      </c>
      <c r="DI56" s="67">
        <f t="shared" si="7"/>
        <v>754.65</v>
      </c>
      <c r="DJ56" s="67">
        <f t="shared" si="8"/>
        <v>754.65</v>
      </c>
      <c r="DK56" s="67">
        <f t="shared" si="9"/>
        <v>754.65</v>
      </c>
      <c r="DL56" s="67">
        <f t="shared" si="10"/>
        <v>852.09446728930311</v>
      </c>
      <c r="DM56" s="67">
        <f t="shared" si="11"/>
        <v>1897.1270218071315</v>
      </c>
      <c r="DN56" s="67">
        <f t="shared" si="12"/>
        <v>10104.287170093396</v>
      </c>
      <c r="DO56" s="67">
        <f t="shared" si="13"/>
        <v>572.91259263544589</v>
      </c>
      <c r="DP56" s="67">
        <f t="shared" si="14"/>
        <v>1735.7704650000001</v>
      </c>
      <c r="DQ56" s="67">
        <f t="shared" si="15"/>
        <v>835.39755000000014</v>
      </c>
      <c r="DR56" s="67">
        <f t="shared" si="16"/>
        <v>843.85390499081643</v>
      </c>
      <c r="DS56" s="67">
        <f t="shared" si="17"/>
        <v>928.21950000000004</v>
      </c>
      <c r="DT56" s="67">
        <f t="shared" si="18"/>
        <v>788.98657500000002</v>
      </c>
      <c r="DU56" s="67">
        <f t="shared" si="19"/>
        <v>556.93169999999998</v>
      </c>
      <c r="DV56" s="67">
        <f t="shared" si="20"/>
        <v>928.21950000000004</v>
      </c>
      <c r="DW56" s="67">
        <f t="shared" si="21"/>
        <v>928.21950000000004</v>
      </c>
      <c r="DX56" s="67">
        <f t="shared" si="22"/>
        <v>928.21950000000004</v>
      </c>
      <c r="DY56" s="67">
        <f t="shared" si="23"/>
        <v>1048.0761947658427</v>
      </c>
      <c r="DZ56" s="67">
        <f t="shared" si="24"/>
        <v>2333.4662368227714</v>
      </c>
      <c r="EA56" s="67">
        <f t="shared" si="25"/>
        <v>12428.273219214878</v>
      </c>
      <c r="EB56" s="67">
        <f t="shared" si="26"/>
        <v>721.86986672066166</v>
      </c>
      <c r="EC56" s="67">
        <f t="shared" si="27"/>
        <v>2187.0707859000004</v>
      </c>
      <c r="ED56" s="67">
        <f t="shared" si="28"/>
        <v>1052.600913</v>
      </c>
      <c r="EE56" s="67">
        <f t="shared" si="29"/>
        <v>1063.2559202884286</v>
      </c>
      <c r="EF56" s="67">
        <f t="shared" si="30"/>
        <v>1169.55657</v>
      </c>
      <c r="EG56" s="67">
        <f t="shared" si="31"/>
        <v>994.1230845</v>
      </c>
      <c r="EH56" s="67">
        <f t="shared" si="32"/>
        <v>701.73394200000007</v>
      </c>
      <c r="EI56" s="67">
        <f t="shared" si="33"/>
        <v>1169.55657</v>
      </c>
      <c r="EJ56" s="67">
        <f t="shared" si="34"/>
        <v>1169.55657</v>
      </c>
      <c r="EK56" s="67">
        <f t="shared" si="35"/>
        <v>1169.55657</v>
      </c>
      <c r="EL56" s="67">
        <f t="shared" si="36"/>
        <v>1320.576005404962</v>
      </c>
      <c r="EM56" s="67">
        <f t="shared" si="37"/>
        <v>2940.1674583966924</v>
      </c>
      <c r="EN56" s="67">
        <f t="shared" si="38"/>
        <v>15659.624256210742</v>
      </c>
      <c r="EO56" s="67">
        <f t="shared" si="39"/>
        <v>981.74301874009996</v>
      </c>
      <c r="EP56" s="67">
        <f t="shared" si="40"/>
        <v>2974.4162688240008</v>
      </c>
      <c r="EQ56" s="67">
        <f t="shared" si="41"/>
        <v>1431.5372416800001</v>
      </c>
      <c r="ER56" s="67">
        <f t="shared" si="42"/>
        <v>1446.0280515922632</v>
      </c>
      <c r="ES56" s="67">
        <f t="shared" si="43"/>
        <v>1590.5969352000004</v>
      </c>
      <c r="ET56" s="67">
        <f t="shared" si="44"/>
        <v>1352.00739492</v>
      </c>
      <c r="EU56" s="67">
        <f t="shared" si="45"/>
        <v>954.3581611200002</v>
      </c>
      <c r="EV56" s="67">
        <f t="shared" si="46"/>
        <v>1590.5969352000004</v>
      </c>
      <c r="EW56" s="67">
        <f t="shared" si="47"/>
        <v>1590.5969352000004</v>
      </c>
      <c r="EX56" s="67">
        <f t="shared" si="48"/>
        <v>1590.5969352000004</v>
      </c>
      <c r="EY56" s="67">
        <f t="shared" si="49"/>
        <v>1795.9833673507483</v>
      </c>
      <c r="EZ56" s="67">
        <f t="shared" si="50"/>
        <v>3998.6277434195013</v>
      </c>
      <c r="FA56" s="67">
        <f t="shared" si="51"/>
        <v>21297.08898844662</v>
      </c>
    </row>
    <row r="57" spans="1:157">
      <c r="A57" s="4">
        <v>540</v>
      </c>
      <c r="B57" s="87">
        <v>2.4688668688190489</v>
      </c>
      <c r="C57" s="87">
        <v>3.74</v>
      </c>
      <c r="D57" s="87">
        <v>3.6</v>
      </c>
      <c r="E57" s="87">
        <v>3.6364411865547597</v>
      </c>
      <c r="F57" s="87">
        <v>4</v>
      </c>
      <c r="G57" s="87">
        <v>3.4</v>
      </c>
      <c r="H57" s="87">
        <v>2.4</v>
      </c>
      <c r="I57" s="87">
        <v>4</v>
      </c>
      <c r="J57" s="87">
        <v>8</v>
      </c>
      <c r="K57" s="87">
        <v>8</v>
      </c>
      <c r="L57" s="87">
        <v>4.5165015161428634</v>
      </c>
      <c r="M57" s="87">
        <v>5.0278328279523787</v>
      </c>
      <c r="N57" s="73">
        <f t="shared" si="52"/>
        <v>52.789642399469045</v>
      </c>
      <c r="O57" s="87">
        <v>3.0367062486474303</v>
      </c>
      <c r="P57" s="87">
        <v>4.6002000000000001</v>
      </c>
      <c r="Q57" s="87">
        <v>4.4279999999999999</v>
      </c>
      <c r="R57" s="87">
        <v>4.4728226594623539</v>
      </c>
      <c r="S57" s="87">
        <v>4.92</v>
      </c>
      <c r="T57" s="87">
        <v>4.1819999999999995</v>
      </c>
      <c r="U57" s="87">
        <v>2.952</v>
      </c>
      <c r="V57" s="87">
        <v>4.92</v>
      </c>
      <c r="W57" s="87">
        <v>9.84</v>
      </c>
      <c r="X57" s="87">
        <v>9.84</v>
      </c>
      <c r="Y57" s="87">
        <v>5.5552968648557224</v>
      </c>
      <c r="Z57" s="87">
        <v>6.1842343783814258</v>
      </c>
      <c r="AA57" s="73">
        <f t="shared" si="53"/>
        <v>64.931260151346947</v>
      </c>
      <c r="AB57" s="87">
        <v>3.8262498732957622</v>
      </c>
      <c r="AC57" s="87">
        <v>5.796252</v>
      </c>
      <c r="AD57" s="87">
        <v>5.5792799999999998</v>
      </c>
      <c r="AE57" s="87">
        <v>5.635756550922566</v>
      </c>
      <c r="AF57" s="87">
        <v>6.1992000000000003</v>
      </c>
      <c r="AG57" s="87">
        <v>5.2693199999999996</v>
      </c>
      <c r="AH57" s="87">
        <v>3.7195200000000002</v>
      </c>
      <c r="AI57" s="87">
        <v>6.1992000000000003</v>
      </c>
      <c r="AJ57" s="87">
        <v>12.398400000000001</v>
      </c>
      <c r="AK57" s="87">
        <v>12.398400000000001</v>
      </c>
      <c r="AL57" s="87">
        <v>6.9996740497182106</v>
      </c>
      <c r="AM57" s="87">
        <v>7.7921353167605965</v>
      </c>
      <c r="AN57" s="73">
        <f t="shared" si="54"/>
        <v>81.813387790697135</v>
      </c>
      <c r="AO57" s="87">
        <v>5.2036998276822368</v>
      </c>
      <c r="AP57" s="87">
        <v>7.8829027200000006</v>
      </c>
      <c r="AQ57" s="87">
        <v>7.5878208000000003</v>
      </c>
      <c r="AR57" s="87">
        <v>7.6646289092546906</v>
      </c>
      <c r="AS57" s="87">
        <v>8.4309120000000011</v>
      </c>
      <c r="AT57" s="87">
        <v>7.1662752000000003</v>
      </c>
      <c r="AU57" s="87">
        <v>5.0585472000000005</v>
      </c>
      <c r="AV57" s="87">
        <v>8.4309120000000011</v>
      </c>
      <c r="AW57" s="87">
        <v>16.861824000000002</v>
      </c>
      <c r="AX57" s="87">
        <v>16.861824000000002</v>
      </c>
      <c r="AY57" s="87">
        <v>9.5195567076167666</v>
      </c>
      <c r="AZ57" s="87">
        <v>10.597304030794412</v>
      </c>
      <c r="BA57" s="73">
        <f t="shared" si="55"/>
        <v>111.26620739534812</v>
      </c>
      <c r="BB57" s="67">
        <f t="shared" si="110"/>
        <v>1333.1881091622863</v>
      </c>
      <c r="BC57" s="67">
        <f t="shared" si="111"/>
        <v>2019.6000000000001</v>
      </c>
      <c r="BD57" s="67">
        <f t="shared" si="112"/>
        <v>1944</v>
      </c>
      <c r="BE57" s="67">
        <f t="shared" si="113"/>
        <v>1963.6782407395701</v>
      </c>
      <c r="BF57" s="67">
        <f t="shared" si="114"/>
        <v>2160</v>
      </c>
      <c r="BG57" s="67">
        <f t="shared" si="115"/>
        <v>1836</v>
      </c>
      <c r="BH57" s="67">
        <f t="shared" si="116"/>
        <v>1296</v>
      </c>
      <c r="BI57" s="67">
        <f t="shared" si="117"/>
        <v>2160</v>
      </c>
      <c r="BJ57" s="67">
        <f t="shared" si="118"/>
        <v>4320</v>
      </c>
      <c r="BK57" s="67">
        <f t="shared" si="119"/>
        <v>4320</v>
      </c>
      <c r="BL57" s="67">
        <f t="shared" si="120"/>
        <v>2438.9108187171464</v>
      </c>
      <c r="BM57" s="67">
        <f t="shared" si="121"/>
        <v>2715.0297270942847</v>
      </c>
      <c r="BN57" s="67">
        <f t="shared" si="122"/>
        <v>28506.406895713284</v>
      </c>
      <c r="BO57" s="67">
        <f t="shared" si="123"/>
        <v>1639.8213742696123</v>
      </c>
      <c r="BP57" s="67">
        <f t="shared" si="124"/>
        <v>2484.1080000000002</v>
      </c>
      <c r="BQ57" s="67">
        <f t="shared" si="125"/>
        <v>2391.12</v>
      </c>
      <c r="BR57" s="67">
        <f t="shared" si="126"/>
        <v>2415.3242361096709</v>
      </c>
      <c r="BS57" s="67">
        <f t="shared" si="127"/>
        <v>2656.8</v>
      </c>
      <c r="BT57" s="67">
        <f t="shared" si="128"/>
        <v>2258.2799999999997</v>
      </c>
      <c r="BU57" s="67">
        <f t="shared" si="129"/>
        <v>1594.08</v>
      </c>
      <c r="BV57" s="67">
        <f t="shared" si="130"/>
        <v>2656.8</v>
      </c>
      <c r="BW57" s="67">
        <f t="shared" si="131"/>
        <v>5313.6</v>
      </c>
      <c r="BX57" s="67">
        <f t="shared" si="132"/>
        <v>5313.6</v>
      </c>
      <c r="BY57" s="67">
        <f t="shared" si="133"/>
        <v>2999.8603070220902</v>
      </c>
      <c r="BZ57" s="67">
        <f t="shared" si="134"/>
        <v>3339.48656432597</v>
      </c>
      <c r="CA57" s="67">
        <f t="shared" si="135"/>
        <v>35062.880481727349</v>
      </c>
      <c r="CB57" s="67">
        <f t="shared" si="136"/>
        <v>2066.1749315797115</v>
      </c>
      <c r="CC57" s="67">
        <f t="shared" si="137"/>
        <v>3129.9760799999999</v>
      </c>
      <c r="CD57" s="67">
        <f t="shared" si="138"/>
        <v>3012.8112000000001</v>
      </c>
      <c r="CE57" s="67">
        <f t="shared" si="139"/>
        <v>3043.3085374981856</v>
      </c>
      <c r="CF57" s="67">
        <f t="shared" si="140"/>
        <v>3347.5680000000002</v>
      </c>
      <c r="CG57" s="67">
        <f t="shared" si="141"/>
        <v>2845.4327999999996</v>
      </c>
      <c r="CH57" s="67">
        <f t="shared" si="142"/>
        <v>2008.5408</v>
      </c>
      <c r="CI57" s="67">
        <f t="shared" si="143"/>
        <v>3347.5680000000002</v>
      </c>
      <c r="CJ57" s="67">
        <f t="shared" si="144"/>
        <v>6695.1360000000004</v>
      </c>
      <c r="CK57" s="67">
        <f t="shared" si="145"/>
        <v>6695.1360000000004</v>
      </c>
      <c r="CL57" s="67">
        <f t="shared" si="146"/>
        <v>3779.8239868478336</v>
      </c>
      <c r="CM57" s="67">
        <f t="shared" si="147"/>
        <v>4207.7530710507217</v>
      </c>
      <c r="CN57" s="67">
        <f t="shared" si="148"/>
        <v>44179.229406976454</v>
      </c>
      <c r="CO57" s="67">
        <f t="shared" si="149"/>
        <v>2809.9979069484079</v>
      </c>
      <c r="CP57" s="67">
        <f t="shared" si="150"/>
        <v>4256.7674688000006</v>
      </c>
      <c r="CQ57" s="67">
        <f t="shared" si="151"/>
        <v>4097.4232320000001</v>
      </c>
      <c r="CR57" s="67">
        <f t="shared" si="152"/>
        <v>4138.8996109975333</v>
      </c>
      <c r="CS57" s="67">
        <f t="shared" si="153"/>
        <v>4552.6924800000006</v>
      </c>
      <c r="CT57" s="67">
        <f t="shared" si="154"/>
        <v>3869.7886080000003</v>
      </c>
      <c r="CU57" s="67">
        <f t="shared" si="155"/>
        <v>2731.6154880000004</v>
      </c>
      <c r="CV57" s="67">
        <f t="shared" si="156"/>
        <v>4552.6924800000006</v>
      </c>
      <c r="CW57" s="67">
        <f t="shared" si="157"/>
        <v>9105.3849600000012</v>
      </c>
      <c r="CX57" s="67">
        <f t="shared" si="158"/>
        <v>9105.3849600000012</v>
      </c>
      <c r="CY57" s="67">
        <f t="shared" si="159"/>
        <v>5140.5606221130538</v>
      </c>
      <c r="CZ57" s="67">
        <f t="shared" si="160"/>
        <v>5722.5441766289823</v>
      </c>
      <c r="DA57" s="67">
        <f t="shared" si="161"/>
        <v>60083.751993487982</v>
      </c>
      <c r="DB57" s="67">
        <f t="shared" si="109"/>
        <v>866.57227095548615</v>
      </c>
      <c r="DC57" s="67">
        <f t="shared" si="109"/>
        <v>1312.7400000000002</v>
      </c>
      <c r="DD57" s="67">
        <f t="shared" si="2"/>
        <v>1263.6000000000001</v>
      </c>
      <c r="DE57" s="67">
        <f t="shared" si="3"/>
        <v>1276.3908564807207</v>
      </c>
      <c r="DF57" s="67">
        <f t="shared" si="4"/>
        <v>1404</v>
      </c>
      <c r="DG57" s="67">
        <f t="shared" si="5"/>
        <v>1193.4000000000001</v>
      </c>
      <c r="DH57" s="67">
        <f t="shared" si="6"/>
        <v>842.4</v>
      </c>
      <c r="DI57" s="67">
        <f t="shared" si="7"/>
        <v>1404</v>
      </c>
      <c r="DJ57" s="67">
        <f t="shared" si="8"/>
        <v>2808</v>
      </c>
      <c r="DK57" s="67">
        <f t="shared" si="9"/>
        <v>2808</v>
      </c>
      <c r="DL57" s="67">
        <f t="shared" si="10"/>
        <v>1585.2920321661452</v>
      </c>
      <c r="DM57" s="67">
        <f t="shared" si="11"/>
        <v>1764.7693226112851</v>
      </c>
      <c r="DN57" s="67">
        <f t="shared" si="12"/>
        <v>18529.164482213637</v>
      </c>
      <c r="DO57" s="67">
        <f t="shared" si="13"/>
        <v>1065.8838932752481</v>
      </c>
      <c r="DP57" s="67">
        <f t="shared" si="14"/>
        <v>1614.6702000000002</v>
      </c>
      <c r="DQ57" s="67">
        <f t="shared" si="15"/>
        <v>1554.2280000000001</v>
      </c>
      <c r="DR57" s="67">
        <f t="shared" si="16"/>
        <v>1569.9607534712861</v>
      </c>
      <c r="DS57" s="67">
        <f t="shared" si="17"/>
        <v>1726.92</v>
      </c>
      <c r="DT57" s="67">
        <f t="shared" si="18"/>
        <v>1467.8819999999998</v>
      </c>
      <c r="DU57" s="67">
        <f t="shared" si="19"/>
        <v>1036.152</v>
      </c>
      <c r="DV57" s="67">
        <f t="shared" si="20"/>
        <v>1726.92</v>
      </c>
      <c r="DW57" s="67">
        <f t="shared" si="21"/>
        <v>3453.84</v>
      </c>
      <c r="DX57" s="67">
        <f t="shared" si="22"/>
        <v>3453.84</v>
      </c>
      <c r="DY57" s="67">
        <f t="shared" si="23"/>
        <v>1949.9091995643587</v>
      </c>
      <c r="DZ57" s="67">
        <f t="shared" si="24"/>
        <v>2170.6662668118806</v>
      </c>
      <c r="EA57" s="67">
        <f t="shared" si="25"/>
        <v>22790.872313122778</v>
      </c>
      <c r="EB57" s="67">
        <f t="shared" si="26"/>
        <v>1343.0137055268126</v>
      </c>
      <c r="EC57" s="67">
        <f t="shared" si="27"/>
        <v>2034.4844519999999</v>
      </c>
      <c r="ED57" s="67">
        <f t="shared" si="28"/>
        <v>1958.3272800000002</v>
      </c>
      <c r="EE57" s="67">
        <f t="shared" si="29"/>
        <v>1978.1505493738207</v>
      </c>
      <c r="EF57" s="67">
        <f t="shared" si="30"/>
        <v>2175.9192000000003</v>
      </c>
      <c r="EG57" s="67">
        <f t="shared" si="31"/>
        <v>1849.5313199999998</v>
      </c>
      <c r="EH57" s="67">
        <f t="shared" si="32"/>
        <v>1305.55152</v>
      </c>
      <c r="EI57" s="67">
        <f t="shared" si="33"/>
        <v>2175.9192000000003</v>
      </c>
      <c r="EJ57" s="67">
        <f t="shared" si="34"/>
        <v>4351.8384000000005</v>
      </c>
      <c r="EK57" s="67">
        <f t="shared" si="35"/>
        <v>4351.8384000000005</v>
      </c>
      <c r="EL57" s="67">
        <f t="shared" si="36"/>
        <v>2456.8855914510918</v>
      </c>
      <c r="EM57" s="67">
        <f t="shared" si="37"/>
        <v>2735.0394961829693</v>
      </c>
      <c r="EN57" s="67">
        <f t="shared" si="38"/>
        <v>28716.499114534698</v>
      </c>
      <c r="EO57" s="67">
        <f t="shared" si="39"/>
        <v>1826.4986395164651</v>
      </c>
      <c r="EP57" s="67">
        <f t="shared" si="40"/>
        <v>2766.8988547200006</v>
      </c>
      <c r="EQ57" s="67">
        <f t="shared" si="41"/>
        <v>2663.3251008000002</v>
      </c>
      <c r="ER57" s="67">
        <f t="shared" si="42"/>
        <v>2690.2847471483969</v>
      </c>
      <c r="ES57" s="67">
        <f t="shared" si="43"/>
        <v>2959.2501120000006</v>
      </c>
      <c r="ET57" s="67">
        <f t="shared" si="44"/>
        <v>2515.3625952000002</v>
      </c>
      <c r="EU57" s="67">
        <f t="shared" si="45"/>
        <v>1775.5500672000003</v>
      </c>
      <c r="EV57" s="67">
        <f t="shared" si="46"/>
        <v>2959.2501120000006</v>
      </c>
      <c r="EW57" s="67">
        <f t="shared" si="47"/>
        <v>5918.5002240000013</v>
      </c>
      <c r="EX57" s="67">
        <f t="shared" si="48"/>
        <v>5918.5002240000013</v>
      </c>
      <c r="EY57" s="67">
        <f t="shared" si="49"/>
        <v>3341.3644043734853</v>
      </c>
      <c r="EZ57" s="67">
        <f t="shared" si="50"/>
        <v>3719.6537148088387</v>
      </c>
      <c r="FA57" s="67">
        <f t="shared" si="51"/>
        <v>39054.438795767186</v>
      </c>
    </row>
    <row r="58" spans="1:157">
      <c r="A58" s="4">
        <v>513</v>
      </c>
      <c r="B58" s="87">
        <v>3.7033003032285734</v>
      </c>
      <c r="C58" s="87">
        <v>5.61</v>
      </c>
      <c r="D58" s="87">
        <v>5.4</v>
      </c>
      <c r="E58" s="87">
        <v>5.4546617798321391</v>
      </c>
      <c r="F58" s="87">
        <v>6</v>
      </c>
      <c r="G58" s="87">
        <v>5.0999999999999996</v>
      </c>
      <c r="H58" s="87">
        <v>3.5999999999999996</v>
      </c>
      <c r="I58" s="87">
        <v>6</v>
      </c>
      <c r="J58" s="87">
        <v>6</v>
      </c>
      <c r="K58" s="87">
        <v>6</v>
      </c>
      <c r="L58" s="87">
        <v>6.7747522742142952</v>
      </c>
      <c r="M58" s="87">
        <v>12.569582069880948</v>
      </c>
      <c r="N58" s="73">
        <f t="shared" si="52"/>
        <v>72.212296427155948</v>
      </c>
      <c r="O58" s="87">
        <v>4.5550593729711455</v>
      </c>
      <c r="P58" s="87">
        <v>6.9003000000000005</v>
      </c>
      <c r="Q58" s="87">
        <v>6.6420000000000003</v>
      </c>
      <c r="R58" s="87">
        <v>6.7092339891935309</v>
      </c>
      <c r="S58" s="87">
        <v>7.38</v>
      </c>
      <c r="T58" s="87">
        <v>6.2729999999999997</v>
      </c>
      <c r="U58" s="87">
        <v>4.4279999999999999</v>
      </c>
      <c r="V58" s="87">
        <v>7.38</v>
      </c>
      <c r="W58" s="87">
        <v>7.38</v>
      </c>
      <c r="X58" s="87">
        <v>7.38</v>
      </c>
      <c r="Y58" s="87">
        <v>8.3329452972835831</v>
      </c>
      <c r="Z58" s="87">
        <v>15.460585945953566</v>
      </c>
      <c r="AA58" s="73">
        <f t="shared" si="53"/>
        <v>88.821124605401835</v>
      </c>
      <c r="AB58" s="87">
        <v>5.7393748099436435</v>
      </c>
      <c r="AC58" s="87">
        <v>8.6943780000000004</v>
      </c>
      <c r="AD58" s="87">
        <v>8.368920000000001</v>
      </c>
      <c r="AE58" s="87">
        <v>8.4536348263838494</v>
      </c>
      <c r="AF58" s="87">
        <v>9.2988</v>
      </c>
      <c r="AG58" s="87">
        <v>7.9039799999999998</v>
      </c>
      <c r="AH58" s="87">
        <v>5.5792799999999998</v>
      </c>
      <c r="AI58" s="87">
        <v>9.2988</v>
      </c>
      <c r="AJ58" s="87">
        <v>9.2988</v>
      </c>
      <c r="AK58" s="87">
        <v>9.2988</v>
      </c>
      <c r="AL58" s="87">
        <v>10.499511074577315</v>
      </c>
      <c r="AM58" s="87">
        <v>19.480338291901493</v>
      </c>
      <c r="AN58" s="73">
        <f t="shared" si="54"/>
        <v>111.91461700280628</v>
      </c>
      <c r="AO58" s="87">
        <v>7.8055497415233557</v>
      </c>
      <c r="AP58" s="87">
        <v>11.824354080000001</v>
      </c>
      <c r="AQ58" s="87">
        <v>11.381731200000003</v>
      </c>
      <c r="AR58" s="87">
        <v>11.496943363882036</v>
      </c>
      <c r="AS58" s="87">
        <v>12.646368000000001</v>
      </c>
      <c r="AT58" s="87">
        <v>10.7494128</v>
      </c>
      <c r="AU58" s="87">
        <v>7.5878208000000003</v>
      </c>
      <c r="AV58" s="87">
        <v>12.646368000000001</v>
      </c>
      <c r="AW58" s="87">
        <v>12.646368000000001</v>
      </c>
      <c r="AX58" s="87">
        <v>12.646368000000001</v>
      </c>
      <c r="AY58" s="87">
        <v>14.279335061425149</v>
      </c>
      <c r="AZ58" s="87">
        <v>26.493260076986033</v>
      </c>
      <c r="BA58" s="73">
        <f t="shared" si="55"/>
        <v>152.20387912381656</v>
      </c>
      <c r="BB58" s="67">
        <f t="shared" si="110"/>
        <v>1899.7930555562582</v>
      </c>
      <c r="BC58" s="67">
        <f t="shared" si="111"/>
        <v>2877.9300000000003</v>
      </c>
      <c r="BD58" s="67">
        <f t="shared" si="112"/>
        <v>2770.2000000000003</v>
      </c>
      <c r="BE58" s="67">
        <f t="shared" si="113"/>
        <v>2798.2414930538876</v>
      </c>
      <c r="BF58" s="67">
        <f t="shared" si="114"/>
        <v>3078</v>
      </c>
      <c r="BG58" s="67">
        <f t="shared" si="115"/>
        <v>2616.2999999999997</v>
      </c>
      <c r="BH58" s="67">
        <f t="shared" si="116"/>
        <v>1846.7999999999997</v>
      </c>
      <c r="BI58" s="67">
        <f t="shared" si="117"/>
        <v>3078</v>
      </c>
      <c r="BJ58" s="67">
        <f t="shared" si="118"/>
        <v>3078</v>
      </c>
      <c r="BK58" s="67">
        <f t="shared" si="119"/>
        <v>3078</v>
      </c>
      <c r="BL58" s="67">
        <f t="shared" si="120"/>
        <v>3475.4479166719334</v>
      </c>
      <c r="BM58" s="67">
        <f t="shared" si="121"/>
        <v>6448.1956018489263</v>
      </c>
      <c r="BN58" s="67">
        <f t="shared" si="122"/>
        <v>37044.908067131</v>
      </c>
      <c r="BO58" s="67">
        <f t="shared" si="123"/>
        <v>2336.7454583341978</v>
      </c>
      <c r="BP58" s="67">
        <f t="shared" si="124"/>
        <v>3539.8539000000001</v>
      </c>
      <c r="BQ58" s="67">
        <f t="shared" si="125"/>
        <v>3407.346</v>
      </c>
      <c r="BR58" s="67">
        <f t="shared" si="126"/>
        <v>3441.8370364562811</v>
      </c>
      <c r="BS58" s="67">
        <f t="shared" si="127"/>
        <v>3785.94</v>
      </c>
      <c r="BT58" s="67">
        <f t="shared" si="128"/>
        <v>3218.049</v>
      </c>
      <c r="BU58" s="67">
        <f t="shared" si="129"/>
        <v>2271.5639999999999</v>
      </c>
      <c r="BV58" s="67">
        <f t="shared" si="130"/>
        <v>3785.94</v>
      </c>
      <c r="BW58" s="67">
        <f t="shared" si="131"/>
        <v>3785.94</v>
      </c>
      <c r="BX58" s="67">
        <f t="shared" si="132"/>
        <v>3785.94</v>
      </c>
      <c r="BY58" s="67">
        <f t="shared" si="133"/>
        <v>4274.8009375064785</v>
      </c>
      <c r="BZ58" s="67">
        <f t="shared" si="134"/>
        <v>7931.2805902741793</v>
      </c>
      <c r="CA58" s="67">
        <f t="shared" si="135"/>
        <v>45565.236922571145</v>
      </c>
      <c r="CB58" s="67">
        <f t="shared" si="136"/>
        <v>2944.2992775010889</v>
      </c>
      <c r="CC58" s="67">
        <f t="shared" si="137"/>
        <v>4460.2159140000003</v>
      </c>
      <c r="CD58" s="67">
        <f t="shared" si="138"/>
        <v>4293.2559600000004</v>
      </c>
      <c r="CE58" s="67">
        <f t="shared" si="139"/>
        <v>4336.7146659349146</v>
      </c>
      <c r="CF58" s="67">
        <f t="shared" si="140"/>
        <v>4770.2843999999996</v>
      </c>
      <c r="CG58" s="67">
        <f t="shared" si="141"/>
        <v>4054.7417399999999</v>
      </c>
      <c r="CH58" s="67">
        <f t="shared" si="142"/>
        <v>2862.1706399999998</v>
      </c>
      <c r="CI58" s="67">
        <f t="shared" si="143"/>
        <v>4770.2843999999996</v>
      </c>
      <c r="CJ58" s="67">
        <f t="shared" si="144"/>
        <v>4770.2843999999996</v>
      </c>
      <c r="CK58" s="67">
        <f t="shared" si="145"/>
        <v>4770.2843999999996</v>
      </c>
      <c r="CL58" s="67">
        <f t="shared" si="146"/>
        <v>5386.2491812581629</v>
      </c>
      <c r="CM58" s="67">
        <f t="shared" si="147"/>
        <v>9993.4135437454661</v>
      </c>
      <c r="CN58" s="67">
        <f t="shared" si="148"/>
        <v>57412.198522439619</v>
      </c>
      <c r="CO58" s="67">
        <f t="shared" si="149"/>
        <v>4004.2470174014816</v>
      </c>
      <c r="CP58" s="67">
        <f t="shared" si="150"/>
        <v>6065.8936430400008</v>
      </c>
      <c r="CQ58" s="67">
        <f t="shared" si="151"/>
        <v>5838.8281056000014</v>
      </c>
      <c r="CR58" s="67">
        <f t="shared" si="152"/>
        <v>5897.9319456714838</v>
      </c>
      <c r="CS58" s="67">
        <f t="shared" si="153"/>
        <v>6487.5867840000001</v>
      </c>
      <c r="CT58" s="67">
        <f t="shared" si="154"/>
        <v>5514.4487663999998</v>
      </c>
      <c r="CU58" s="67">
        <f t="shared" si="155"/>
        <v>3892.5520704</v>
      </c>
      <c r="CV58" s="67">
        <f t="shared" si="156"/>
        <v>6487.5867840000001</v>
      </c>
      <c r="CW58" s="67">
        <f t="shared" si="157"/>
        <v>6487.5867840000001</v>
      </c>
      <c r="CX58" s="67">
        <f t="shared" si="158"/>
        <v>6487.5867840000001</v>
      </c>
      <c r="CY58" s="67">
        <f t="shared" si="159"/>
        <v>7325.298886511101</v>
      </c>
      <c r="CZ58" s="67">
        <f t="shared" si="160"/>
        <v>13591.042419493835</v>
      </c>
      <c r="DA58" s="67">
        <f t="shared" si="161"/>
        <v>78080.589990517896</v>
      </c>
      <c r="DB58" s="67">
        <f t="shared" si="109"/>
        <v>1234.8654861115679</v>
      </c>
      <c r="DC58" s="67">
        <f t="shared" si="109"/>
        <v>1870.6545000000003</v>
      </c>
      <c r="DD58" s="67">
        <f t="shared" si="2"/>
        <v>1800.6300000000003</v>
      </c>
      <c r="DE58" s="67">
        <f t="shared" si="3"/>
        <v>1818.856970485027</v>
      </c>
      <c r="DF58" s="67">
        <f t="shared" si="4"/>
        <v>2000.7</v>
      </c>
      <c r="DG58" s="67">
        <f t="shared" si="5"/>
        <v>1700.5949999999998</v>
      </c>
      <c r="DH58" s="67">
        <f t="shared" si="6"/>
        <v>1200.4199999999998</v>
      </c>
      <c r="DI58" s="67">
        <f t="shared" si="7"/>
        <v>2000.7</v>
      </c>
      <c r="DJ58" s="67">
        <f t="shared" si="8"/>
        <v>2000.7</v>
      </c>
      <c r="DK58" s="67">
        <f t="shared" si="9"/>
        <v>2000.7</v>
      </c>
      <c r="DL58" s="67">
        <f t="shared" si="10"/>
        <v>2259.0411458367566</v>
      </c>
      <c r="DM58" s="67">
        <f t="shared" si="11"/>
        <v>4191.3271412018021</v>
      </c>
      <c r="DN58" s="67">
        <f t="shared" si="12"/>
        <v>24079.190243635152</v>
      </c>
      <c r="DO58" s="67">
        <f t="shared" si="13"/>
        <v>1518.8845479172287</v>
      </c>
      <c r="DP58" s="67">
        <f t="shared" si="14"/>
        <v>2300.9050350000002</v>
      </c>
      <c r="DQ58" s="67">
        <f t="shared" si="15"/>
        <v>2214.7748999999999</v>
      </c>
      <c r="DR58" s="67">
        <f t="shared" si="16"/>
        <v>2237.194073696583</v>
      </c>
      <c r="DS58" s="67">
        <f t="shared" si="17"/>
        <v>2460.8610000000003</v>
      </c>
      <c r="DT58" s="67">
        <f t="shared" si="18"/>
        <v>2091.7318500000001</v>
      </c>
      <c r="DU58" s="67">
        <f t="shared" si="19"/>
        <v>1476.5165999999999</v>
      </c>
      <c r="DV58" s="67">
        <f t="shared" si="20"/>
        <v>2460.8610000000003</v>
      </c>
      <c r="DW58" s="67">
        <f t="shared" si="21"/>
        <v>2460.8610000000003</v>
      </c>
      <c r="DX58" s="67">
        <f t="shared" si="22"/>
        <v>2460.8610000000003</v>
      </c>
      <c r="DY58" s="67">
        <f t="shared" si="23"/>
        <v>2778.6206093792111</v>
      </c>
      <c r="DZ58" s="67">
        <f t="shared" si="24"/>
        <v>5155.3323836782165</v>
      </c>
      <c r="EA58" s="67">
        <f t="shared" si="25"/>
        <v>29617.403999671245</v>
      </c>
      <c r="EB58" s="67">
        <f t="shared" si="26"/>
        <v>1913.7945303757078</v>
      </c>
      <c r="EC58" s="67">
        <f t="shared" si="27"/>
        <v>2899.1403441000002</v>
      </c>
      <c r="ED58" s="67">
        <f t="shared" si="28"/>
        <v>2790.6163740000002</v>
      </c>
      <c r="EE58" s="67">
        <f t="shared" si="29"/>
        <v>2818.8645328576945</v>
      </c>
      <c r="EF58" s="67">
        <f t="shared" si="30"/>
        <v>3100.6848599999998</v>
      </c>
      <c r="EG58" s="67">
        <f t="shared" si="31"/>
        <v>2635.5821310000001</v>
      </c>
      <c r="EH58" s="67">
        <f t="shared" si="32"/>
        <v>1860.410916</v>
      </c>
      <c r="EI58" s="67">
        <f t="shared" si="33"/>
        <v>3100.6848599999998</v>
      </c>
      <c r="EJ58" s="67">
        <f t="shared" si="34"/>
        <v>3100.6848599999998</v>
      </c>
      <c r="EK58" s="67">
        <f t="shared" si="35"/>
        <v>3100.6848599999998</v>
      </c>
      <c r="EL58" s="67">
        <f t="shared" si="36"/>
        <v>3501.0619678178059</v>
      </c>
      <c r="EM58" s="67">
        <f t="shared" si="37"/>
        <v>6495.7188034345536</v>
      </c>
      <c r="EN58" s="67">
        <f t="shared" si="38"/>
        <v>37317.929039585753</v>
      </c>
      <c r="EO58" s="67">
        <f t="shared" si="39"/>
        <v>2602.7605613109631</v>
      </c>
      <c r="EP58" s="67">
        <f t="shared" si="40"/>
        <v>3942.8308679760007</v>
      </c>
      <c r="EQ58" s="67">
        <f t="shared" si="41"/>
        <v>3795.238268640001</v>
      </c>
      <c r="ER58" s="67">
        <f t="shared" si="42"/>
        <v>3833.6557646864644</v>
      </c>
      <c r="ES58" s="67">
        <f t="shared" si="43"/>
        <v>4216.9314095999998</v>
      </c>
      <c r="ET58" s="67">
        <f t="shared" si="44"/>
        <v>3584.39169816</v>
      </c>
      <c r="EU58" s="67">
        <f t="shared" si="45"/>
        <v>2530.1588457600001</v>
      </c>
      <c r="EV58" s="67">
        <f t="shared" si="46"/>
        <v>4216.9314095999998</v>
      </c>
      <c r="EW58" s="67">
        <f t="shared" si="47"/>
        <v>4216.9314095999998</v>
      </c>
      <c r="EX58" s="67">
        <f t="shared" si="48"/>
        <v>4216.9314095999998</v>
      </c>
      <c r="EY58" s="67">
        <f t="shared" si="49"/>
        <v>4761.444276232216</v>
      </c>
      <c r="EZ58" s="67">
        <f t="shared" si="50"/>
        <v>8834.177572670993</v>
      </c>
      <c r="FA58" s="67">
        <f t="shared" si="51"/>
        <v>50752.383493836634</v>
      </c>
    </row>
    <row r="59" spans="1:157">
      <c r="A59" s="4">
        <v>45.5625</v>
      </c>
      <c r="B59" s="87">
        <v>7.4066006064571468</v>
      </c>
      <c r="C59" s="87">
        <v>11.22</v>
      </c>
      <c r="D59" s="87">
        <v>10.8</v>
      </c>
      <c r="E59" s="87">
        <v>10.909323559664278</v>
      </c>
      <c r="F59" s="87">
        <v>12</v>
      </c>
      <c r="G59" s="87">
        <v>10.199999999999999</v>
      </c>
      <c r="H59" s="87">
        <v>7.1999999999999993</v>
      </c>
      <c r="I59" s="87">
        <v>12</v>
      </c>
      <c r="J59" s="87">
        <v>12</v>
      </c>
      <c r="K59" s="87">
        <v>12</v>
      </c>
      <c r="L59" s="87">
        <v>13.54950454842859</v>
      </c>
      <c r="M59" s="87">
        <v>15.083498483857136</v>
      </c>
      <c r="N59" s="73">
        <f t="shared" si="52"/>
        <v>134.36892719840714</v>
      </c>
      <c r="O59" s="87">
        <v>9.110118745942291</v>
      </c>
      <c r="P59" s="87">
        <v>13.800600000000001</v>
      </c>
      <c r="Q59" s="87">
        <v>13.284000000000001</v>
      </c>
      <c r="R59" s="87">
        <v>13.418467978387062</v>
      </c>
      <c r="S59" s="87">
        <v>14.76</v>
      </c>
      <c r="T59" s="87">
        <v>12.545999999999999</v>
      </c>
      <c r="U59" s="87">
        <v>8.8559999999999999</v>
      </c>
      <c r="V59" s="87">
        <v>14.76</v>
      </c>
      <c r="W59" s="87">
        <v>14.76</v>
      </c>
      <c r="X59" s="87">
        <v>14.76</v>
      </c>
      <c r="Y59" s="87">
        <v>16.665890594567166</v>
      </c>
      <c r="Z59" s="87">
        <v>18.552703135144277</v>
      </c>
      <c r="AA59" s="73">
        <f t="shared" si="53"/>
        <v>165.2737804540408</v>
      </c>
      <c r="AB59" s="87">
        <v>11.478749619887287</v>
      </c>
      <c r="AC59" s="87">
        <v>17.388756000000001</v>
      </c>
      <c r="AD59" s="87">
        <v>16.737840000000002</v>
      </c>
      <c r="AE59" s="87">
        <v>16.907269652767699</v>
      </c>
      <c r="AF59" s="87">
        <v>18.5976</v>
      </c>
      <c r="AG59" s="87">
        <v>15.80796</v>
      </c>
      <c r="AH59" s="87">
        <v>11.15856</v>
      </c>
      <c r="AI59" s="87">
        <v>18.5976</v>
      </c>
      <c r="AJ59" s="87">
        <v>18.5976</v>
      </c>
      <c r="AK59" s="87">
        <v>18.5976</v>
      </c>
      <c r="AL59" s="87">
        <v>20.99902214915463</v>
      </c>
      <c r="AM59" s="87">
        <v>23.376405950281789</v>
      </c>
      <c r="AN59" s="73">
        <f t="shared" si="54"/>
        <v>208.24496337209138</v>
      </c>
      <c r="AO59" s="87">
        <v>15.611099483046711</v>
      </c>
      <c r="AP59" s="87">
        <v>23.648708160000002</v>
      </c>
      <c r="AQ59" s="87">
        <v>22.763462400000005</v>
      </c>
      <c r="AR59" s="87">
        <v>22.993886727764071</v>
      </c>
      <c r="AS59" s="87">
        <v>25.292736000000001</v>
      </c>
      <c r="AT59" s="87">
        <v>21.4988256</v>
      </c>
      <c r="AU59" s="87">
        <v>15.175641600000001</v>
      </c>
      <c r="AV59" s="87">
        <v>25.292736000000001</v>
      </c>
      <c r="AW59" s="87">
        <v>25.292736000000001</v>
      </c>
      <c r="AX59" s="87">
        <v>25.292736000000001</v>
      </c>
      <c r="AY59" s="87">
        <v>28.558670122850298</v>
      </c>
      <c r="AZ59" s="87">
        <v>31.791912092383235</v>
      </c>
      <c r="BA59" s="73">
        <f t="shared" si="55"/>
        <v>283.21315018604429</v>
      </c>
      <c r="BB59" s="67">
        <f t="shared" si="110"/>
        <v>337.46324013170374</v>
      </c>
      <c r="BC59" s="67">
        <f t="shared" si="111"/>
        <v>511.21125000000001</v>
      </c>
      <c r="BD59" s="67">
        <f t="shared" si="112"/>
        <v>492.07500000000005</v>
      </c>
      <c r="BE59" s="67">
        <f t="shared" si="113"/>
        <v>497.0560546872037</v>
      </c>
      <c r="BF59" s="67">
        <f t="shared" si="114"/>
        <v>546.75</v>
      </c>
      <c r="BG59" s="67">
        <f t="shared" si="115"/>
        <v>464.73749999999995</v>
      </c>
      <c r="BH59" s="67">
        <f t="shared" si="116"/>
        <v>328.04999999999995</v>
      </c>
      <c r="BI59" s="67">
        <f t="shared" si="117"/>
        <v>546.75</v>
      </c>
      <c r="BJ59" s="67">
        <f t="shared" si="118"/>
        <v>546.75</v>
      </c>
      <c r="BK59" s="67">
        <f t="shared" si="119"/>
        <v>546.75</v>
      </c>
      <c r="BL59" s="67">
        <f t="shared" si="120"/>
        <v>617.34930098777761</v>
      </c>
      <c r="BM59" s="67">
        <f t="shared" si="121"/>
        <v>687.24189967074074</v>
      </c>
      <c r="BN59" s="67">
        <f t="shared" si="122"/>
        <v>6122.1842454774251</v>
      </c>
      <c r="BO59" s="67">
        <f t="shared" si="123"/>
        <v>415.07978536199562</v>
      </c>
      <c r="BP59" s="67">
        <f t="shared" si="124"/>
        <v>628.78983750000009</v>
      </c>
      <c r="BQ59" s="67">
        <f t="shared" si="125"/>
        <v>605.25225</v>
      </c>
      <c r="BR59" s="67">
        <f t="shared" si="126"/>
        <v>611.37894726526054</v>
      </c>
      <c r="BS59" s="67">
        <f t="shared" si="127"/>
        <v>672.50249999999994</v>
      </c>
      <c r="BT59" s="67">
        <f t="shared" si="128"/>
        <v>571.62712499999998</v>
      </c>
      <c r="BU59" s="67">
        <f t="shared" si="129"/>
        <v>403.50150000000002</v>
      </c>
      <c r="BV59" s="67">
        <f t="shared" si="130"/>
        <v>672.50249999999994</v>
      </c>
      <c r="BW59" s="67">
        <f t="shared" si="131"/>
        <v>672.50249999999994</v>
      </c>
      <c r="BX59" s="67">
        <f t="shared" si="132"/>
        <v>672.50249999999994</v>
      </c>
      <c r="BY59" s="67">
        <f t="shared" si="133"/>
        <v>759.33964021496649</v>
      </c>
      <c r="BZ59" s="67">
        <f t="shared" si="134"/>
        <v>845.30753659501113</v>
      </c>
      <c r="CA59" s="67">
        <f t="shared" si="135"/>
        <v>7530.2866219372345</v>
      </c>
      <c r="CB59" s="67">
        <f t="shared" si="136"/>
        <v>523.00052955611454</v>
      </c>
      <c r="CC59" s="67">
        <f t="shared" si="137"/>
        <v>792.27519525000002</v>
      </c>
      <c r="CD59" s="67">
        <f t="shared" si="138"/>
        <v>762.61783500000013</v>
      </c>
      <c r="CE59" s="67">
        <f t="shared" si="139"/>
        <v>770.33747355422827</v>
      </c>
      <c r="CF59" s="67">
        <f t="shared" si="140"/>
        <v>847.35315000000003</v>
      </c>
      <c r="CG59" s="67">
        <f t="shared" si="141"/>
        <v>720.25017749999995</v>
      </c>
      <c r="CH59" s="67">
        <f t="shared" si="142"/>
        <v>508.41188999999997</v>
      </c>
      <c r="CI59" s="67">
        <f t="shared" si="143"/>
        <v>847.35315000000003</v>
      </c>
      <c r="CJ59" s="67">
        <f t="shared" si="144"/>
        <v>847.35315000000003</v>
      </c>
      <c r="CK59" s="67">
        <f t="shared" si="145"/>
        <v>847.35315000000003</v>
      </c>
      <c r="CL59" s="67">
        <f t="shared" si="146"/>
        <v>956.76794667085778</v>
      </c>
      <c r="CM59" s="67">
        <f t="shared" si="147"/>
        <v>1065.087496109714</v>
      </c>
      <c r="CN59" s="67">
        <f t="shared" si="148"/>
        <v>9488.161143640913</v>
      </c>
      <c r="CO59" s="67">
        <f t="shared" si="149"/>
        <v>711.28072019631577</v>
      </c>
      <c r="CP59" s="67">
        <f t="shared" si="150"/>
        <v>1077.49426554</v>
      </c>
      <c r="CQ59" s="67">
        <f t="shared" si="151"/>
        <v>1037.1602556000003</v>
      </c>
      <c r="CR59" s="67">
        <f t="shared" si="152"/>
        <v>1047.6589640337504</v>
      </c>
      <c r="CS59" s="67">
        <f t="shared" si="153"/>
        <v>1152.4002840000001</v>
      </c>
      <c r="CT59" s="67">
        <f t="shared" si="154"/>
        <v>979.54024140000001</v>
      </c>
      <c r="CU59" s="67">
        <f t="shared" si="155"/>
        <v>691.44017040000006</v>
      </c>
      <c r="CV59" s="67">
        <f t="shared" si="156"/>
        <v>1152.4002840000001</v>
      </c>
      <c r="CW59" s="67">
        <f t="shared" si="157"/>
        <v>1152.4002840000001</v>
      </c>
      <c r="CX59" s="67">
        <f t="shared" si="158"/>
        <v>1152.4002840000001</v>
      </c>
      <c r="CY59" s="67">
        <f t="shared" si="159"/>
        <v>1301.2044074723667</v>
      </c>
      <c r="CZ59" s="67">
        <f t="shared" si="160"/>
        <v>1448.5189947092113</v>
      </c>
      <c r="DA59" s="67">
        <f t="shared" si="161"/>
        <v>12903.899155351643</v>
      </c>
      <c r="DB59" s="67">
        <f t="shared" si="109"/>
        <v>219.35110608560743</v>
      </c>
      <c r="DC59" s="67">
        <f t="shared" si="109"/>
        <v>332.28731250000004</v>
      </c>
      <c r="DD59" s="67">
        <f t="shared" si="2"/>
        <v>319.84875000000005</v>
      </c>
      <c r="DE59" s="67">
        <f t="shared" si="3"/>
        <v>323.08643554668242</v>
      </c>
      <c r="DF59" s="67">
        <f t="shared" si="4"/>
        <v>355.38749999999999</v>
      </c>
      <c r="DG59" s="67">
        <f t="shared" si="5"/>
        <v>302.07937499999997</v>
      </c>
      <c r="DH59" s="67">
        <f t="shared" si="6"/>
        <v>213.23249999999999</v>
      </c>
      <c r="DI59" s="67">
        <f t="shared" si="7"/>
        <v>355.38749999999999</v>
      </c>
      <c r="DJ59" s="67">
        <f t="shared" si="8"/>
        <v>355.38749999999999</v>
      </c>
      <c r="DK59" s="67">
        <f t="shared" si="9"/>
        <v>355.38749999999999</v>
      </c>
      <c r="DL59" s="67">
        <f t="shared" si="10"/>
        <v>401.27704564205544</v>
      </c>
      <c r="DM59" s="67">
        <f t="shared" si="11"/>
        <v>446.70723478598148</v>
      </c>
      <c r="DN59" s="67">
        <f t="shared" si="12"/>
        <v>3979.4197595603264</v>
      </c>
      <c r="DO59" s="67">
        <f t="shared" si="13"/>
        <v>269.80186048529714</v>
      </c>
      <c r="DP59" s="67">
        <f t="shared" si="14"/>
        <v>408.71339437500006</v>
      </c>
      <c r="DQ59" s="67">
        <f t="shared" si="15"/>
        <v>393.41396250000003</v>
      </c>
      <c r="DR59" s="67">
        <f t="shared" si="16"/>
        <v>397.39631572241939</v>
      </c>
      <c r="DS59" s="67">
        <f t="shared" si="17"/>
        <v>437.12662499999999</v>
      </c>
      <c r="DT59" s="67">
        <f t="shared" si="18"/>
        <v>371.55763124999999</v>
      </c>
      <c r="DU59" s="67">
        <f t="shared" si="19"/>
        <v>262.27597500000002</v>
      </c>
      <c r="DV59" s="67">
        <f t="shared" si="20"/>
        <v>437.12662499999999</v>
      </c>
      <c r="DW59" s="67">
        <f t="shared" si="21"/>
        <v>437.12662499999999</v>
      </c>
      <c r="DX59" s="67">
        <f t="shared" si="22"/>
        <v>437.12662499999999</v>
      </c>
      <c r="DY59" s="67">
        <f t="shared" si="23"/>
        <v>493.57076613972822</v>
      </c>
      <c r="DZ59" s="67">
        <f t="shared" si="24"/>
        <v>549.44989878675722</v>
      </c>
      <c r="EA59" s="67">
        <f t="shared" si="25"/>
        <v>4894.6863042592022</v>
      </c>
      <c r="EB59" s="67">
        <f t="shared" si="26"/>
        <v>339.95034421147449</v>
      </c>
      <c r="EC59" s="67">
        <f t="shared" si="27"/>
        <v>514.97887691250003</v>
      </c>
      <c r="ED59" s="67">
        <f t="shared" si="28"/>
        <v>495.70159275000009</v>
      </c>
      <c r="EE59" s="67">
        <f t="shared" si="29"/>
        <v>500.71935781024837</v>
      </c>
      <c r="EF59" s="67">
        <f t="shared" si="30"/>
        <v>550.77954750000004</v>
      </c>
      <c r="EG59" s="67">
        <f t="shared" si="31"/>
        <v>468.16261537499997</v>
      </c>
      <c r="EH59" s="67">
        <f t="shared" si="32"/>
        <v>330.46772849999996</v>
      </c>
      <c r="EI59" s="67">
        <f t="shared" si="33"/>
        <v>550.77954750000004</v>
      </c>
      <c r="EJ59" s="67">
        <f t="shared" si="34"/>
        <v>550.77954750000004</v>
      </c>
      <c r="EK59" s="67">
        <f t="shared" si="35"/>
        <v>550.77954750000004</v>
      </c>
      <c r="EL59" s="67">
        <f t="shared" si="36"/>
        <v>621.89916533605754</v>
      </c>
      <c r="EM59" s="67">
        <f t="shared" si="37"/>
        <v>692.30687247131414</v>
      </c>
      <c r="EN59" s="67">
        <f t="shared" si="38"/>
        <v>6167.3047433665934</v>
      </c>
      <c r="EO59" s="67">
        <f t="shared" si="39"/>
        <v>462.33246812760524</v>
      </c>
      <c r="EP59" s="67">
        <f t="shared" si="40"/>
        <v>700.37127260099999</v>
      </c>
      <c r="EQ59" s="67">
        <f t="shared" si="41"/>
        <v>674.15416614000014</v>
      </c>
      <c r="ER59" s="67">
        <f t="shared" si="42"/>
        <v>680.97832662193775</v>
      </c>
      <c r="ES59" s="67">
        <f t="shared" si="43"/>
        <v>749.06018460000007</v>
      </c>
      <c r="ET59" s="67">
        <f t="shared" si="44"/>
        <v>636.70115691000001</v>
      </c>
      <c r="EU59" s="67">
        <f t="shared" si="45"/>
        <v>449.43611076000008</v>
      </c>
      <c r="EV59" s="67">
        <f t="shared" si="46"/>
        <v>749.06018460000007</v>
      </c>
      <c r="EW59" s="67">
        <f t="shared" si="47"/>
        <v>749.06018460000007</v>
      </c>
      <c r="EX59" s="67">
        <f t="shared" si="48"/>
        <v>749.06018460000007</v>
      </c>
      <c r="EY59" s="67">
        <f t="shared" si="49"/>
        <v>845.78286485703836</v>
      </c>
      <c r="EZ59" s="67">
        <f t="shared" si="50"/>
        <v>941.53734656098732</v>
      </c>
      <c r="FA59" s="67">
        <f t="shared" si="51"/>
        <v>8387.5344509785682</v>
      </c>
    </row>
    <row r="60" spans="1:157">
      <c r="A60" s="4">
        <v>45.5625</v>
      </c>
      <c r="B60" s="87">
        <v>8.6410340408666713</v>
      </c>
      <c r="C60" s="87">
        <v>13.090000000000002</v>
      </c>
      <c r="D60" s="87">
        <v>12.6</v>
      </c>
      <c r="E60" s="87">
        <v>12.727544152941659</v>
      </c>
      <c r="F60" s="87">
        <v>14</v>
      </c>
      <c r="G60" s="87">
        <v>11.9</v>
      </c>
      <c r="H60" s="87">
        <v>8.4</v>
      </c>
      <c r="I60" s="87">
        <v>14</v>
      </c>
      <c r="J60" s="87">
        <v>14</v>
      </c>
      <c r="K60" s="87">
        <v>14</v>
      </c>
      <c r="L60" s="87">
        <v>15.807755306500022</v>
      </c>
      <c r="M60" s="87">
        <v>17.597414897833325</v>
      </c>
      <c r="N60" s="73">
        <f t="shared" si="52"/>
        <v>156.76374839814167</v>
      </c>
      <c r="O60" s="87">
        <v>10.628471870266006</v>
      </c>
      <c r="P60" s="87">
        <v>16.100700000000003</v>
      </c>
      <c r="Q60" s="87">
        <v>15.497999999999999</v>
      </c>
      <c r="R60" s="87">
        <v>15.654879308118241</v>
      </c>
      <c r="S60" s="87">
        <v>17.22</v>
      </c>
      <c r="T60" s="87">
        <v>14.637</v>
      </c>
      <c r="U60" s="87">
        <v>10.332000000000001</v>
      </c>
      <c r="V60" s="87">
        <v>17.22</v>
      </c>
      <c r="W60" s="87">
        <v>17.22</v>
      </c>
      <c r="X60" s="87">
        <v>17.22</v>
      </c>
      <c r="Y60" s="87">
        <v>19.443539026995026</v>
      </c>
      <c r="Z60" s="87">
        <v>21.64482032433499</v>
      </c>
      <c r="AA60" s="73">
        <f t="shared" si="53"/>
        <v>192.81941052971428</v>
      </c>
      <c r="AB60" s="87">
        <v>13.391874556535168</v>
      </c>
      <c r="AC60" s="87">
        <v>20.286882000000006</v>
      </c>
      <c r="AD60" s="87">
        <v>19.527480000000001</v>
      </c>
      <c r="AE60" s="87">
        <v>19.725147928228985</v>
      </c>
      <c r="AF60" s="87">
        <v>21.697199999999999</v>
      </c>
      <c r="AG60" s="87">
        <v>18.442620000000002</v>
      </c>
      <c r="AH60" s="87">
        <v>13.018320000000001</v>
      </c>
      <c r="AI60" s="87">
        <v>21.697199999999999</v>
      </c>
      <c r="AJ60" s="87">
        <v>21.697199999999999</v>
      </c>
      <c r="AK60" s="87">
        <v>21.697199999999999</v>
      </c>
      <c r="AL60" s="87">
        <v>24.498859174013734</v>
      </c>
      <c r="AM60" s="87">
        <v>27.272473608662089</v>
      </c>
      <c r="AN60" s="73">
        <f t="shared" si="54"/>
        <v>242.95245726744002</v>
      </c>
      <c r="AO60" s="87">
        <v>18.212949396887829</v>
      </c>
      <c r="AP60" s="87">
        <v>27.590159520000011</v>
      </c>
      <c r="AQ60" s="87">
        <v>26.557372800000003</v>
      </c>
      <c r="AR60" s="87">
        <v>26.826201182391422</v>
      </c>
      <c r="AS60" s="87">
        <v>29.508192000000001</v>
      </c>
      <c r="AT60" s="87">
        <v>25.081963200000004</v>
      </c>
      <c r="AU60" s="87">
        <v>17.704915200000002</v>
      </c>
      <c r="AV60" s="87">
        <v>29.508192000000001</v>
      </c>
      <c r="AW60" s="87">
        <v>29.508192000000001</v>
      </c>
      <c r="AX60" s="87">
        <v>29.508192000000001</v>
      </c>
      <c r="AY60" s="87">
        <v>33.318448476658681</v>
      </c>
      <c r="AZ60" s="87">
        <v>37.090564107780445</v>
      </c>
      <c r="BA60" s="73">
        <f t="shared" si="55"/>
        <v>330.41534188371844</v>
      </c>
      <c r="BB60" s="67">
        <f t="shared" si="110"/>
        <v>393.70711348698774</v>
      </c>
      <c r="BC60" s="67">
        <f t="shared" si="111"/>
        <v>596.41312500000004</v>
      </c>
      <c r="BD60" s="67">
        <f t="shared" si="112"/>
        <v>574.08749999999998</v>
      </c>
      <c r="BE60" s="67">
        <f t="shared" si="113"/>
        <v>579.89873046840432</v>
      </c>
      <c r="BF60" s="67">
        <f t="shared" si="114"/>
        <v>637.875</v>
      </c>
      <c r="BG60" s="67">
        <f t="shared" si="115"/>
        <v>542.19375000000002</v>
      </c>
      <c r="BH60" s="67">
        <f t="shared" si="116"/>
        <v>382.72500000000002</v>
      </c>
      <c r="BI60" s="67">
        <f t="shared" si="117"/>
        <v>637.875</v>
      </c>
      <c r="BJ60" s="67">
        <f t="shared" si="118"/>
        <v>637.875</v>
      </c>
      <c r="BK60" s="67">
        <f t="shared" si="119"/>
        <v>637.875</v>
      </c>
      <c r="BL60" s="67">
        <f t="shared" si="120"/>
        <v>720.24085115240723</v>
      </c>
      <c r="BM60" s="67">
        <f t="shared" si="121"/>
        <v>801.78221628253084</v>
      </c>
      <c r="BN60" s="67">
        <f t="shared" si="122"/>
        <v>7142.5482863903298</v>
      </c>
      <c r="BO60" s="67">
        <f t="shared" si="123"/>
        <v>484.25974958899491</v>
      </c>
      <c r="BP60" s="67">
        <f t="shared" si="124"/>
        <v>733.5881437500002</v>
      </c>
      <c r="BQ60" s="67">
        <f t="shared" si="125"/>
        <v>706.12762499999997</v>
      </c>
      <c r="BR60" s="67">
        <f t="shared" si="126"/>
        <v>713.27543847613742</v>
      </c>
      <c r="BS60" s="67">
        <f t="shared" si="127"/>
        <v>784.58624999999995</v>
      </c>
      <c r="BT60" s="67">
        <f t="shared" si="128"/>
        <v>666.89831249999997</v>
      </c>
      <c r="BU60" s="67">
        <f t="shared" si="129"/>
        <v>470.75175000000002</v>
      </c>
      <c r="BV60" s="67">
        <f t="shared" si="130"/>
        <v>784.58624999999995</v>
      </c>
      <c r="BW60" s="67">
        <f t="shared" si="131"/>
        <v>784.58624999999995</v>
      </c>
      <c r="BX60" s="67">
        <f t="shared" si="132"/>
        <v>784.58624999999995</v>
      </c>
      <c r="BY60" s="67">
        <f t="shared" si="133"/>
        <v>885.89624691746087</v>
      </c>
      <c r="BZ60" s="67">
        <f t="shared" si="134"/>
        <v>986.19212602751304</v>
      </c>
      <c r="CA60" s="67">
        <f t="shared" si="135"/>
        <v>8785.3343922601071</v>
      </c>
      <c r="CB60" s="67">
        <f t="shared" si="136"/>
        <v>610.1672844821336</v>
      </c>
      <c r="CC60" s="67">
        <f t="shared" si="137"/>
        <v>924.32106112500026</v>
      </c>
      <c r="CD60" s="67">
        <f t="shared" si="138"/>
        <v>889.72080749999998</v>
      </c>
      <c r="CE60" s="67">
        <f t="shared" si="139"/>
        <v>898.72705247993315</v>
      </c>
      <c r="CF60" s="67">
        <f t="shared" si="140"/>
        <v>988.57867499999998</v>
      </c>
      <c r="CG60" s="67">
        <f t="shared" si="141"/>
        <v>840.29187375000004</v>
      </c>
      <c r="CH60" s="67">
        <f t="shared" si="142"/>
        <v>593.1472050000001</v>
      </c>
      <c r="CI60" s="67">
        <f t="shared" si="143"/>
        <v>988.57867499999998</v>
      </c>
      <c r="CJ60" s="67">
        <f t="shared" si="144"/>
        <v>988.57867499999998</v>
      </c>
      <c r="CK60" s="67">
        <f t="shared" si="145"/>
        <v>988.57867499999998</v>
      </c>
      <c r="CL60" s="67">
        <f t="shared" si="146"/>
        <v>1116.2292711160007</v>
      </c>
      <c r="CM60" s="67">
        <f t="shared" si="147"/>
        <v>1242.6020787946663</v>
      </c>
      <c r="CN60" s="67">
        <f t="shared" si="148"/>
        <v>11069.521334247736</v>
      </c>
      <c r="CO60" s="67">
        <f t="shared" si="149"/>
        <v>829.82750689570173</v>
      </c>
      <c r="CP60" s="67">
        <f t="shared" si="150"/>
        <v>1257.0766431300005</v>
      </c>
      <c r="CQ60" s="67">
        <f t="shared" si="151"/>
        <v>1210.0202982000001</v>
      </c>
      <c r="CR60" s="67">
        <f t="shared" si="152"/>
        <v>1222.2687913727091</v>
      </c>
      <c r="CS60" s="67">
        <f t="shared" si="153"/>
        <v>1344.4669980000001</v>
      </c>
      <c r="CT60" s="67">
        <f t="shared" si="154"/>
        <v>1142.7969483000002</v>
      </c>
      <c r="CU60" s="67">
        <f t="shared" si="155"/>
        <v>806.68019880000008</v>
      </c>
      <c r="CV60" s="67">
        <f t="shared" si="156"/>
        <v>1344.4669980000001</v>
      </c>
      <c r="CW60" s="67">
        <f t="shared" si="157"/>
        <v>1344.4669980000001</v>
      </c>
      <c r="CX60" s="67">
        <f t="shared" si="158"/>
        <v>1344.4669980000001</v>
      </c>
      <c r="CY60" s="67">
        <f t="shared" si="159"/>
        <v>1518.0718087177611</v>
      </c>
      <c r="CZ60" s="67">
        <f t="shared" si="160"/>
        <v>1689.9388271607465</v>
      </c>
      <c r="DA60" s="67">
        <f t="shared" si="161"/>
        <v>15054.549014576922</v>
      </c>
      <c r="DB60" s="67">
        <f t="shared" si="109"/>
        <v>255.90962376654204</v>
      </c>
      <c r="DC60" s="67">
        <f t="shared" si="109"/>
        <v>387.66853125000006</v>
      </c>
      <c r="DD60" s="67">
        <f t="shared" si="2"/>
        <v>373.15687500000001</v>
      </c>
      <c r="DE60" s="67">
        <f t="shared" si="3"/>
        <v>376.93417480446283</v>
      </c>
      <c r="DF60" s="67">
        <f t="shared" si="4"/>
        <v>414.61875000000003</v>
      </c>
      <c r="DG60" s="67">
        <f t="shared" si="5"/>
        <v>352.42593750000003</v>
      </c>
      <c r="DH60" s="67">
        <f t="shared" si="6"/>
        <v>248.77125000000001</v>
      </c>
      <c r="DI60" s="67">
        <f t="shared" si="7"/>
        <v>414.61875000000003</v>
      </c>
      <c r="DJ60" s="67">
        <f t="shared" si="8"/>
        <v>414.61875000000003</v>
      </c>
      <c r="DK60" s="67">
        <f t="shared" si="9"/>
        <v>414.61875000000003</v>
      </c>
      <c r="DL60" s="67">
        <f t="shared" si="10"/>
        <v>468.1565532490647</v>
      </c>
      <c r="DM60" s="67">
        <f t="shared" si="11"/>
        <v>521.15844058364507</v>
      </c>
      <c r="DN60" s="67">
        <f t="shared" si="12"/>
        <v>4642.6563861537143</v>
      </c>
      <c r="DO60" s="67">
        <f t="shared" si="13"/>
        <v>314.76883723284669</v>
      </c>
      <c r="DP60" s="67">
        <f t="shared" si="14"/>
        <v>476.83229343750014</v>
      </c>
      <c r="DQ60" s="67">
        <f t="shared" si="15"/>
        <v>458.98295624999997</v>
      </c>
      <c r="DR60" s="67">
        <f t="shared" si="16"/>
        <v>463.62903500948931</v>
      </c>
      <c r="DS60" s="67">
        <f t="shared" si="17"/>
        <v>509.98106250000001</v>
      </c>
      <c r="DT60" s="67">
        <f t="shared" si="18"/>
        <v>433.48390312499998</v>
      </c>
      <c r="DU60" s="67">
        <f t="shared" si="19"/>
        <v>305.98863750000004</v>
      </c>
      <c r="DV60" s="67">
        <f t="shared" si="20"/>
        <v>509.98106250000001</v>
      </c>
      <c r="DW60" s="67">
        <f t="shared" si="21"/>
        <v>509.98106250000001</v>
      </c>
      <c r="DX60" s="67">
        <f t="shared" si="22"/>
        <v>509.98106250000001</v>
      </c>
      <c r="DY60" s="67">
        <f t="shared" si="23"/>
        <v>575.83256049634963</v>
      </c>
      <c r="DZ60" s="67">
        <f t="shared" si="24"/>
        <v>641.02488191788348</v>
      </c>
      <c r="EA60" s="67">
        <f t="shared" si="25"/>
        <v>5710.4673549690697</v>
      </c>
      <c r="EB60" s="67">
        <f t="shared" si="26"/>
        <v>396.60873491338685</v>
      </c>
      <c r="EC60" s="67">
        <f t="shared" si="27"/>
        <v>600.80868973125018</v>
      </c>
      <c r="ED60" s="67">
        <f t="shared" si="28"/>
        <v>578.31852487499998</v>
      </c>
      <c r="EE60" s="67">
        <f t="shared" si="29"/>
        <v>584.17258411195655</v>
      </c>
      <c r="EF60" s="67">
        <f t="shared" si="30"/>
        <v>642.57613875000004</v>
      </c>
      <c r="EG60" s="67">
        <f t="shared" si="31"/>
        <v>546.18971793750006</v>
      </c>
      <c r="EH60" s="67">
        <f t="shared" si="32"/>
        <v>385.54568325000008</v>
      </c>
      <c r="EI60" s="67">
        <f t="shared" si="33"/>
        <v>642.57613875000004</v>
      </c>
      <c r="EJ60" s="67">
        <f t="shared" si="34"/>
        <v>642.57613875000004</v>
      </c>
      <c r="EK60" s="67">
        <f t="shared" si="35"/>
        <v>642.57613875000004</v>
      </c>
      <c r="EL60" s="67">
        <f t="shared" si="36"/>
        <v>725.54902622540055</v>
      </c>
      <c r="EM60" s="67">
        <f t="shared" si="37"/>
        <v>807.69135121653312</v>
      </c>
      <c r="EN60" s="67">
        <f t="shared" si="38"/>
        <v>7195.1888672610285</v>
      </c>
      <c r="EO60" s="67">
        <f t="shared" si="39"/>
        <v>539.38787948220613</v>
      </c>
      <c r="EP60" s="67">
        <f t="shared" si="40"/>
        <v>817.09981803450034</v>
      </c>
      <c r="EQ60" s="67">
        <f t="shared" si="41"/>
        <v>786.51319383000009</v>
      </c>
      <c r="ER60" s="67">
        <f t="shared" si="42"/>
        <v>794.47471439226092</v>
      </c>
      <c r="ES60" s="67">
        <f t="shared" si="43"/>
        <v>873.9035487000001</v>
      </c>
      <c r="ET60" s="67">
        <f t="shared" si="44"/>
        <v>742.81801639500009</v>
      </c>
      <c r="EU60" s="67">
        <f t="shared" si="45"/>
        <v>524.34212922000006</v>
      </c>
      <c r="EV60" s="67">
        <f t="shared" si="46"/>
        <v>873.9035487000001</v>
      </c>
      <c r="EW60" s="67">
        <f t="shared" si="47"/>
        <v>873.9035487000001</v>
      </c>
      <c r="EX60" s="67">
        <f t="shared" si="48"/>
        <v>873.9035487000001</v>
      </c>
      <c r="EY60" s="67">
        <f t="shared" si="49"/>
        <v>986.74667566654477</v>
      </c>
      <c r="EZ60" s="67">
        <f t="shared" si="50"/>
        <v>1098.4602376544854</v>
      </c>
      <c r="FA60" s="67">
        <f t="shared" si="51"/>
        <v>9785.4568594749999</v>
      </c>
    </row>
    <row r="61" spans="1:157">
      <c r="A61" s="4">
        <v>136.6875</v>
      </c>
      <c r="B61" s="87">
        <v>3.7033003032285734</v>
      </c>
      <c r="C61" s="87">
        <v>9.3500000000000014</v>
      </c>
      <c r="D61" s="87">
        <v>5.4</v>
      </c>
      <c r="E61" s="87">
        <v>9.0911029663869005</v>
      </c>
      <c r="F61" s="87">
        <v>6</v>
      </c>
      <c r="G61" s="87">
        <v>5.0999999999999996</v>
      </c>
      <c r="H61" s="87">
        <v>6</v>
      </c>
      <c r="I61" s="87">
        <v>6</v>
      </c>
      <c r="J61" s="87">
        <v>6</v>
      </c>
      <c r="K61" s="87">
        <v>10</v>
      </c>
      <c r="L61" s="87">
        <v>6.7747522742142952</v>
      </c>
      <c r="M61" s="87">
        <v>12.569582069880948</v>
      </c>
      <c r="N61" s="73">
        <f t="shared" si="52"/>
        <v>85.988737613710725</v>
      </c>
      <c r="O61" s="87">
        <v>4.5550593729711455</v>
      </c>
      <c r="P61" s="87">
        <v>11.500500000000002</v>
      </c>
      <c r="Q61" s="87">
        <v>6.6420000000000003</v>
      </c>
      <c r="R61" s="87">
        <v>11.182056648655887</v>
      </c>
      <c r="S61" s="87">
        <v>7.38</v>
      </c>
      <c r="T61" s="87">
        <v>6.2729999999999997</v>
      </c>
      <c r="U61" s="87">
        <v>7.38</v>
      </c>
      <c r="V61" s="87">
        <v>7.38</v>
      </c>
      <c r="W61" s="87">
        <v>7.38</v>
      </c>
      <c r="X61" s="87">
        <v>12.3</v>
      </c>
      <c r="Y61" s="87">
        <v>8.3329452972835831</v>
      </c>
      <c r="Z61" s="87">
        <v>15.460585945953566</v>
      </c>
      <c r="AA61" s="73">
        <f t="shared" si="53"/>
        <v>105.76614726486419</v>
      </c>
      <c r="AB61" s="87">
        <v>5.7393748099436435</v>
      </c>
      <c r="AC61" s="87">
        <v>14.490630000000003</v>
      </c>
      <c r="AD61" s="87">
        <v>8.368920000000001</v>
      </c>
      <c r="AE61" s="87">
        <v>14.089391377306418</v>
      </c>
      <c r="AF61" s="87">
        <v>9.2988</v>
      </c>
      <c r="AG61" s="87">
        <v>7.9039799999999998</v>
      </c>
      <c r="AH61" s="87">
        <v>9.2988</v>
      </c>
      <c r="AI61" s="87">
        <v>9.2988</v>
      </c>
      <c r="AJ61" s="87">
        <v>9.2988</v>
      </c>
      <c r="AK61" s="87">
        <v>15.498000000000001</v>
      </c>
      <c r="AL61" s="87">
        <v>10.499511074577315</v>
      </c>
      <c r="AM61" s="87">
        <v>19.480338291901493</v>
      </c>
      <c r="AN61" s="73">
        <f t="shared" si="54"/>
        <v>133.26534555372888</v>
      </c>
      <c r="AO61" s="87">
        <v>7.8055497415233557</v>
      </c>
      <c r="AP61" s="87">
        <v>19.707256800000007</v>
      </c>
      <c r="AQ61" s="87">
        <v>11.381731200000003</v>
      </c>
      <c r="AR61" s="87">
        <v>19.161572273136731</v>
      </c>
      <c r="AS61" s="87">
        <v>12.646368000000001</v>
      </c>
      <c r="AT61" s="87">
        <v>10.7494128</v>
      </c>
      <c r="AU61" s="87">
        <v>12.646368000000001</v>
      </c>
      <c r="AV61" s="87">
        <v>12.646368000000001</v>
      </c>
      <c r="AW61" s="87">
        <v>12.646368000000001</v>
      </c>
      <c r="AX61" s="87">
        <v>21.077280000000002</v>
      </c>
      <c r="AY61" s="87">
        <v>14.279335061425149</v>
      </c>
      <c r="AZ61" s="87">
        <v>26.493260076986033</v>
      </c>
      <c r="BA61" s="73">
        <f t="shared" si="55"/>
        <v>181.24086995307124</v>
      </c>
      <c r="BB61" s="67">
        <f t="shared" si="110"/>
        <v>506.19486019755561</v>
      </c>
      <c r="BC61" s="67">
        <f t="shared" si="111"/>
        <v>1278.0281250000003</v>
      </c>
      <c r="BD61" s="67">
        <f t="shared" si="112"/>
        <v>738.11250000000007</v>
      </c>
      <c r="BE61" s="67">
        <f t="shared" si="113"/>
        <v>1242.6401367180094</v>
      </c>
      <c r="BF61" s="67">
        <f t="shared" si="114"/>
        <v>820.125</v>
      </c>
      <c r="BG61" s="67">
        <f t="shared" si="115"/>
        <v>697.10624999999993</v>
      </c>
      <c r="BH61" s="67">
        <f t="shared" si="116"/>
        <v>820.125</v>
      </c>
      <c r="BI61" s="67">
        <f t="shared" si="117"/>
        <v>820.125</v>
      </c>
      <c r="BJ61" s="67">
        <f t="shared" si="118"/>
        <v>820.125</v>
      </c>
      <c r="BK61" s="67">
        <f t="shared" si="119"/>
        <v>1366.875</v>
      </c>
      <c r="BL61" s="67">
        <f t="shared" si="120"/>
        <v>926.02395148166647</v>
      </c>
      <c r="BM61" s="67">
        <f t="shared" si="121"/>
        <v>1718.104749176852</v>
      </c>
      <c r="BN61" s="67">
        <f t="shared" si="122"/>
        <v>11753.585572574084</v>
      </c>
      <c r="BO61" s="67">
        <f t="shared" si="123"/>
        <v>622.61967804299343</v>
      </c>
      <c r="BP61" s="67">
        <f t="shared" si="124"/>
        <v>1571.9745937500004</v>
      </c>
      <c r="BQ61" s="67">
        <f t="shared" si="125"/>
        <v>907.87837500000001</v>
      </c>
      <c r="BR61" s="67">
        <f t="shared" si="126"/>
        <v>1528.4473681631516</v>
      </c>
      <c r="BS61" s="67">
        <f t="shared" si="127"/>
        <v>1008.75375</v>
      </c>
      <c r="BT61" s="67">
        <f t="shared" si="128"/>
        <v>857.44068749999997</v>
      </c>
      <c r="BU61" s="67">
        <f t="shared" si="129"/>
        <v>1008.75375</v>
      </c>
      <c r="BV61" s="67">
        <f t="shared" si="130"/>
        <v>1008.75375</v>
      </c>
      <c r="BW61" s="67">
        <f t="shared" si="131"/>
        <v>1008.75375</v>
      </c>
      <c r="BX61" s="67">
        <f t="shared" si="132"/>
        <v>1681.2562500000001</v>
      </c>
      <c r="BY61" s="67">
        <f t="shared" si="133"/>
        <v>1139.0094603224497</v>
      </c>
      <c r="BZ61" s="67">
        <f t="shared" si="134"/>
        <v>2113.2688414875279</v>
      </c>
      <c r="CA61" s="67">
        <f t="shared" si="135"/>
        <v>14456.910254266124</v>
      </c>
      <c r="CB61" s="67">
        <f t="shared" si="136"/>
        <v>784.50079433417181</v>
      </c>
      <c r="CC61" s="67">
        <f t="shared" si="137"/>
        <v>1980.6879881250004</v>
      </c>
      <c r="CD61" s="67">
        <f t="shared" si="138"/>
        <v>1143.9267525000002</v>
      </c>
      <c r="CE61" s="67">
        <f t="shared" si="139"/>
        <v>1925.843683885571</v>
      </c>
      <c r="CF61" s="67">
        <f t="shared" si="140"/>
        <v>1271.0297250000001</v>
      </c>
      <c r="CG61" s="67">
        <f t="shared" si="141"/>
        <v>1080.3752662499999</v>
      </c>
      <c r="CH61" s="67">
        <f t="shared" si="142"/>
        <v>1271.0297250000001</v>
      </c>
      <c r="CI61" s="67">
        <f t="shared" si="143"/>
        <v>1271.0297250000001</v>
      </c>
      <c r="CJ61" s="67">
        <f t="shared" si="144"/>
        <v>1271.0297250000001</v>
      </c>
      <c r="CK61" s="67">
        <f t="shared" si="145"/>
        <v>2118.3828750000002</v>
      </c>
      <c r="CL61" s="67">
        <f t="shared" si="146"/>
        <v>1435.1519200062867</v>
      </c>
      <c r="CM61" s="67">
        <f t="shared" si="147"/>
        <v>2662.7187402742852</v>
      </c>
      <c r="CN61" s="67">
        <f t="shared" si="148"/>
        <v>18215.706920375316</v>
      </c>
      <c r="CO61" s="67">
        <f t="shared" si="149"/>
        <v>1066.9210802944738</v>
      </c>
      <c r="CP61" s="67">
        <f t="shared" si="150"/>
        <v>2693.7356638500009</v>
      </c>
      <c r="CQ61" s="67">
        <f t="shared" si="151"/>
        <v>1555.7403834000004</v>
      </c>
      <c r="CR61" s="67">
        <f t="shared" si="152"/>
        <v>2619.147410084377</v>
      </c>
      <c r="CS61" s="67">
        <f t="shared" si="153"/>
        <v>1728.6004260000002</v>
      </c>
      <c r="CT61" s="67">
        <f t="shared" si="154"/>
        <v>1469.3103621</v>
      </c>
      <c r="CU61" s="67">
        <f t="shared" si="155"/>
        <v>1728.6004260000002</v>
      </c>
      <c r="CV61" s="67">
        <f t="shared" si="156"/>
        <v>1728.6004260000002</v>
      </c>
      <c r="CW61" s="67">
        <f t="shared" si="157"/>
        <v>1728.6004260000002</v>
      </c>
      <c r="CX61" s="67">
        <f t="shared" si="158"/>
        <v>2881.0007100000003</v>
      </c>
      <c r="CY61" s="67">
        <f t="shared" si="159"/>
        <v>1951.8066112085501</v>
      </c>
      <c r="CZ61" s="67">
        <f t="shared" si="160"/>
        <v>3621.2974867730286</v>
      </c>
      <c r="DA61" s="67">
        <f t="shared" si="161"/>
        <v>24773.361411710426</v>
      </c>
      <c r="DB61" s="67">
        <f t="shared" si="109"/>
        <v>329.02665912841115</v>
      </c>
      <c r="DC61" s="67">
        <f t="shared" si="109"/>
        <v>830.71828125000025</v>
      </c>
      <c r="DD61" s="67">
        <f t="shared" si="2"/>
        <v>479.77312500000005</v>
      </c>
      <c r="DE61" s="67">
        <f t="shared" si="3"/>
        <v>807.71608886670617</v>
      </c>
      <c r="DF61" s="67">
        <f t="shared" si="4"/>
        <v>533.08125000000007</v>
      </c>
      <c r="DG61" s="67">
        <f t="shared" si="5"/>
        <v>453.11906249999998</v>
      </c>
      <c r="DH61" s="67">
        <f t="shared" si="6"/>
        <v>533.08125000000007</v>
      </c>
      <c r="DI61" s="67">
        <f t="shared" si="7"/>
        <v>533.08125000000007</v>
      </c>
      <c r="DJ61" s="67">
        <f t="shared" si="8"/>
        <v>533.08125000000007</v>
      </c>
      <c r="DK61" s="67">
        <f t="shared" si="9"/>
        <v>888.46875</v>
      </c>
      <c r="DL61" s="67">
        <f t="shared" si="10"/>
        <v>601.91556846308322</v>
      </c>
      <c r="DM61" s="67">
        <f t="shared" si="11"/>
        <v>1116.7680869649539</v>
      </c>
      <c r="DN61" s="67">
        <f t="shared" si="12"/>
        <v>7639.8306221731546</v>
      </c>
      <c r="DO61" s="67">
        <f t="shared" si="13"/>
        <v>404.70279072794574</v>
      </c>
      <c r="DP61" s="67">
        <f t="shared" si="14"/>
        <v>1021.7834859375002</v>
      </c>
      <c r="DQ61" s="67">
        <f t="shared" si="15"/>
        <v>590.12094375000004</v>
      </c>
      <c r="DR61" s="67">
        <f t="shared" si="16"/>
        <v>993.49078930604855</v>
      </c>
      <c r="DS61" s="67">
        <f t="shared" si="17"/>
        <v>655.68993750000004</v>
      </c>
      <c r="DT61" s="67">
        <f t="shared" si="18"/>
        <v>557.33644687499998</v>
      </c>
      <c r="DU61" s="67">
        <f t="shared" si="19"/>
        <v>655.68993750000004</v>
      </c>
      <c r="DV61" s="67">
        <f t="shared" si="20"/>
        <v>655.68993750000004</v>
      </c>
      <c r="DW61" s="67">
        <f t="shared" si="21"/>
        <v>655.68993750000004</v>
      </c>
      <c r="DX61" s="67">
        <f t="shared" si="22"/>
        <v>1092.8165625000001</v>
      </c>
      <c r="DY61" s="67">
        <f t="shared" si="23"/>
        <v>740.35614920959233</v>
      </c>
      <c r="DZ61" s="67">
        <f t="shared" si="24"/>
        <v>1373.6247469668931</v>
      </c>
      <c r="EA61" s="67">
        <f t="shared" si="25"/>
        <v>9396.9916652729808</v>
      </c>
      <c r="EB61" s="67">
        <f t="shared" si="26"/>
        <v>509.9255163172117</v>
      </c>
      <c r="EC61" s="67">
        <f t="shared" si="27"/>
        <v>1287.4471922812504</v>
      </c>
      <c r="ED61" s="67">
        <f t="shared" si="28"/>
        <v>743.55238912500022</v>
      </c>
      <c r="EE61" s="67">
        <f t="shared" si="29"/>
        <v>1251.7983945256212</v>
      </c>
      <c r="EF61" s="67">
        <f t="shared" si="30"/>
        <v>826.16932125000005</v>
      </c>
      <c r="EG61" s="67">
        <f t="shared" si="31"/>
        <v>702.2439230624999</v>
      </c>
      <c r="EH61" s="67">
        <f t="shared" si="32"/>
        <v>826.16932125000005</v>
      </c>
      <c r="EI61" s="67">
        <f t="shared" si="33"/>
        <v>826.16932125000005</v>
      </c>
      <c r="EJ61" s="67">
        <f t="shared" si="34"/>
        <v>826.16932125000005</v>
      </c>
      <c r="EK61" s="67">
        <f t="shared" si="35"/>
        <v>1376.9488687500002</v>
      </c>
      <c r="EL61" s="67">
        <f t="shared" si="36"/>
        <v>932.84874800408636</v>
      </c>
      <c r="EM61" s="67">
        <f t="shared" si="37"/>
        <v>1730.7671811782855</v>
      </c>
      <c r="EN61" s="67">
        <f t="shared" si="38"/>
        <v>11840.209498243956</v>
      </c>
      <c r="EO61" s="67">
        <f t="shared" si="39"/>
        <v>693.49870219140803</v>
      </c>
      <c r="EP61" s="67">
        <f t="shared" si="40"/>
        <v>1750.9281815025006</v>
      </c>
      <c r="EQ61" s="67">
        <f t="shared" si="41"/>
        <v>1011.2312492100003</v>
      </c>
      <c r="ER61" s="67">
        <f t="shared" si="42"/>
        <v>1702.4458165548451</v>
      </c>
      <c r="ES61" s="67">
        <f t="shared" si="43"/>
        <v>1123.5902769000002</v>
      </c>
      <c r="ET61" s="67">
        <f t="shared" si="44"/>
        <v>955.05173536500001</v>
      </c>
      <c r="EU61" s="67">
        <f t="shared" si="45"/>
        <v>1123.5902769000002</v>
      </c>
      <c r="EV61" s="67">
        <f t="shared" si="46"/>
        <v>1123.5902769000002</v>
      </c>
      <c r="EW61" s="67">
        <f t="shared" si="47"/>
        <v>1123.5902769000002</v>
      </c>
      <c r="EX61" s="67">
        <f t="shared" si="48"/>
        <v>1872.6504615000001</v>
      </c>
      <c r="EY61" s="67">
        <f t="shared" si="49"/>
        <v>1268.6742972855575</v>
      </c>
      <c r="EZ61" s="67">
        <f t="shared" si="50"/>
        <v>2353.8433664024687</v>
      </c>
      <c r="FA61" s="67">
        <f t="shared" si="51"/>
        <v>16102.684917611778</v>
      </c>
    </row>
    <row r="62" spans="1:157">
      <c r="A62" s="4">
        <v>27.337500000000002</v>
      </c>
      <c r="B62" s="87">
        <v>4.9377337376380979</v>
      </c>
      <c r="C62" s="87">
        <v>7.48</v>
      </c>
      <c r="D62" s="87">
        <v>7.2</v>
      </c>
      <c r="E62" s="87">
        <v>7.2728823731095193</v>
      </c>
      <c r="F62" s="87">
        <v>8</v>
      </c>
      <c r="G62" s="87">
        <v>6.8</v>
      </c>
      <c r="H62" s="87">
        <v>4.8</v>
      </c>
      <c r="I62" s="87">
        <v>8</v>
      </c>
      <c r="J62" s="87">
        <v>8</v>
      </c>
      <c r="K62" s="87">
        <v>8</v>
      </c>
      <c r="L62" s="87">
        <v>9.0330030322857269</v>
      </c>
      <c r="M62" s="87">
        <v>10.055665655904757</v>
      </c>
      <c r="N62" s="73">
        <f t="shared" si="52"/>
        <v>89.57928479893809</v>
      </c>
      <c r="O62" s="87">
        <v>6.0734124972948607</v>
      </c>
      <c r="P62" s="87">
        <v>9.2004000000000001</v>
      </c>
      <c r="Q62" s="87">
        <v>8.8559999999999999</v>
      </c>
      <c r="R62" s="87">
        <v>8.9456453189247078</v>
      </c>
      <c r="S62" s="87">
        <v>9.84</v>
      </c>
      <c r="T62" s="87">
        <v>8.363999999999999</v>
      </c>
      <c r="U62" s="87">
        <v>5.9039999999999999</v>
      </c>
      <c r="V62" s="87">
        <v>9.84</v>
      </c>
      <c r="W62" s="87">
        <v>9.84</v>
      </c>
      <c r="X62" s="87">
        <v>9.84</v>
      </c>
      <c r="Y62" s="87">
        <v>11.110593729711445</v>
      </c>
      <c r="Z62" s="87">
        <v>12.368468756762852</v>
      </c>
      <c r="AA62" s="73">
        <f t="shared" si="53"/>
        <v>110.18252030269387</v>
      </c>
      <c r="AB62" s="87">
        <v>7.6524997465915243</v>
      </c>
      <c r="AC62" s="87">
        <v>11.592504</v>
      </c>
      <c r="AD62" s="87">
        <v>11.15856</v>
      </c>
      <c r="AE62" s="87">
        <v>11.271513101845132</v>
      </c>
      <c r="AF62" s="87">
        <v>12.398400000000001</v>
      </c>
      <c r="AG62" s="87">
        <v>10.538639999999999</v>
      </c>
      <c r="AH62" s="87">
        <v>7.4390400000000003</v>
      </c>
      <c r="AI62" s="87">
        <v>12.398400000000001</v>
      </c>
      <c r="AJ62" s="87">
        <v>12.398400000000001</v>
      </c>
      <c r="AK62" s="87">
        <v>12.398400000000001</v>
      </c>
      <c r="AL62" s="87">
        <v>13.999348099436421</v>
      </c>
      <c r="AM62" s="87">
        <v>15.584270633521193</v>
      </c>
      <c r="AN62" s="73">
        <f t="shared" si="54"/>
        <v>138.82997558139425</v>
      </c>
      <c r="AO62" s="87">
        <v>10.407399655364474</v>
      </c>
      <c r="AP62" s="87">
        <v>15.765805440000001</v>
      </c>
      <c r="AQ62" s="87">
        <v>15.175641600000001</v>
      </c>
      <c r="AR62" s="87">
        <v>15.329257818509381</v>
      </c>
      <c r="AS62" s="87">
        <v>16.861824000000002</v>
      </c>
      <c r="AT62" s="87">
        <v>14.332550400000001</v>
      </c>
      <c r="AU62" s="87">
        <v>10.117094400000001</v>
      </c>
      <c r="AV62" s="87">
        <v>16.861824000000002</v>
      </c>
      <c r="AW62" s="87">
        <v>16.861824000000002</v>
      </c>
      <c r="AX62" s="87">
        <v>16.861824000000002</v>
      </c>
      <c r="AY62" s="87">
        <v>19.039113415233533</v>
      </c>
      <c r="AZ62" s="87">
        <v>21.194608061588823</v>
      </c>
      <c r="BA62" s="73">
        <f t="shared" si="55"/>
        <v>188.80876679069627</v>
      </c>
      <c r="BB62" s="67">
        <f t="shared" si="110"/>
        <v>134.98529605268152</v>
      </c>
      <c r="BC62" s="67">
        <f t="shared" si="111"/>
        <v>204.48450000000003</v>
      </c>
      <c r="BD62" s="67">
        <f t="shared" si="112"/>
        <v>196.83</v>
      </c>
      <c r="BE62" s="67">
        <f t="shared" si="113"/>
        <v>198.82242187488151</v>
      </c>
      <c r="BF62" s="67">
        <f t="shared" si="114"/>
        <v>218.70000000000002</v>
      </c>
      <c r="BG62" s="67">
        <f t="shared" si="115"/>
        <v>185.89500000000001</v>
      </c>
      <c r="BH62" s="67">
        <f t="shared" si="116"/>
        <v>131.22</v>
      </c>
      <c r="BI62" s="67">
        <f t="shared" si="117"/>
        <v>218.70000000000002</v>
      </c>
      <c r="BJ62" s="67">
        <f t="shared" si="118"/>
        <v>218.70000000000002</v>
      </c>
      <c r="BK62" s="67">
        <f t="shared" si="119"/>
        <v>218.70000000000002</v>
      </c>
      <c r="BL62" s="67">
        <f t="shared" si="120"/>
        <v>246.93972039511107</v>
      </c>
      <c r="BM62" s="67">
        <f t="shared" si="121"/>
        <v>274.89675986829633</v>
      </c>
      <c r="BN62" s="67">
        <f t="shared" si="122"/>
        <v>2448.8736981909701</v>
      </c>
      <c r="BO62" s="67">
        <f t="shared" si="123"/>
        <v>166.03191414479826</v>
      </c>
      <c r="BP62" s="67">
        <f t="shared" si="124"/>
        <v>251.51593500000001</v>
      </c>
      <c r="BQ62" s="67">
        <f t="shared" si="125"/>
        <v>242.10090000000002</v>
      </c>
      <c r="BR62" s="67">
        <f t="shared" si="126"/>
        <v>244.55157890610423</v>
      </c>
      <c r="BS62" s="67">
        <f t="shared" si="127"/>
        <v>269.00100000000003</v>
      </c>
      <c r="BT62" s="67">
        <f t="shared" si="128"/>
        <v>228.65084999999999</v>
      </c>
      <c r="BU62" s="67">
        <f t="shared" si="129"/>
        <v>161.4006</v>
      </c>
      <c r="BV62" s="67">
        <f t="shared" si="130"/>
        <v>269.00100000000003</v>
      </c>
      <c r="BW62" s="67">
        <f t="shared" si="131"/>
        <v>269.00100000000003</v>
      </c>
      <c r="BX62" s="67">
        <f t="shared" si="132"/>
        <v>269.00100000000003</v>
      </c>
      <c r="BY62" s="67">
        <f t="shared" si="133"/>
        <v>303.73585608598665</v>
      </c>
      <c r="BZ62" s="67">
        <f t="shared" si="134"/>
        <v>338.12301463800446</v>
      </c>
      <c r="CA62" s="67">
        <f t="shared" si="135"/>
        <v>3012.1146487748938</v>
      </c>
      <c r="CB62" s="67">
        <f t="shared" si="136"/>
        <v>209.20021182244582</v>
      </c>
      <c r="CC62" s="67">
        <f t="shared" si="137"/>
        <v>316.91007810000002</v>
      </c>
      <c r="CD62" s="67">
        <f t="shared" si="138"/>
        <v>305.04713400000003</v>
      </c>
      <c r="CE62" s="67">
        <f t="shared" si="139"/>
        <v>308.13498942169133</v>
      </c>
      <c r="CF62" s="67">
        <f t="shared" si="140"/>
        <v>338.94126000000006</v>
      </c>
      <c r="CG62" s="67">
        <f t="shared" si="141"/>
        <v>288.10007100000001</v>
      </c>
      <c r="CH62" s="67">
        <f t="shared" si="142"/>
        <v>203.36475600000003</v>
      </c>
      <c r="CI62" s="67">
        <f t="shared" si="143"/>
        <v>338.94126000000006</v>
      </c>
      <c r="CJ62" s="67">
        <f t="shared" si="144"/>
        <v>338.94126000000006</v>
      </c>
      <c r="CK62" s="67">
        <f t="shared" si="145"/>
        <v>338.94126000000006</v>
      </c>
      <c r="CL62" s="67">
        <f t="shared" si="146"/>
        <v>382.7071786683432</v>
      </c>
      <c r="CM62" s="67">
        <f t="shared" si="147"/>
        <v>426.03499844388563</v>
      </c>
      <c r="CN62" s="67">
        <f t="shared" si="148"/>
        <v>3795.2644574563656</v>
      </c>
      <c r="CO62" s="67">
        <f t="shared" si="149"/>
        <v>284.5122880785263</v>
      </c>
      <c r="CP62" s="67">
        <f t="shared" si="150"/>
        <v>430.99770621600004</v>
      </c>
      <c r="CQ62" s="67">
        <f t="shared" si="151"/>
        <v>414.86410224000002</v>
      </c>
      <c r="CR62" s="67">
        <f t="shared" si="152"/>
        <v>419.06358561350027</v>
      </c>
      <c r="CS62" s="67">
        <f t="shared" si="153"/>
        <v>460.96011360000011</v>
      </c>
      <c r="CT62" s="67">
        <f t="shared" si="154"/>
        <v>391.81609656000006</v>
      </c>
      <c r="CU62" s="67">
        <f t="shared" si="155"/>
        <v>276.57606816000003</v>
      </c>
      <c r="CV62" s="67">
        <f t="shared" si="156"/>
        <v>460.96011360000011</v>
      </c>
      <c r="CW62" s="67">
        <f t="shared" si="157"/>
        <v>460.96011360000011</v>
      </c>
      <c r="CX62" s="67">
        <f t="shared" si="158"/>
        <v>460.96011360000011</v>
      </c>
      <c r="CY62" s="67">
        <f t="shared" si="159"/>
        <v>520.4817629889468</v>
      </c>
      <c r="CZ62" s="67">
        <f t="shared" si="160"/>
        <v>579.4075978836845</v>
      </c>
      <c r="DA62" s="67">
        <f t="shared" si="161"/>
        <v>5161.5596621406594</v>
      </c>
      <c r="DB62" s="67">
        <f t="shared" si="109"/>
        <v>87.740442434242993</v>
      </c>
      <c r="DC62" s="67">
        <f t="shared" si="109"/>
        <v>132.91492500000001</v>
      </c>
      <c r="DD62" s="67">
        <f t="shared" si="2"/>
        <v>127.93950000000001</v>
      </c>
      <c r="DE62" s="67">
        <f t="shared" si="3"/>
        <v>129.23457421867298</v>
      </c>
      <c r="DF62" s="67">
        <f t="shared" si="4"/>
        <v>142.15500000000003</v>
      </c>
      <c r="DG62" s="67">
        <f t="shared" si="5"/>
        <v>120.83175000000001</v>
      </c>
      <c r="DH62" s="67">
        <f t="shared" si="6"/>
        <v>85.293000000000006</v>
      </c>
      <c r="DI62" s="67">
        <f t="shared" si="7"/>
        <v>142.15500000000003</v>
      </c>
      <c r="DJ62" s="67">
        <f t="shared" si="8"/>
        <v>142.15500000000003</v>
      </c>
      <c r="DK62" s="67">
        <f t="shared" si="9"/>
        <v>142.15500000000003</v>
      </c>
      <c r="DL62" s="67">
        <f t="shared" si="10"/>
        <v>160.5108182568222</v>
      </c>
      <c r="DM62" s="67">
        <f t="shared" si="11"/>
        <v>178.68289391439262</v>
      </c>
      <c r="DN62" s="67">
        <f t="shared" si="12"/>
        <v>1591.7679038241306</v>
      </c>
      <c r="DO62" s="67">
        <f t="shared" si="13"/>
        <v>107.92074419411888</v>
      </c>
      <c r="DP62" s="67">
        <f t="shared" si="14"/>
        <v>163.48535775000002</v>
      </c>
      <c r="DQ62" s="67">
        <f t="shared" si="15"/>
        <v>157.36558500000001</v>
      </c>
      <c r="DR62" s="67">
        <f t="shared" si="16"/>
        <v>158.95852628896776</v>
      </c>
      <c r="DS62" s="67">
        <f t="shared" si="17"/>
        <v>174.85065000000003</v>
      </c>
      <c r="DT62" s="67">
        <f t="shared" si="18"/>
        <v>148.6230525</v>
      </c>
      <c r="DU62" s="67">
        <f t="shared" si="19"/>
        <v>104.91039000000001</v>
      </c>
      <c r="DV62" s="67">
        <f t="shared" si="20"/>
        <v>174.85065000000003</v>
      </c>
      <c r="DW62" s="67">
        <f t="shared" si="21"/>
        <v>174.85065000000003</v>
      </c>
      <c r="DX62" s="67">
        <f t="shared" si="22"/>
        <v>174.85065000000003</v>
      </c>
      <c r="DY62" s="67">
        <f t="shared" si="23"/>
        <v>197.42830645589135</v>
      </c>
      <c r="DZ62" s="67">
        <f t="shared" si="24"/>
        <v>219.77995951470291</v>
      </c>
      <c r="EA62" s="67">
        <f t="shared" si="25"/>
        <v>1957.874521703681</v>
      </c>
      <c r="EB62" s="67">
        <f t="shared" si="26"/>
        <v>135.98013768458978</v>
      </c>
      <c r="EC62" s="67">
        <f t="shared" si="27"/>
        <v>205.99155076500003</v>
      </c>
      <c r="ED62" s="67">
        <f t="shared" si="28"/>
        <v>198.28063710000004</v>
      </c>
      <c r="EE62" s="67">
        <f t="shared" si="29"/>
        <v>200.28774312409936</v>
      </c>
      <c r="EF62" s="67">
        <f t="shared" si="30"/>
        <v>220.31181900000004</v>
      </c>
      <c r="EG62" s="67">
        <f t="shared" si="31"/>
        <v>187.26504615000002</v>
      </c>
      <c r="EH62" s="67">
        <f t="shared" si="32"/>
        <v>132.18709140000001</v>
      </c>
      <c r="EI62" s="67">
        <f t="shared" si="33"/>
        <v>220.31181900000004</v>
      </c>
      <c r="EJ62" s="67">
        <f t="shared" si="34"/>
        <v>220.31181900000004</v>
      </c>
      <c r="EK62" s="67">
        <f t="shared" si="35"/>
        <v>220.31181900000004</v>
      </c>
      <c r="EL62" s="67">
        <f t="shared" si="36"/>
        <v>248.7596661344231</v>
      </c>
      <c r="EM62" s="67">
        <f t="shared" si="37"/>
        <v>276.92274898852565</v>
      </c>
      <c r="EN62" s="67">
        <f t="shared" si="38"/>
        <v>2466.9218973466377</v>
      </c>
      <c r="EO62" s="67">
        <f t="shared" si="39"/>
        <v>184.93298725104211</v>
      </c>
      <c r="EP62" s="67">
        <f t="shared" si="40"/>
        <v>280.14850904040003</v>
      </c>
      <c r="EQ62" s="67">
        <f t="shared" si="41"/>
        <v>269.66166645600003</v>
      </c>
      <c r="ER62" s="67">
        <f t="shared" si="42"/>
        <v>272.39133064877518</v>
      </c>
      <c r="ES62" s="67">
        <f t="shared" si="43"/>
        <v>299.62407384000011</v>
      </c>
      <c r="ET62" s="67">
        <f t="shared" si="44"/>
        <v>254.68046276400005</v>
      </c>
      <c r="EU62" s="67">
        <f t="shared" si="45"/>
        <v>179.77444430400004</v>
      </c>
      <c r="EV62" s="67">
        <f t="shared" si="46"/>
        <v>299.62407384000011</v>
      </c>
      <c r="EW62" s="67">
        <f t="shared" si="47"/>
        <v>299.62407384000011</v>
      </c>
      <c r="EX62" s="67">
        <f t="shared" si="48"/>
        <v>299.62407384000011</v>
      </c>
      <c r="EY62" s="67">
        <f t="shared" si="49"/>
        <v>338.31314594281542</v>
      </c>
      <c r="EZ62" s="67">
        <f t="shared" si="50"/>
        <v>376.61493862439494</v>
      </c>
      <c r="FA62" s="67">
        <f t="shared" si="51"/>
        <v>3355.0137803914286</v>
      </c>
    </row>
    <row r="63" spans="1:157" s="129" customFormat="1">
      <c r="A63" s="125">
        <v>356.40000000000003</v>
      </c>
      <c r="B63" s="126">
        <v>12.344334344095243</v>
      </c>
      <c r="C63" s="126">
        <v>20.57</v>
      </c>
      <c r="D63" s="126">
        <v>18</v>
      </c>
      <c r="E63" s="126">
        <v>20.000426526051179</v>
      </c>
      <c r="F63" s="126">
        <v>20</v>
      </c>
      <c r="G63" s="126">
        <v>18.7</v>
      </c>
      <c r="H63" s="126">
        <v>12</v>
      </c>
      <c r="I63" s="126">
        <v>22</v>
      </c>
      <c r="J63" s="126">
        <v>20</v>
      </c>
      <c r="K63" s="126">
        <v>22</v>
      </c>
      <c r="L63" s="126">
        <v>22.582507580714317</v>
      </c>
      <c r="M63" s="126">
        <v>27.653080553738082</v>
      </c>
      <c r="N63" s="127">
        <f t="shared" si="52"/>
        <v>235.85034900459883</v>
      </c>
      <c r="O63" s="126">
        <v>15.183531243237148</v>
      </c>
      <c r="P63" s="126">
        <v>25.301100000000002</v>
      </c>
      <c r="Q63" s="126">
        <v>22.14</v>
      </c>
      <c r="R63" s="126">
        <v>24.600524627042951</v>
      </c>
      <c r="S63" s="126">
        <v>24.6</v>
      </c>
      <c r="T63" s="126">
        <v>23.000999999999998</v>
      </c>
      <c r="U63" s="126">
        <v>14.76</v>
      </c>
      <c r="V63" s="126">
        <v>27.06</v>
      </c>
      <c r="W63" s="126">
        <v>24.6</v>
      </c>
      <c r="X63" s="126">
        <v>27.06</v>
      </c>
      <c r="Y63" s="126">
        <v>27.776484324278609</v>
      </c>
      <c r="Z63" s="126">
        <v>34.013289081097838</v>
      </c>
      <c r="AA63" s="127">
        <f t="shared" si="53"/>
        <v>290.09592927565654</v>
      </c>
      <c r="AB63" s="126">
        <v>19.131249366478805</v>
      </c>
      <c r="AC63" s="126">
        <v>31.879386000000004</v>
      </c>
      <c r="AD63" s="126">
        <v>27.8964</v>
      </c>
      <c r="AE63" s="126">
        <v>30.996661030074119</v>
      </c>
      <c r="AF63" s="126">
        <v>30.996000000000002</v>
      </c>
      <c r="AG63" s="126">
        <v>28.981259999999999</v>
      </c>
      <c r="AH63" s="126">
        <v>18.5976</v>
      </c>
      <c r="AI63" s="126">
        <v>34.095599999999997</v>
      </c>
      <c r="AJ63" s="126">
        <v>30.996000000000002</v>
      </c>
      <c r="AK63" s="126">
        <v>34.095599999999997</v>
      </c>
      <c r="AL63" s="126">
        <v>34.998370248591051</v>
      </c>
      <c r="AM63" s="126">
        <v>42.856744242183275</v>
      </c>
      <c r="AN63" s="127">
        <f t="shared" si="54"/>
        <v>365.52087088732725</v>
      </c>
      <c r="AO63" s="126">
        <v>26.018499138411176</v>
      </c>
      <c r="AP63" s="126">
        <v>43.355964960000009</v>
      </c>
      <c r="AQ63" s="126">
        <v>37.939104</v>
      </c>
      <c r="AR63" s="126">
        <v>42.155459000900805</v>
      </c>
      <c r="AS63" s="126">
        <v>42.154560000000004</v>
      </c>
      <c r="AT63" s="126">
        <v>39.414513599999999</v>
      </c>
      <c r="AU63" s="126">
        <v>25.292736000000001</v>
      </c>
      <c r="AV63" s="126">
        <v>46.370016</v>
      </c>
      <c r="AW63" s="126">
        <v>42.154560000000004</v>
      </c>
      <c r="AX63" s="126">
        <v>46.370016</v>
      </c>
      <c r="AY63" s="126">
        <v>47.597783538083831</v>
      </c>
      <c r="AZ63" s="126">
        <v>58.285172169369261</v>
      </c>
      <c r="BA63" s="127">
        <f t="shared" si="55"/>
        <v>497.10838440676514</v>
      </c>
      <c r="BB63" s="128">
        <f t="shared" si="110"/>
        <v>4399.5207602355449</v>
      </c>
      <c r="BC63" s="128">
        <f t="shared" si="111"/>
        <v>7331.148000000001</v>
      </c>
      <c r="BD63" s="128">
        <f t="shared" si="112"/>
        <v>6415.2000000000007</v>
      </c>
      <c r="BE63" s="128">
        <f t="shared" si="113"/>
        <v>7128.1520138846408</v>
      </c>
      <c r="BF63" s="128">
        <f t="shared" si="114"/>
        <v>7128.0000000000009</v>
      </c>
      <c r="BG63" s="128">
        <f t="shared" si="115"/>
        <v>6664.68</v>
      </c>
      <c r="BH63" s="128">
        <f t="shared" si="116"/>
        <v>4276.8</v>
      </c>
      <c r="BI63" s="128">
        <f t="shared" si="117"/>
        <v>7840.8000000000011</v>
      </c>
      <c r="BJ63" s="128">
        <f t="shared" si="118"/>
        <v>7128.0000000000009</v>
      </c>
      <c r="BK63" s="128">
        <f t="shared" si="119"/>
        <v>7840.8000000000011</v>
      </c>
      <c r="BL63" s="128">
        <f t="shared" si="120"/>
        <v>8048.4057017665837</v>
      </c>
      <c r="BM63" s="128">
        <f t="shared" si="121"/>
        <v>9855.5579093522538</v>
      </c>
      <c r="BN63" s="128">
        <f t="shared" si="122"/>
        <v>84057.064385239035</v>
      </c>
      <c r="BO63" s="128">
        <f t="shared" si="123"/>
        <v>5411.4105350897198</v>
      </c>
      <c r="BP63" s="128">
        <f t="shared" si="124"/>
        <v>9017.3120400000007</v>
      </c>
      <c r="BQ63" s="128">
        <f t="shared" si="125"/>
        <v>7890.6960000000008</v>
      </c>
      <c r="BR63" s="128">
        <f t="shared" si="126"/>
        <v>8767.6269770781091</v>
      </c>
      <c r="BS63" s="128">
        <f t="shared" si="127"/>
        <v>8767.44</v>
      </c>
      <c r="BT63" s="128">
        <f t="shared" si="128"/>
        <v>8197.5563999999995</v>
      </c>
      <c r="BU63" s="128">
        <f t="shared" si="129"/>
        <v>5260.4640000000009</v>
      </c>
      <c r="BV63" s="128">
        <f t="shared" si="130"/>
        <v>9644.1840000000011</v>
      </c>
      <c r="BW63" s="128">
        <f t="shared" si="131"/>
        <v>8767.44</v>
      </c>
      <c r="BX63" s="128">
        <f t="shared" si="132"/>
        <v>9644.1840000000011</v>
      </c>
      <c r="BY63" s="128">
        <f t="shared" si="133"/>
        <v>9899.5390131728964</v>
      </c>
      <c r="BZ63" s="128">
        <f t="shared" si="134"/>
        <v>12122.336228503271</v>
      </c>
      <c r="CA63" s="128">
        <f t="shared" si="135"/>
        <v>103390.18919384401</v>
      </c>
      <c r="CB63" s="128">
        <f t="shared" si="136"/>
        <v>6818.3772742130468</v>
      </c>
      <c r="CC63" s="128">
        <f t="shared" si="137"/>
        <v>11361.813170400002</v>
      </c>
      <c r="CD63" s="128">
        <f t="shared" si="138"/>
        <v>9942.2769600000011</v>
      </c>
      <c r="CE63" s="128">
        <f t="shared" si="139"/>
        <v>11047.209991118418</v>
      </c>
      <c r="CF63" s="128">
        <f t="shared" si="140"/>
        <v>11046.974400000001</v>
      </c>
      <c r="CG63" s="128">
        <f t="shared" si="141"/>
        <v>10328.921064</v>
      </c>
      <c r="CH63" s="128">
        <f t="shared" si="142"/>
        <v>6628.1846400000004</v>
      </c>
      <c r="CI63" s="128">
        <f t="shared" si="143"/>
        <v>12151.671840000001</v>
      </c>
      <c r="CJ63" s="128">
        <f t="shared" si="144"/>
        <v>11046.974400000001</v>
      </c>
      <c r="CK63" s="128">
        <f t="shared" si="145"/>
        <v>12151.671840000001</v>
      </c>
      <c r="CL63" s="128">
        <f t="shared" si="146"/>
        <v>12473.419156597853</v>
      </c>
      <c r="CM63" s="128">
        <f t="shared" si="147"/>
        <v>15274.143647914121</v>
      </c>
      <c r="CN63" s="128">
        <f t="shared" si="148"/>
        <v>130271.63838424344</v>
      </c>
      <c r="CO63" s="128">
        <f t="shared" si="149"/>
        <v>9272.9930929297443</v>
      </c>
      <c r="CP63" s="128">
        <f t="shared" si="150"/>
        <v>15452.065911744005</v>
      </c>
      <c r="CQ63" s="128">
        <f t="shared" si="151"/>
        <v>13521.496665600002</v>
      </c>
      <c r="CR63" s="128">
        <f t="shared" si="152"/>
        <v>15024.205587921049</v>
      </c>
      <c r="CS63" s="128">
        <f t="shared" si="153"/>
        <v>15023.885184000002</v>
      </c>
      <c r="CT63" s="128">
        <f t="shared" si="154"/>
        <v>14047.332647040001</v>
      </c>
      <c r="CU63" s="128">
        <f t="shared" si="155"/>
        <v>9014.3311104000022</v>
      </c>
      <c r="CV63" s="128">
        <f t="shared" si="156"/>
        <v>16526.273702400002</v>
      </c>
      <c r="CW63" s="128">
        <f t="shared" si="157"/>
        <v>15023.885184000002</v>
      </c>
      <c r="CX63" s="128">
        <f t="shared" si="158"/>
        <v>16526.273702400002</v>
      </c>
      <c r="CY63" s="128">
        <f t="shared" si="159"/>
        <v>16963.850052973081</v>
      </c>
      <c r="CZ63" s="128">
        <f t="shared" si="160"/>
        <v>20772.835361163208</v>
      </c>
      <c r="DA63" s="128">
        <f t="shared" si="161"/>
        <v>177169.42820257111</v>
      </c>
      <c r="DB63" s="128">
        <f t="shared" si="109"/>
        <v>2859.6884941531043</v>
      </c>
      <c r="DC63" s="128">
        <f t="shared" si="109"/>
        <v>4765.2462000000005</v>
      </c>
      <c r="DD63" s="128">
        <f t="shared" si="2"/>
        <v>4169.880000000001</v>
      </c>
      <c r="DE63" s="128">
        <f t="shared" si="3"/>
        <v>4633.2988090250165</v>
      </c>
      <c r="DF63" s="128">
        <f t="shared" si="4"/>
        <v>4633.2000000000007</v>
      </c>
      <c r="DG63" s="128">
        <f t="shared" si="5"/>
        <v>4332.0420000000004</v>
      </c>
      <c r="DH63" s="128">
        <f t="shared" si="6"/>
        <v>2779.92</v>
      </c>
      <c r="DI63" s="128">
        <f t="shared" si="7"/>
        <v>5096.5200000000004</v>
      </c>
      <c r="DJ63" s="128">
        <f t="shared" si="8"/>
        <v>4633.2000000000007</v>
      </c>
      <c r="DK63" s="128">
        <f t="shared" si="9"/>
        <v>5096.5200000000004</v>
      </c>
      <c r="DL63" s="128">
        <f t="shared" si="10"/>
        <v>5231.4637061482799</v>
      </c>
      <c r="DM63" s="128">
        <f t="shared" si="11"/>
        <v>6406.1126410789648</v>
      </c>
      <c r="DN63" s="128">
        <f t="shared" si="12"/>
        <v>54637.091850405377</v>
      </c>
      <c r="DO63" s="128">
        <f t="shared" si="13"/>
        <v>3517.4168478083179</v>
      </c>
      <c r="DP63" s="128">
        <f t="shared" si="14"/>
        <v>5861.2528260000008</v>
      </c>
      <c r="DQ63" s="128">
        <f t="shared" si="15"/>
        <v>5128.952400000001</v>
      </c>
      <c r="DR63" s="128">
        <f t="shared" si="16"/>
        <v>5698.9575351007716</v>
      </c>
      <c r="DS63" s="128">
        <f t="shared" si="17"/>
        <v>5698.8360000000002</v>
      </c>
      <c r="DT63" s="128">
        <f t="shared" si="18"/>
        <v>5328.4116599999998</v>
      </c>
      <c r="DU63" s="128">
        <f t="shared" si="19"/>
        <v>3419.3016000000007</v>
      </c>
      <c r="DV63" s="128">
        <f t="shared" si="20"/>
        <v>6268.7196000000013</v>
      </c>
      <c r="DW63" s="128">
        <f t="shared" si="21"/>
        <v>5698.8360000000002</v>
      </c>
      <c r="DX63" s="128">
        <f t="shared" si="22"/>
        <v>6268.7196000000013</v>
      </c>
      <c r="DY63" s="128">
        <f t="shared" si="23"/>
        <v>6434.7003585623825</v>
      </c>
      <c r="DZ63" s="128">
        <f t="shared" si="24"/>
        <v>7879.5185485271259</v>
      </c>
      <c r="EA63" s="128">
        <f t="shared" si="25"/>
        <v>67203.622975998602</v>
      </c>
      <c r="EB63" s="128">
        <f t="shared" si="26"/>
        <v>4431.9452282384809</v>
      </c>
      <c r="EC63" s="128">
        <f t="shared" si="27"/>
        <v>7385.1785607600023</v>
      </c>
      <c r="ED63" s="128">
        <f t="shared" si="28"/>
        <v>6462.4800240000013</v>
      </c>
      <c r="EE63" s="128">
        <f t="shared" si="29"/>
        <v>7180.6864942269722</v>
      </c>
      <c r="EF63" s="128">
        <f t="shared" si="30"/>
        <v>7180.5333600000013</v>
      </c>
      <c r="EG63" s="128">
        <f t="shared" si="31"/>
        <v>6713.7986916</v>
      </c>
      <c r="EH63" s="128">
        <f t="shared" si="32"/>
        <v>4308.3200160000006</v>
      </c>
      <c r="EI63" s="128">
        <f t="shared" si="33"/>
        <v>7898.5866960000012</v>
      </c>
      <c r="EJ63" s="128">
        <f t="shared" si="34"/>
        <v>7180.5333600000013</v>
      </c>
      <c r="EK63" s="128">
        <f t="shared" si="35"/>
        <v>7898.5866960000012</v>
      </c>
      <c r="EL63" s="128">
        <f t="shared" si="36"/>
        <v>8107.7224517886043</v>
      </c>
      <c r="EM63" s="128">
        <f t="shared" si="37"/>
        <v>9928.1933711441798</v>
      </c>
      <c r="EN63" s="128">
        <f t="shared" si="38"/>
        <v>84676.564949758234</v>
      </c>
      <c r="EO63" s="128">
        <f t="shared" si="39"/>
        <v>6027.4455104043336</v>
      </c>
      <c r="EP63" s="128">
        <f t="shared" si="40"/>
        <v>10043.842842633603</v>
      </c>
      <c r="EQ63" s="128">
        <f t="shared" si="41"/>
        <v>8788.9728326400018</v>
      </c>
      <c r="ER63" s="128">
        <f t="shared" si="42"/>
        <v>9765.7336321486819</v>
      </c>
      <c r="ES63" s="128">
        <f t="shared" si="43"/>
        <v>9765.5253696000018</v>
      </c>
      <c r="ET63" s="128">
        <f t="shared" si="44"/>
        <v>9130.7662205760007</v>
      </c>
      <c r="EU63" s="128">
        <f t="shared" si="45"/>
        <v>5859.3152217600018</v>
      </c>
      <c r="EV63" s="128">
        <f t="shared" si="46"/>
        <v>10742.077906560002</v>
      </c>
      <c r="EW63" s="128">
        <f t="shared" si="47"/>
        <v>9765.5253696000018</v>
      </c>
      <c r="EX63" s="128">
        <f t="shared" si="48"/>
        <v>10742.077906560002</v>
      </c>
      <c r="EY63" s="128">
        <f t="shared" si="49"/>
        <v>11026.502534432502</v>
      </c>
      <c r="EZ63" s="128">
        <f t="shared" si="50"/>
        <v>13502.342984756086</v>
      </c>
      <c r="FA63" s="128">
        <f t="shared" si="51"/>
        <v>115160.12833167122</v>
      </c>
    </row>
    <row r="64" spans="1:157" s="129" customFormat="1">
      <c r="A64" s="130">
        <v>978.75000000000011</v>
      </c>
      <c r="B64" s="126">
        <v>2.4688668688190489</v>
      </c>
      <c r="C64" s="126">
        <v>3.74</v>
      </c>
      <c r="D64" s="126">
        <v>3.6</v>
      </c>
      <c r="E64" s="126">
        <v>3.6364411865547597</v>
      </c>
      <c r="F64" s="126">
        <v>4</v>
      </c>
      <c r="G64" s="126">
        <v>6.8</v>
      </c>
      <c r="H64" s="126">
        <v>2.4</v>
      </c>
      <c r="I64" s="126">
        <v>6</v>
      </c>
      <c r="J64" s="126">
        <v>6</v>
      </c>
      <c r="K64" s="126">
        <v>10</v>
      </c>
      <c r="L64" s="126">
        <v>11.291253790357159</v>
      </c>
      <c r="M64" s="126">
        <v>12.569582069880948</v>
      </c>
      <c r="N64" s="127">
        <f t="shared" si="52"/>
        <v>72.506143915611915</v>
      </c>
      <c r="O64" s="126">
        <v>3.0367062486474303</v>
      </c>
      <c r="P64" s="126">
        <v>4.6002000000000001</v>
      </c>
      <c r="Q64" s="126">
        <v>4.4279999999999999</v>
      </c>
      <c r="R64" s="126">
        <v>4.4728226594623539</v>
      </c>
      <c r="S64" s="126">
        <v>4.92</v>
      </c>
      <c r="T64" s="126">
        <v>8.363999999999999</v>
      </c>
      <c r="U64" s="126">
        <v>2.952</v>
      </c>
      <c r="V64" s="126">
        <v>7.38</v>
      </c>
      <c r="W64" s="126">
        <v>7.38</v>
      </c>
      <c r="X64" s="126">
        <v>12.3</v>
      </c>
      <c r="Y64" s="126">
        <v>13.888242162139305</v>
      </c>
      <c r="Z64" s="126">
        <v>15.460585945953566</v>
      </c>
      <c r="AA64" s="127">
        <f t="shared" si="53"/>
        <v>89.182557016202665</v>
      </c>
      <c r="AB64" s="126">
        <v>3.8262498732957622</v>
      </c>
      <c r="AC64" s="126">
        <v>5.796252</v>
      </c>
      <c r="AD64" s="126">
        <v>5.5792799999999998</v>
      </c>
      <c r="AE64" s="126">
        <v>5.635756550922566</v>
      </c>
      <c r="AF64" s="126">
        <v>6.1992000000000003</v>
      </c>
      <c r="AG64" s="126">
        <v>10.538639999999999</v>
      </c>
      <c r="AH64" s="126">
        <v>3.7195200000000002</v>
      </c>
      <c r="AI64" s="126">
        <v>9.2988</v>
      </c>
      <c r="AJ64" s="126">
        <v>9.2988</v>
      </c>
      <c r="AK64" s="126">
        <v>15.498000000000001</v>
      </c>
      <c r="AL64" s="126">
        <v>17.499185124295526</v>
      </c>
      <c r="AM64" s="126">
        <v>19.480338291901493</v>
      </c>
      <c r="AN64" s="127">
        <f t="shared" si="54"/>
        <v>112.37002184041535</v>
      </c>
      <c r="AO64" s="126">
        <v>5.2036998276822368</v>
      </c>
      <c r="AP64" s="126">
        <v>7.8829027200000006</v>
      </c>
      <c r="AQ64" s="126">
        <v>7.5878208000000003</v>
      </c>
      <c r="AR64" s="126">
        <v>7.6646289092546906</v>
      </c>
      <c r="AS64" s="126">
        <v>8.4309120000000011</v>
      </c>
      <c r="AT64" s="126">
        <v>14.332550400000001</v>
      </c>
      <c r="AU64" s="126">
        <v>5.0585472000000005</v>
      </c>
      <c r="AV64" s="126">
        <v>12.646368000000001</v>
      </c>
      <c r="AW64" s="126">
        <v>12.646368000000001</v>
      </c>
      <c r="AX64" s="126">
        <v>21.077280000000002</v>
      </c>
      <c r="AY64" s="126">
        <v>23.798891769041916</v>
      </c>
      <c r="AZ64" s="126">
        <v>26.493260076986033</v>
      </c>
      <c r="BA64" s="127">
        <f t="shared" si="55"/>
        <v>152.82322970296488</v>
      </c>
      <c r="BB64" s="128">
        <f t="shared" si="110"/>
        <v>2416.4034478566446</v>
      </c>
      <c r="BC64" s="128">
        <f t="shared" si="111"/>
        <v>3660.5250000000005</v>
      </c>
      <c r="BD64" s="128">
        <f t="shared" si="112"/>
        <v>3523.5000000000005</v>
      </c>
      <c r="BE64" s="128">
        <f t="shared" si="113"/>
        <v>3559.1668113404717</v>
      </c>
      <c r="BF64" s="128">
        <f t="shared" si="114"/>
        <v>3915.0000000000005</v>
      </c>
      <c r="BG64" s="128">
        <f t="shared" si="115"/>
        <v>6655.5000000000009</v>
      </c>
      <c r="BH64" s="128">
        <f t="shared" si="116"/>
        <v>2349</v>
      </c>
      <c r="BI64" s="128">
        <f t="shared" si="117"/>
        <v>5872.5000000000009</v>
      </c>
      <c r="BJ64" s="128">
        <f t="shared" si="118"/>
        <v>5872.5000000000009</v>
      </c>
      <c r="BK64" s="128">
        <f t="shared" si="119"/>
        <v>9787.5000000000018</v>
      </c>
      <c r="BL64" s="128">
        <f t="shared" si="120"/>
        <v>11051.314647312071</v>
      </c>
      <c r="BM64" s="128">
        <f t="shared" si="121"/>
        <v>12302.478450895978</v>
      </c>
      <c r="BN64" s="128">
        <f t="shared" si="122"/>
        <v>70965.388357405172</v>
      </c>
      <c r="BO64" s="128">
        <f t="shared" si="123"/>
        <v>2972.1762408636728</v>
      </c>
      <c r="BP64" s="128">
        <f t="shared" si="124"/>
        <v>4502.4457500000008</v>
      </c>
      <c r="BQ64" s="128">
        <f t="shared" si="125"/>
        <v>4333.9050000000007</v>
      </c>
      <c r="BR64" s="128">
        <f t="shared" si="126"/>
        <v>4377.7751779487789</v>
      </c>
      <c r="BS64" s="128">
        <f t="shared" si="127"/>
        <v>4815.4500000000007</v>
      </c>
      <c r="BT64" s="128">
        <f t="shared" si="128"/>
        <v>8186.2650000000003</v>
      </c>
      <c r="BU64" s="128">
        <f t="shared" si="129"/>
        <v>2889.2700000000004</v>
      </c>
      <c r="BV64" s="128">
        <f t="shared" si="130"/>
        <v>7223.1750000000011</v>
      </c>
      <c r="BW64" s="128">
        <f t="shared" si="131"/>
        <v>7223.1750000000011</v>
      </c>
      <c r="BX64" s="128">
        <f t="shared" si="132"/>
        <v>12038.625000000002</v>
      </c>
      <c r="BY64" s="128">
        <f t="shared" si="133"/>
        <v>13593.117016193846</v>
      </c>
      <c r="BZ64" s="128">
        <f t="shared" si="134"/>
        <v>15132.048494602055</v>
      </c>
      <c r="CA64" s="128">
        <f t="shared" si="135"/>
        <v>87287.427679608372</v>
      </c>
      <c r="CB64" s="128">
        <f t="shared" si="136"/>
        <v>3744.9420634882276</v>
      </c>
      <c r="CC64" s="128">
        <f t="shared" si="137"/>
        <v>5673.0816450000002</v>
      </c>
      <c r="CD64" s="128">
        <f t="shared" si="138"/>
        <v>5460.7203000000009</v>
      </c>
      <c r="CE64" s="128">
        <f t="shared" si="139"/>
        <v>5515.9967242154626</v>
      </c>
      <c r="CF64" s="128">
        <f t="shared" si="140"/>
        <v>6067.4670000000006</v>
      </c>
      <c r="CG64" s="128">
        <f t="shared" si="141"/>
        <v>10314.6939</v>
      </c>
      <c r="CH64" s="128">
        <f t="shared" si="142"/>
        <v>3640.4802000000004</v>
      </c>
      <c r="CI64" s="128">
        <f t="shared" si="143"/>
        <v>9101.2005000000008</v>
      </c>
      <c r="CJ64" s="128">
        <f t="shared" si="144"/>
        <v>9101.2005000000008</v>
      </c>
      <c r="CK64" s="128">
        <f t="shared" si="145"/>
        <v>15168.667500000003</v>
      </c>
      <c r="CL64" s="128">
        <f t="shared" si="146"/>
        <v>17127.32744040425</v>
      </c>
      <c r="CM64" s="128">
        <f t="shared" si="147"/>
        <v>19066.38110319859</v>
      </c>
      <c r="CN64" s="128">
        <f t="shared" si="148"/>
        <v>109982.15887630654</v>
      </c>
      <c r="CO64" s="128">
        <f t="shared" si="149"/>
        <v>5093.1212063439898</v>
      </c>
      <c r="CP64" s="128">
        <f t="shared" si="150"/>
        <v>7715.3910372000018</v>
      </c>
      <c r="CQ64" s="128">
        <f t="shared" si="151"/>
        <v>7426.5796080000009</v>
      </c>
      <c r="CR64" s="128">
        <f t="shared" si="152"/>
        <v>7501.7555449330293</v>
      </c>
      <c r="CS64" s="128">
        <f t="shared" si="153"/>
        <v>8251.7551200000016</v>
      </c>
      <c r="CT64" s="128">
        <f t="shared" si="154"/>
        <v>14027.983704000002</v>
      </c>
      <c r="CU64" s="128">
        <f t="shared" si="155"/>
        <v>4951.0530720000006</v>
      </c>
      <c r="CV64" s="128">
        <f t="shared" si="156"/>
        <v>12377.632680000002</v>
      </c>
      <c r="CW64" s="128">
        <f t="shared" si="157"/>
        <v>12377.632680000002</v>
      </c>
      <c r="CX64" s="128">
        <f t="shared" si="158"/>
        <v>20629.387800000004</v>
      </c>
      <c r="CY64" s="128">
        <f t="shared" si="159"/>
        <v>23293.165318949777</v>
      </c>
      <c r="CZ64" s="128">
        <f t="shared" si="160"/>
        <v>25930.278300350084</v>
      </c>
      <c r="DA64" s="128">
        <f t="shared" si="161"/>
        <v>149575.73607177689</v>
      </c>
      <c r="DB64" s="128">
        <f t="shared" si="109"/>
        <v>1570.662241106819</v>
      </c>
      <c r="DC64" s="128">
        <f t="shared" si="109"/>
        <v>2379.3412500000004</v>
      </c>
      <c r="DD64" s="128">
        <f t="shared" si="2"/>
        <v>2290.2750000000005</v>
      </c>
      <c r="DE64" s="128">
        <f t="shared" si="3"/>
        <v>2313.4584273713067</v>
      </c>
      <c r="DF64" s="128">
        <f t="shared" si="4"/>
        <v>2544.7500000000005</v>
      </c>
      <c r="DG64" s="128">
        <f t="shared" si="5"/>
        <v>4326.0750000000007</v>
      </c>
      <c r="DH64" s="128">
        <f t="shared" si="6"/>
        <v>1526.8500000000001</v>
      </c>
      <c r="DI64" s="128">
        <f t="shared" si="7"/>
        <v>3817.1250000000009</v>
      </c>
      <c r="DJ64" s="128">
        <f t="shared" si="8"/>
        <v>3817.1250000000009</v>
      </c>
      <c r="DK64" s="128">
        <f t="shared" si="9"/>
        <v>6361.8750000000018</v>
      </c>
      <c r="DL64" s="128">
        <f t="shared" si="10"/>
        <v>7183.3545207528459</v>
      </c>
      <c r="DM64" s="128">
        <f t="shared" si="11"/>
        <v>7996.6109930823859</v>
      </c>
      <c r="DN64" s="128">
        <f t="shared" si="12"/>
        <v>46127.502432313362</v>
      </c>
      <c r="DO64" s="128">
        <f t="shared" si="13"/>
        <v>1931.9145565613874</v>
      </c>
      <c r="DP64" s="128">
        <f t="shared" si="14"/>
        <v>2926.5897375000004</v>
      </c>
      <c r="DQ64" s="128">
        <f t="shared" si="15"/>
        <v>2817.0382500000005</v>
      </c>
      <c r="DR64" s="128">
        <f t="shared" si="16"/>
        <v>2845.5538656667063</v>
      </c>
      <c r="DS64" s="128">
        <f t="shared" si="17"/>
        <v>3130.0425000000005</v>
      </c>
      <c r="DT64" s="128">
        <f t="shared" si="18"/>
        <v>5321.0722500000002</v>
      </c>
      <c r="DU64" s="128">
        <f t="shared" si="19"/>
        <v>1878.0255000000004</v>
      </c>
      <c r="DV64" s="128">
        <f t="shared" si="20"/>
        <v>4695.0637500000012</v>
      </c>
      <c r="DW64" s="128">
        <f t="shared" si="21"/>
        <v>4695.0637500000012</v>
      </c>
      <c r="DX64" s="128">
        <f t="shared" si="22"/>
        <v>7825.1062500000016</v>
      </c>
      <c r="DY64" s="128">
        <f t="shared" si="23"/>
        <v>8835.5260605260009</v>
      </c>
      <c r="DZ64" s="128">
        <f t="shared" si="24"/>
        <v>9835.8315214913364</v>
      </c>
      <c r="EA64" s="128">
        <f t="shared" si="25"/>
        <v>56736.827991745442</v>
      </c>
      <c r="EB64" s="128">
        <f t="shared" si="26"/>
        <v>2434.2123412673482</v>
      </c>
      <c r="EC64" s="128">
        <f t="shared" si="27"/>
        <v>3687.5030692500004</v>
      </c>
      <c r="ED64" s="128">
        <f t="shared" si="28"/>
        <v>3549.4681950000008</v>
      </c>
      <c r="EE64" s="128">
        <f t="shared" si="29"/>
        <v>3585.3978707400506</v>
      </c>
      <c r="EF64" s="128">
        <f t="shared" si="30"/>
        <v>3943.8535500000003</v>
      </c>
      <c r="EG64" s="128">
        <f t="shared" si="31"/>
        <v>6704.5510350000004</v>
      </c>
      <c r="EH64" s="128">
        <f t="shared" si="32"/>
        <v>2366.3121300000003</v>
      </c>
      <c r="EI64" s="128">
        <f t="shared" si="33"/>
        <v>5915.7803250000006</v>
      </c>
      <c r="EJ64" s="128">
        <f t="shared" si="34"/>
        <v>5915.7803250000006</v>
      </c>
      <c r="EK64" s="128">
        <f t="shared" si="35"/>
        <v>9859.6338750000032</v>
      </c>
      <c r="EL64" s="128">
        <f t="shared" si="36"/>
        <v>11132.762836262762</v>
      </c>
      <c r="EM64" s="128">
        <f t="shared" si="37"/>
        <v>12393.147717079084</v>
      </c>
      <c r="EN64" s="128">
        <f t="shared" si="38"/>
        <v>71488.40326959925</v>
      </c>
      <c r="EO64" s="128">
        <f t="shared" si="39"/>
        <v>3310.5287841235936</v>
      </c>
      <c r="EP64" s="128">
        <f t="shared" si="40"/>
        <v>5015.0041741800014</v>
      </c>
      <c r="EQ64" s="128">
        <f t="shared" si="41"/>
        <v>4827.2767452000007</v>
      </c>
      <c r="ER64" s="128">
        <f t="shared" si="42"/>
        <v>4876.1411042064692</v>
      </c>
      <c r="ES64" s="128">
        <f t="shared" si="43"/>
        <v>5363.6408280000014</v>
      </c>
      <c r="ET64" s="128">
        <f t="shared" si="44"/>
        <v>9118.1894076000008</v>
      </c>
      <c r="EU64" s="128">
        <f t="shared" si="45"/>
        <v>3218.1844968000005</v>
      </c>
      <c r="EV64" s="128">
        <f t="shared" si="46"/>
        <v>8045.4612420000021</v>
      </c>
      <c r="EW64" s="128">
        <f t="shared" si="47"/>
        <v>8045.4612420000021</v>
      </c>
      <c r="EX64" s="128">
        <f t="shared" si="48"/>
        <v>13409.102070000003</v>
      </c>
      <c r="EY64" s="128">
        <f t="shared" si="49"/>
        <v>15140.557457317356</v>
      </c>
      <c r="EZ64" s="128">
        <f t="shared" si="50"/>
        <v>16854.680895227557</v>
      </c>
      <c r="FA64" s="128">
        <f t="shared" si="51"/>
        <v>97224.228446654975</v>
      </c>
    </row>
    <row r="65" spans="1:157" s="129" customFormat="1">
      <c r="A65" s="130">
        <v>764.1</v>
      </c>
      <c r="B65" s="126">
        <v>8.6410340408666713</v>
      </c>
      <c r="C65" s="126">
        <v>11.22</v>
      </c>
      <c r="D65" s="126">
        <v>18</v>
      </c>
      <c r="E65" s="126">
        <v>14.545764746219039</v>
      </c>
      <c r="F65" s="126">
        <v>20</v>
      </c>
      <c r="G65" s="126">
        <v>17</v>
      </c>
      <c r="H65" s="126">
        <v>12</v>
      </c>
      <c r="I65" s="126">
        <v>14</v>
      </c>
      <c r="J65" s="126">
        <v>20</v>
      </c>
      <c r="K65" s="126">
        <v>14</v>
      </c>
      <c r="L65" s="126">
        <v>11.291253790357159</v>
      </c>
      <c r="M65" s="126">
        <v>25.139164139761895</v>
      </c>
      <c r="N65" s="127">
        <f t="shared" si="52"/>
        <v>185.83721671720477</v>
      </c>
      <c r="O65" s="126">
        <v>10.628471870266006</v>
      </c>
      <c r="P65" s="126">
        <v>13.800600000000001</v>
      </c>
      <c r="Q65" s="126">
        <v>22.14</v>
      </c>
      <c r="R65" s="126">
        <v>17.891290637849416</v>
      </c>
      <c r="S65" s="126">
        <v>24.6</v>
      </c>
      <c r="T65" s="126">
        <v>20.91</v>
      </c>
      <c r="U65" s="126">
        <v>14.76</v>
      </c>
      <c r="V65" s="126">
        <v>17.22</v>
      </c>
      <c r="W65" s="126">
        <v>24.6</v>
      </c>
      <c r="X65" s="126">
        <v>17.22</v>
      </c>
      <c r="Y65" s="126">
        <v>13.888242162139305</v>
      </c>
      <c r="Z65" s="126">
        <v>30.921171891907132</v>
      </c>
      <c r="AA65" s="127">
        <f t="shared" si="53"/>
        <v>228.57977656216184</v>
      </c>
      <c r="AB65" s="126">
        <v>13.391874556535168</v>
      </c>
      <c r="AC65" s="126">
        <v>17.388756000000001</v>
      </c>
      <c r="AD65" s="126">
        <v>27.8964</v>
      </c>
      <c r="AE65" s="126">
        <v>22.543026203690264</v>
      </c>
      <c r="AF65" s="126">
        <v>30.996000000000002</v>
      </c>
      <c r="AG65" s="126">
        <v>26.346599999999999</v>
      </c>
      <c r="AH65" s="126">
        <v>18.5976</v>
      </c>
      <c r="AI65" s="126">
        <v>21.697199999999999</v>
      </c>
      <c r="AJ65" s="126">
        <v>30.996000000000002</v>
      </c>
      <c r="AK65" s="126">
        <v>21.697199999999999</v>
      </c>
      <c r="AL65" s="126">
        <v>17.499185124295526</v>
      </c>
      <c r="AM65" s="126">
        <v>38.960676583802986</v>
      </c>
      <c r="AN65" s="127">
        <f t="shared" si="54"/>
        <v>288.01051846832399</v>
      </c>
      <c r="AO65" s="126">
        <v>18.212949396887829</v>
      </c>
      <c r="AP65" s="126">
        <v>23.648708160000002</v>
      </c>
      <c r="AQ65" s="126">
        <v>37.939104</v>
      </c>
      <c r="AR65" s="126">
        <v>30.658515637018763</v>
      </c>
      <c r="AS65" s="126">
        <v>42.154560000000004</v>
      </c>
      <c r="AT65" s="126">
        <v>35.831375999999999</v>
      </c>
      <c r="AU65" s="126">
        <v>25.292736000000001</v>
      </c>
      <c r="AV65" s="126">
        <v>29.508192000000001</v>
      </c>
      <c r="AW65" s="126">
        <v>42.154560000000004</v>
      </c>
      <c r="AX65" s="126">
        <v>29.508192000000001</v>
      </c>
      <c r="AY65" s="126">
        <v>23.798891769041916</v>
      </c>
      <c r="AZ65" s="126">
        <v>52.986520153972066</v>
      </c>
      <c r="BA65" s="127">
        <f t="shared" si="55"/>
        <v>391.69430511692053</v>
      </c>
      <c r="BB65" s="128">
        <f t="shared" si="110"/>
        <v>6602.6141106262239</v>
      </c>
      <c r="BC65" s="128">
        <f t="shared" si="111"/>
        <v>8573.2020000000011</v>
      </c>
      <c r="BD65" s="128">
        <f t="shared" si="112"/>
        <v>13753.800000000001</v>
      </c>
      <c r="BE65" s="128">
        <f t="shared" si="113"/>
        <v>11114.418842585968</v>
      </c>
      <c r="BF65" s="128">
        <f t="shared" si="114"/>
        <v>15282</v>
      </c>
      <c r="BG65" s="128">
        <f t="shared" si="115"/>
        <v>12989.7</v>
      </c>
      <c r="BH65" s="128">
        <f t="shared" si="116"/>
        <v>9169.2000000000007</v>
      </c>
      <c r="BI65" s="128">
        <f t="shared" si="117"/>
        <v>10697.4</v>
      </c>
      <c r="BJ65" s="128">
        <f t="shared" si="118"/>
        <v>15282</v>
      </c>
      <c r="BK65" s="128">
        <f t="shared" si="119"/>
        <v>10697.4</v>
      </c>
      <c r="BL65" s="128">
        <f t="shared" si="120"/>
        <v>8627.6470212119057</v>
      </c>
      <c r="BM65" s="128">
        <f t="shared" si="121"/>
        <v>19208.835319192065</v>
      </c>
      <c r="BN65" s="128">
        <f t="shared" si="122"/>
        <v>141998.21729361618</v>
      </c>
      <c r="BO65" s="128">
        <f t="shared" si="123"/>
        <v>8121.2153560702554</v>
      </c>
      <c r="BP65" s="128">
        <f t="shared" si="124"/>
        <v>10545.038460000002</v>
      </c>
      <c r="BQ65" s="128">
        <f t="shared" si="125"/>
        <v>16917.174000000003</v>
      </c>
      <c r="BR65" s="128">
        <f t="shared" si="126"/>
        <v>13670.735176380738</v>
      </c>
      <c r="BS65" s="128">
        <f t="shared" si="127"/>
        <v>18796.86</v>
      </c>
      <c r="BT65" s="128">
        <f t="shared" si="128"/>
        <v>15977.331</v>
      </c>
      <c r="BU65" s="128">
        <f t="shared" si="129"/>
        <v>11278.116</v>
      </c>
      <c r="BV65" s="128">
        <f t="shared" si="130"/>
        <v>13157.802</v>
      </c>
      <c r="BW65" s="128">
        <f t="shared" si="131"/>
        <v>18796.86</v>
      </c>
      <c r="BX65" s="128">
        <f t="shared" si="132"/>
        <v>13157.802</v>
      </c>
      <c r="BY65" s="128">
        <f t="shared" si="133"/>
        <v>10612.005836090642</v>
      </c>
      <c r="BZ65" s="128">
        <f t="shared" si="134"/>
        <v>23626.867442606239</v>
      </c>
      <c r="CA65" s="128">
        <f t="shared" si="135"/>
        <v>174657.80727114787</v>
      </c>
      <c r="CB65" s="128">
        <f t="shared" si="136"/>
        <v>10232.731348648522</v>
      </c>
      <c r="CC65" s="128">
        <f t="shared" si="137"/>
        <v>13286.748459600001</v>
      </c>
      <c r="CD65" s="128">
        <f t="shared" si="138"/>
        <v>21315.63924</v>
      </c>
      <c r="CE65" s="128">
        <f t="shared" si="139"/>
        <v>17225.126322239732</v>
      </c>
      <c r="CF65" s="128">
        <f t="shared" si="140"/>
        <v>23684.043600000001</v>
      </c>
      <c r="CG65" s="128">
        <f t="shared" si="141"/>
        <v>20131.43706</v>
      </c>
      <c r="CH65" s="128">
        <f t="shared" si="142"/>
        <v>14210.426160000001</v>
      </c>
      <c r="CI65" s="128">
        <f t="shared" si="143"/>
        <v>16578.83052</v>
      </c>
      <c r="CJ65" s="128">
        <f t="shared" si="144"/>
        <v>23684.043600000001</v>
      </c>
      <c r="CK65" s="128">
        <f t="shared" si="145"/>
        <v>16578.83052</v>
      </c>
      <c r="CL65" s="128">
        <f t="shared" si="146"/>
        <v>13371.127353474212</v>
      </c>
      <c r="CM65" s="128">
        <f t="shared" si="147"/>
        <v>29769.852977683862</v>
      </c>
      <c r="CN65" s="128">
        <f t="shared" si="148"/>
        <v>220068.83716164637</v>
      </c>
      <c r="CO65" s="128">
        <f t="shared" si="149"/>
        <v>13916.514634161991</v>
      </c>
      <c r="CP65" s="128">
        <f t="shared" si="150"/>
        <v>18069.977905056003</v>
      </c>
      <c r="CQ65" s="128">
        <f t="shared" si="151"/>
        <v>28989.2693664</v>
      </c>
      <c r="CR65" s="128">
        <f t="shared" si="152"/>
        <v>23426.171798246036</v>
      </c>
      <c r="CS65" s="128">
        <f t="shared" si="153"/>
        <v>32210.299296000005</v>
      </c>
      <c r="CT65" s="128">
        <f t="shared" si="154"/>
        <v>27378.754401599999</v>
      </c>
      <c r="CU65" s="128">
        <f t="shared" si="155"/>
        <v>19326.1795776</v>
      </c>
      <c r="CV65" s="128">
        <f t="shared" si="156"/>
        <v>22547.209507200001</v>
      </c>
      <c r="CW65" s="128">
        <f t="shared" si="157"/>
        <v>32210.299296000005</v>
      </c>
      <c r="CX65" s="128">
        <f t="shared" si="158"/>
        <v>22547.209507200001</v>
      </c>
      <c r="CY65" s="128">
        <f t="shared" si="159"/>
        <v>18184.733200724928</v>
      </c>
      <c r="CZ65" s="128">
        <f t="shared" si="160"/>
        <v>40487.000049650058</v>
      </c>
      <c r="DA65" s="128">
        <f t="shared" si="161"/>
        <v>299293.61853983899</v>
      </c>
      <c r="DB65" s="128">
        <f t="shared" si="109"/>
        <v>4291.6991719070456</v>
      </c>
      <c r="DC65" s="128">
        <f t="shared" si="109"/>
        <v>5572.5813000000007</v>
      </c>
      <c r="DD65" s="128">
        <f t="shared" si="2"/>
        <v>8939.9700000000012</v>
      </c>
      <c r="DE65" s="128">
        <f t="shared" si="3"/>
        <v>7224.3722476808798</v>
      </c>
      <c r="DF65" s="128">
        <f t="shared" si="4"/>
        <v>9933.3000000000011</v>
      </c>
      <c r="DG65" s="128">
        <f t="shared" si="5"/>
        <v>8443.3050000000003</v>
      </c>
      <c r="DH65" s="128">
        <f t="shared" si="6"/>
        <v>5959.9800000000005</v>
      </c>
      <c r="DI65" s="128">
        <f t="shared" si="7"/>
        <v>6953.31</v>
      </c>
      <c r="DJ65" s="128">
        <f t="shared" si="8"/>
        <v>9933.3000000000011</v>
      </c>
      <c r="DK65" s="128">
        <f t="shared" si="9"/>
        <v>6953.31</v>
      </c>
      <c r="DL65" s="128">
        <f t="shared" si="10"/>
        <v>5607.9705637877387</v>
      </c>
      <c r="DM65" s="128">
        <f t="shared" si="11"/>
        <v>12485.742957474842</v>
      </c>
      <c r="DN65" s="128">
        <f t="shared" si="12"/>
        <v>92298.841240850525</v>
      </c>
      <c r="DO65" s="128">
        <f t="shared" si="13"/>
        <v>5278.7899814456659</v>
      </c>
      <c r="DP65" s="128">
        <f t="shared" si="14"/>
        <v>6854.2749990000011</v>
      </c>
      <c r="DQ65" s="128">
        <f t="shared" si="15"/>
        <v>10996.163100000002</v>
      </c>
      <c r="DR65" s="128">
        <f t="shared" si="16"/>
        <v>8885.9778646474806</v>
      </c>
      <c r="DS65" s="128">
        <f t="shared" si="17"/>
        <v>12217.959000000001</v>
      </c>
      <c r="DT65" s="128">
        <f t="shared" si="18"/>
        <v>10385.265150000001</v>
      </c>
      <c r="DU65" s="128">
        <f t="shared" si="19"/>
        <v>7330.7754000000004</v>
      </c>
      <c r="DV65" s="128">
        <f t="shared" si="20"/>
        <v>8552.5712999999996</v>
      </c>
      <c r="DW65" s="128">
        <f t="shared" si="21"/>
        <v>12217.959000000001</v>
      </c>
      <c r="DX65" s="128">
        <f t="shared" si="22"/>
        <v>8552.5712999999996</v>
      </c>
      <c r="DY65" s="128">
        <f t="shared" si="23"/>
        <v>6897.8037934589174</v>
      </c>
      <c r="DZ65" s="128">
        <f t="shared" si="24"/>
        <v>15357.463837694057</v>
      </c>
      <c r="EA65" s="128">
        <f t="shared" si="25"/>
        <v>113527.57472624612</v>
      </c>
      <c r="EB65" s="128">
        <f t="shared" si="26"/>
        <v>6651.2753766215392</v>
      </c>
      <c r="EC65" s="128">
        <f t="shared" si="27"/>
        <v>8636.3864987400011</v>
      </c>
      <c r="ED65" s="128">
        <f t="shared" si="28"/>
        <v>13855.165506000001</v>
      </c>
      <c r="EE65" s="128">
        <f t="shared" si="29"/>
        <v>11196.332109455827</v>
      </c>
      <c r="EF65" s="128">
        <f t="shared" si="30"/>
        <v>15394.628340000001</v>
      </c>
      <c r="EG65" s="128">
        <f t="shared" si="31"/>
        <v>13085.434089</v>
      </c>
      <c r="EH65" s="128">
        <f t="shared" si="32"/>
        <v>9236.7770040000014</v>
      </c>
      <c r="EI65" s="128">
        <f t="shared" si="33"/>
        <v>10776.239838</v>
      </c>
      <c r="EJ65" s="128">
        <f t="shared" si="34"/>
        <v>15394.628340000001</v>
      </c>
      <c r="EK65" s="128">
        <f t="shared" si="35"/>
        <v>10776.239838</v>
      </c>
      <c r="EL65" s="128">
        <f t="shared" si="36"/>
        <v>8691.2327797582384</v>
      </c>
      <c r="EM65" s="128">
        <f t="shared" si="37"/>
        <v>19350.404435494511</v>
      </c>
      <c r="EN65" s="128">
        <f t="shared" si="38"/>
        <v>143044.74415507013</v>
      </c>
      <c r="EO65" s="128">
        <f t="shared" si="39"/>
        <v>9045.7345122052939</v>
      </c>
      <c r="EP65" s="128">
        <f t="shared" si="40"/>
        <v>11745.485638286402</v>
      </c>
      <c r="EQ65" s="128">
        <f t="shared" si="41"/>
        <v>18843.02508816</v>
      </c>
      <c r="ER65" s="128">
        <f t="shared" si="42"/>
        <v>15227.011668859925</v>
      </c>
      <c r="ES65" s="128">
        <f t="shared" si="43"/>
        <v>20936.694542400004</v>
      </c>
      <c r="ET65" s="128">
        <f t="shared" si="44"/>
        <v>17796.19036104</v>
      </c>
      <c r="EU65" s="128">
        <f t="shared" si="45"/>
        <v>12562.01672544</v>
      </c>
      <c r="EV65" s="128">
        <f t="shared" si="46"/>
        <v>14655.68617968</v>
      </c>
      <c r="EW65" s="128">
        <f t="shared" si="47"/>
        <v>20936.694542400004</v>
      </c>
      <c r="EX65" s="128">
        <f t="shared" si="48"/>
        <v>14655.68617968</v>
      </c>
      <c r="EY65" s="128">
        <f t="shared" si="49"/>
        <v>11820.076580471203</v>
      </c>
      <c r="EZ65" s="128">
        <f t="shared" si="50"/>
        <v>26316.550032272538</v>
      </c>
      <c r="FA65" s="128">
        <f t="shared" si="51"/>
        <v>194540.85205089537</v>
      </c>
    </row>
    <row r="66" spans="1:157" s="129" customFormat="1">
      <c r="A66" s="131">
        <v>481.95000000000005</v>
      </c>
      <c r="B66" s="126">
        <v>24.688668688190486</v>
      </c>
      <c r="C66" s="126">
        <v>37.400000000000006</v>
      </c>
      <c r="D66" s="126">
        <v>36</v>
      </c>
      <c r="E66" s="126">
        <v>36.364411865547602</v>
      </c>
      <c r="F66" s="126">
        <v>40</v>
      </c>
      <c r="G66" s="126">
        <v>34</v>
      </c>
      <c r="H66" s="126">
        <v>24</v>
      </c>
      <c r="I66" s="126">
        <v>40</v>
      </c>
      <c r="J66" s="126">
        <v>40</v>
      </c>
      <c r="K66" s="126">
        <v>40</v>
      </c>
      <c r="L66" s="126">
        <v>45.165015161428634</v>
      </c>
      <c r="M66" s="126">
        <v>50.278328279523791</v>
      </c>
      <c r="N66" s="127">
        <f t="shared" si="52"/>
        <v>447.89642399469056</v>
      </c>
      <c r="O66" s="126">
        <v>30.367062486474296</v>
      </c>
      <c r="P66" s="126">
        <v>46.00200000000001</v>
      </c>
      <c r="Q66" s="126">
        <v>44.28</v>
      </c>
      <c r="R66" s="126">
        <v>44.72822659462355</v>
      </c>
      <c r="S66" s="126">
        <v>49.2</v>
      </c>
      <c r="T66" s="126">
        <v>41.82</v>
      </c>
      <c r="U66" s="126">
        <v>29.52</v>
      </c>
      <c r="V66" s="126">
        <v>49.2</v>
      </c>
      <c r="W66" s="126">
        <v>49.2</v>
      </c>
      <c r="X66" s="126">
        <v>49.2</v>
      </c>
      <c r="Y66" s="126">
        <v>55.552968648557219</v>
      </c>
      <c r="Z66" s="126">
        <v>61.842343783814265</v>
      </c>
      <c r="AA66" s="127">
        <f t="shared" si="53"/>
        <v>550.91260151346921</v>
      </c>
      <c r="AB66" s="126">
        <v>38.26249873295761</v>
      </c>
      <c r="AC66" s="126">
        <v>57.962520000000012</v>
      </c>
      <c r="AD66" s="126">
        <v>55.7928</v>
      </c>
      <c r="AE66" s="126">
        <v>56.357565509225672</v>
      </c>
      <c r="AF66" s="126">
        <v>61.992000000000004</v>
      </c>
      <c r="AG66" s="126">
        <v>52.693199999999997</v>
      </c>
      <c r="AH66" s="126">
        <v>37.1952</v>
      </c>
      <c r="AI66" s="126">
        <v>61.992000000000004</v>
      </c>
      <c r="AJ66" s="126">
        <v>61.992000000000004</v>
      </c>
      <c r="AK66" s="126">
        <v>61.992000000000004</v>
      </c>
      <c r="AL66" s="126">
        <v>69.996740497182103</v>
      </c>
      <c r="AM66" s="126">
        <v>77.921353167605972</v>
      </c>
      <c r="AN66" s="127">
        <f t="shared" si="54"/>
        <v>694.14987790697137</v>
      </c>
      <c r="AO66" s="126">
        <v>52.036998276822352</v>
      </c>
      <c r="AP66" s="126">
        <v>78.829027200000027</v>
      </c>
      <c r="AQ66" s="126">
        <v>75.878208000000001</v>
      </c>
      <c r="AR66" s="126">
        <v>76.646289092546922</v>
      </c>
      <c r="AS66" s="126">
        <v>84.309120000000007</v>
      </c>
      <c r="AT66" s="126">
        <v>71.662751999999998</v>
      </c>
      <c r="AU66" s="126">
        <v>50.585472000000003</v>
      </c>
      <c r="AV66" s="126">
        <v>84.309120000000007</v>
      </c>
      <c r="AW66" s="126">
        <v>84.309120000000007</v>
      </c>
      <c r="AX66" s="126">
        <v>84.309120000000007</v>
      </c>
      <c r="AY66" s="126">
        <v>95.195567076167663</v>
      </c>
      <c r="AZ66" s="126">
        <v>105.97304030794413</v>
      </c>
      <c r="BA66" s="127">
        <f t="shared" si="55"/>
        <v>944.043833953481</v>
      </c>
      <c r="BB66" s="128">
        <f t="shared" si="110"/>
        <v>11898.703874273406</v>
      </c>
      <c r="BC66" s="128">
        <f t="shared" si="111"/>
        <v>18024.930000000004</v>
      </c>
      <c r="BD66" s="128">
        <f t="shared" si="112"/>
        <v>17350.2</v>
      </c>
      <c r="BE66" s="128">
        <f t="shared" si="113"/>
        <v>17525.828298600667</v>
      </c>
      <c r="BF66" s="128">
        <f t="shared" si="114"/>
        <v>19278</v>
      </c>
      <c r="BG66" s="128">
        <f t="shared" si="115"/>
        <v>16386.300000000003</v>
      </c>
      <c r="BH66" s="128">
        <f t="shared" si="116"/>
        <v>11566.800000000001</v>
      </c>
      <c r="BI66" s="128">
        <f t="shared" si="117"/>
        <v>19278</v>
      </c>
      <c r="BJ66" s="128">
        <f t="shared" si="118"/>
        <v>19278</v>
      </c>
      <c r="BK66" s="128">
        <f t="shared" si="119"/>
        <v>19278</v>
      </c>
      <c r="BL66" s="128">
        <f t="shared" si="120"/>
        <v>21767.279057050531</v>
      </c>
      <c r="BM66" s="128">
        <f t="shared" si="121"/>
        <v>24231.640314316493</v>
      </c>
      <c r="BN66" s="128">
        <f t="shared" si="122"/>
        <v>215863.68154424115</v>
      </c>
      <c r="BO66" s="128">
        <f t="shared" si="123"/>
        <v>14635.405765356289</v>
      </c>
      <c r="BP66" s="128">
        <f t="shared" si="124"/>
        <v>22170.663900000007</v>
      </c>
      <c r="BQ66" s="128">
        <f t="shared" si="125"/>
        <v>21340.746000000003</v>
      </c>
      <c r="BR66" s="128">
        <f t="shared" si="126"/>
        <v>21556.768807278822</v>
      </c>
      <c r="BS66" s="128">
        <f t="shared" si="127"/>
        <v>23711.940000000002</v>
      </c>
      <c r="BT66" s="128">
        <f t="shared" si="128"/>
        <v>20155.149000000001</v>
      </c>
      <c r="BU66" s="128">
        <f t="shared" si="129"/>
        <v>14227.164000000001</v>
      </c>
      <c r="BV66" s="128">
        <f t="shared" si="130"/>
        <v>23711.940000000002</v>
      </c>
      <c r="BW66" s="128">
        <f t="shared" si="131"/>
        <v>23711.940000000002</v>
      </c>
      <c r="BX66" s="128">
        <f t="shared" si="132"/>
        <v>23711.940000000002</v>
      </c>
      <c r="BY66" s="128">
        <f t="shared" si="133"/>
        <v>26773.753240172155</v>
      </c>
      <c r="BZ66" s="128">
        <f t="shared" si="134"/>
        <v>29804.917586609288</v>
      </c>
      <c r="CA66" s="128">
        <f t="shared" si="135"/>
        <v>265512.32829941652</v>
      </c>
      <c r="CB66" s="128">
        <f t="shared" si="136"/>
        <v>18440.611264348921</v>
      </c>
      <c r="CC66" s="128">
        <f t="shared" si="137"/>
        <v>27935.036514000007</v>
      </c>
      <c r="CD66" s="128">
        <f t="shared" si="138"/>
        <v>26889.339960000001</v>
      </c>
      <c r="CE66" s="128">
        <f t="shared" si="139"/>
        <v>27161.528697171314</v>
      </c>
      <c r="CF66" s="128">
        <f t="shared" si="140"/>
        <v>29877.044400000006</v>
      </c>
      <c r="CG66" s="128">
        <f t="shared" si="141"/>
        <v>25395.48774</v>
      </c>
      <c r="CH66" s="128">
        <f t="shared" si="142"/>
        <v>17926.226640000001</v>
      </c>
      <c r="CI66" s="128">
        <f t="shared" si="143"/>
        <v>29877.044400000006</v>
      </c>
      <c r="CJ66" s="128">
        <f t="shared" si="144"/>
        <v>29877.044400000006</v>
      </c>
      <c r="CK66" s="128">
        <f t="shared" si="145"/>
        <v>29877.044400000006</v>
      </c>
      <c r="CL66" s="128">
        <f t="shared" si="146"/>
        <v>33734.929082616916</v>
      </c>
      <c r="CM66" s="128">
        <f t="shared" si="147"/>
        <v>37554.1961591277</v>
      </c>
      <c r="CN66" s="128">
        <f t="shared" si="148"/>
        <v>334545.5336572649</v>
      </c>
      <c r="CO66" s="128">
        <f t="shared" si="149"/>
        <v>25079.231319514536</v>
      </c>
      <c r="CP66" s="128">
        <f t="shared" si="150"/>
        <v>37991.64965904002</v>
      </c>
      <c r="CQ66" s="128">
        <f t="shared" si="151"/>
        <v>36569.502345600005</v>
      </c>
      <c r="CR66" s="128">
        <f t="shared" si="152"/>
        <v>36939.67902815299</v>
      </c>
      <c r="CS66" s="128">
        <f t="shared" si="153"/>
        <v>40632.780384000005</v>
      </c>
      <c r="CT66" s="128">
        <f t="shared" si="154"/>
        <v>34537.863326400002</v>
      </c>
      <c r="CU66" s="128">
        <f t="shared" si="155"/>
        <v>24379.668230400002</v>
      </c>
      <c r="CV66" s="128">
        <f t="shared" si="156"/>
        <v>40632.780384000005</v>
      </c>
      <c r="CW66" s="128">
        <f t="shared" si="157"/>
        <v>40632.780384000005</v>
      </c>
      <c r="CX66" s="128">
        <f t="shared" si="158"/>
        <v>40632.780384000005</v>
      </c>
      <c r="CY66" s="128">
        <f t="shared" si="159"/>
        <v>45879.503552359012</v>
      </c>
      <c r="CZ66" s="128">
        <f t="shared" si="160"/>
        <v>51073.706776413681</v>
      </c>
      <c r="DA66" s="128">
        <f t="shared" si="161"/>
        <v>454981.92577388021</v>
      </c>
      <c r="DB66" s="128">
        <f t="shared" si="109"/>
        <v>7734.1575182777142</v>
      </c>
      <c r="DC66" s="128">
        <f t="shared" si="109"/>
        <v>11716.204500000003</v>
      </c>
      <c r="DD66" s="128">
        <f t="shared" si="2"/>
        <v>11277.630000000001</v>
      </c>
      <c r="DE66" s="128">
        <f t="shared" si="3"/>
        <v>11391.788394090434</v>
      </c>
      <c r="DF66" s="128">
        <f t="shared" si="4"/>
        <v>12530.7</v>
      </c>
      <c r="DG66" s="128">
        <f t="shared" si="5"/>
        <v>10651.095000000003</v>
      </c>
      <c r="DH66" s="128">
        <f t="shared" si="6"/>
        <v>7518.420000000001</v>
      </c>
      <c r="DI66" s="128">
        <f t="shared" si="7"/>
        <v>12530.7</v>
      </c>
      <c r="DJ66" s="128">
        <f t="shared" si="8"/>
        <v>12530.7</v>
      </c>
      <c r="DK66" s="128">
        <f t="shared" si="9"/>
        <v>12530.7</v>
      </c>
      <c r="DL66" s="128">
        <f t="shared" si="10"/>
        <v>14148.731387082846</v>
      </c>
      <c r="DM66" s="128">
        <f t="shared" si="11"/>
        <v>15750.566204305722</v>
      </c>
      <c r="DN66" s="128">
        <f t="shared" si="12"/>
        <v>140311.39300375676</v>
      </c>
      <c r="DO66" s="128">
        <f t="shared" si="13"/>
        <v>9513.0137474815874</v>
      </c>
      <c r="DP66" s="128">
        <f t="shared" si="14"/>
        <v>14410.931535000005</v>
      </c>
      <c r="DQ66" s="128">
        <f t="shared" si="15"/>
        <v>13871.484900000003</v>
      </c>
      <c r="DR66" s="128">
        <f t="shared" si="16"/>
        <v>14011.899724731235</v>
      </c>
      <c r="DS66" s="128">
        <f t="shared" si="17"/>
        <v>15412.761000000002</v>
      </c>
      <c r="DT66" s="128">
        <f t="shared" si="18"/>
        <v>13100.846850000002</v>
      </c>
      <c r="DU66" s="128">
        <f t="shared" si="19"/>
        <v>9247.6566000000003</v>
      </c>
      <c r="DV66" s="128">
        <f t="shared" si="20"/>
        <v>15412.761000000002</v>
      </c>
      <c r="DW66" s="128">
        <f t="shared" si="21"/>
        <v>15412.761000000002</v>
      </c>
      <c r="DX66" s="128">
        <f t="shared" si="22"/>
        <v>15412.761000000002</v>
      </c>
      <c r="DY66" s="128">
        <f t="shared" si="23"/>
        <v>17402.939606111901</v>
      </c>
      <c r="DZ66" s="128">
        <f t="shared" si="24"/>
        <v>19373.196431296037</v>
      </c>
      <c r="EA66" s="128">
        <f t="shared" si="25"/>
        <v>172583.01339462074</v>
      </c>
      <c r="EB66" s="128">
        <f t="shared" si="26"/>
        <v>11986.3973218268</v>
      </c>
      <c r="EC66" s="128">
        <f t="shared" si="27"/>
        <v>18157.773734100007</v>
      </c>
      <c r="ED66" s="128">
        <f t="shared" si="28"/>
        <v>17478.070974000002</v>
      </c>
      <c r="EE66" s="128">
        <f t="shared" si="29"/>
        <v>17654.993653161353</v>
      </c>
      <c r="EF66" s="128">
        <f t="shared" si="30"/>
        <v>19420.078860000005</v>
      </c>
      <c r="EG66" s="128">
        <f t="shared" si="31"/>
        <v>16507.067031000002</v>
      </c>
      <c r="EH66" s="128">
        <f t="shared" si="32"/>
        <v>11652.047316</v>
      </c>
      <c r="EI66" s="128">
        <f t="shared" si="33"/>
        <v>19420.078860000005</v>
      </c>
      <c r="EJ66" s="128">
        <f t="shared" si="34"/>
        <v>19420.078860000005</v>
      </c>
      <c r="EK66" s="128">
        <f t="shared" si="35"/>
        <v>19420.078860000005</v>
      </c>
      <c r="EL66" s="128">
        <f t="shared" si="36"/>
        <v>21927.703903700996</v>
      </c>
      <c r="EM66" s="128">
        <f t="shared" si="37"/>
        <v>24410.227503433005</v>
      </c>
      <c r="EN66" s="128">
        <f t="shared" si="38"/>
        <v>217454.59687722218</v>
      </c>
      <c r="EO66" s="128">
        <f t="shared" si="39"/>
        <v>16301.500357684448</v>
      </c>
      <c r="EP66" s="128">
        <f t="shared" si="40"/>
        <v>24694.572278376014</v>
      </c>
      <c r="EQ66" s="128">
        <f t="shared" si="41"/>
        <v>23770.176524640003</v>
      </c>
      <c r="ER66" s="128">
        <f t="shared" si="42"/>
        <v>24010.791368299444</v>
      </c>
      <c r="ES66" s="128">
        <f t="shared" si="43"/>
        <v>26411.307249600006</v>
      </c>
      <c r="ET66" s="128">
        <f t="shared" si="44"/>
        <v>22449.611162160003</v>
      </c>
      <c r="EU66" s="128">
        <f t="shared" si="45"/>
        <v>15846.784349760002</v>
      </c>
      <c r="EV66" s="128">
        <f t="shared" si="46"/>
        <v>26411.307249600006</v>
      </c>
      <c r="EW66" s="128">
        <f t="shared" si="47"/>
        <v>26411.307249600006</v>
      </c>
      <c r="EX66" s="128">
        <f t="shared" si="48"/>
        <v>26411.307249600006</v>
      </c>
      <c r="EY66" s="128">
        <f t="shared" si="49"/>
        <v>29821.677309033359</v>
      </c>
      <c r="EZ66" s="128">
        <f t="shared" si="50"/>
        <v>33197.909404668892</v>
      </c>
      <c r="FA66" s="128">
        <f t="shared" si="51"/>
        <v>295738.25175302214</v>
      </c>
    </row>
    <row r="67" spans="1:157">
      <c r="A67" t="s">
        <v>231</v>
      </c>
      <c r="B67" s="121">
        <f>SUM(B3:B62)</f>
        <v>408.59746678955253</v>
      </c>
      <c r="C67" s="121">
        <f t="shared" ref="C67:BA67" si="162">SUM(C3:C62)</f>
        <v>641.41000000000031</v>
      </c>
      <c r="D67" s="121">
        <f t="shared" si="162"/>
        <v>635.4</v>
      </c>
      <c r="E67" s="121">
        <f t="shared" si="162"/>
        <v>643.65009002019212</v>
      </c>
      <c r="F67" s="121">
        <f t="shared" si="162"/>
        <v>704</v>
      </c>
      <c r="G67" s="121">
        <f t="shared" si="162"/>
        <v>583.10000000000014</v>
      </c>
      <c r="H67" s="121">
        <f t="shared" si="162"/>
        <v>404.39999999999992</v>
      </c>
      <c r="I67" s="121">
        <f t="shared" si="162"/>
        <v>718</v>
      </c>
      <c r="J67" s="121">
        <f t="shared" si="162"/>
        <v>720</v>
      </c>
      <c r="K67" s="121">
        <f t="shared" si="162"/>
        <v>704</v>
      </c>
      <c r="L67" s="121">
        <f t="shared" si="162"/>
        <v>792.64601608307203</v>
      </c>
      <c r="M67" s="121">
        <f t="shared" si="162"/>
        <v>910.03774185938028</v>
      </c>
      <c r="N67" s="121">
        <f t="shared" si="162"/>
        <v>7865.2413147521966</v>
      </c>
      <c r="O67" s="121">
        <f t="shared" si="162"/>
        <v>502.57488415114966</v>
      </c>
      <c r="P67" s="121">
        <f t="shared" si="162"/>
        <v>788.93430000000001</v>
      </c>
      <c r="Q67" s="121">
        <f t="shared" si="162"/>
        <v>781.54200000000037</v>
      </c>
      <c r="R67" s="121">
        <f t="shared" si="162"/>
        <v>791.68961072483683</v>
      </c>
      <c r="S67" s="121">
        <f t="shared" si="162"/>
        <v>865.92</v>
      </c>
      <c r="T67" s="121">
        <f t="shared" si="162"/>
        <v>717.21300000000008</v>
      </c>
      <c r="U67" s="121">
        <f t="shared" si="162"/>
        <v>497.41199999999975</v>
      </c>
      <c r="V67" s="121">
        <f t="shared" si="162"/>
        <v>883.13999999999976</v>
      </c>
      <c r="W67" s="121">
        <f t="shared" si="162"/>
        <v>885.6</v>
      </c>
      <c r="X67" s="121">
        <f t="shared" si="162"/>
        <v>865.91999999999973</v>
      </c>
      <c r="Y67" s="121">
        <f t="shared" si="162"/>
        <v>974.954599782179</v>
      </c>
      <c r="Z67" s="121">
        <f t="shared" si="162"/>
        <v>1119.3464224870381</v>
      </c>
      <c r="AA67" s="121">
        <f t="shared" si="162"/>
        <v>9674.2468171452074</v>
      </c>
      <c r="AB67" s="121">
        <f t="shared" si="162"/>
        <v>633.24435403044879</v>
      </c>
      <c r="AC67" s="121">
        <f t="shared" si="162"/>
        <v>994.05721800000026</v>
      </c>
      <c r="AD67" s="121">
        <f t="shared" si="162"/>
        <v>984.7429199999998</v>
      </c>
      <c r="AE67" s="121">
        <f t="shared" si="162"/>
        <v>997.52890951329493</v>
      </c>
      <c r="AF67" s="121">
        <f t="shared" si="162"/>
        <v>1091.0592000000004</v>
      </c>
      <c r="AG67" s="121">
        <f t="shared" si="162"/>
        <v>903.68838000000017</v>
      </c>
      <c r="AH67" s="121">
        <f t="shared" si="162"/>
        <v>626.73912000000041</v>
      </c>
      <c r="AI67" s="121">
        <f t="shared" si="162"/>
        <v>1112.7564000000004</v>
      </c>
      <c r="AJ67" s="121">
        <f t="shared" si="162"/>
        <v>1115.8560000000004</v>
      </c>
      <c r="AK67" s="121">
        <f t="shared" si="162"/>
        <v>1091.0592000000004</v>
      </c>
      <c r="AL67" s="121">
        <f t="shared" si="162"/>
        <v>1228.4427957255464</v>
      </c>
      <c r="AM67" s="121">
        <f t="shared" si="162"/>
        <v>1410.3764923336678</v>
      </c>
      <c r="AN67" s="121">
        <f t="shared" si="162"/>
        <v>12189.550989602956</v>
      </c>
      <c r="AO67" s="121">
        <f t="shared" si="162"/>
        <v>861.21232148140973</v>
      </c>
      <c r="AP67" s="121">
        <f t="shared" si="162"/>
        <v>1351.9178164799998</v>
      </c>
      <c r="AQ67" s="121">
        <f t="shared" si="162"/>
        <v>1339.2503711999998</v>
      </c>
      <c r="AR67" s="121">
        <f t="shared" si="162"/>
        <v>1356.6393169380801</v>
      </c>
      <c r="AS67" s="121">
        <f t="shared" si="162"/>
        <v>1483.840512</v>
      </c>
      <c r="AT67" s="121">
        <f t="shared" si="162"/>
        <v>1229.0161967999998</v>
      </c>
      <c r="AU67" s="121">
        <f t="shared" si="162"/>
        <v>852.36520320000034</v>
      </c>
      <c r="AV67" s="121">
        <f t="shared" si="162"/>
        <v>1513.3487039999998</v>
      </c>
      <c r="AW67" s="121">
        <f t="shared" si="162"/>
        <v>1517.5641600000001</v>
      </c>
      <c r="AX67" s="121">
        <f t="shared" si="162"/>
        <v>1483.8405120000004</v>
      </c>
      <c r="AY67" s="121">
        <f t="shared" si="162"/>
        <v>1670.6822021867424</v>
      </c>
      <c r="AZ67" s="121">
        <f t="shared" si="162"/>
        <v>1918.1120295737885</v>
      </c>
      <c r="BA67" s="121">
        <f t="shared" si="162"/>
        <v>16577.789345860023</v>
      </c>
      <c r="BB67" s="67">
        <f>SUM(BB3:BB66)</f>
        <v>44515.984207496964</v>
      </c>
      <c r="BC67" s="67">
        <f t="shared" ref="BC67:DN67" si="163">SUM(BC3:BC66)</f>
        <v>69767.082000000009</v>
      </c>
      <c r="BD67" s="67">
        <f t="shared" si="163"/>
        <v>70349.715000000011</v>
      </c>
      <c r="BE67" s="67">
        <f t="shared" si="163"/>
        <v>69511.755124379852</v>
      </c>
      <c r="BF67" s="67">
        <f t="shared" si="163"/>
        <v>78301.350000000006</v>
      </c>
      <c r="BG67" s="67">
        <f t="shared" si="163"/>
        <v>70257.982500000013</v>
      </c>
      <c r="BH67" s="67">
        <f t="shared" si="163"/>
        <v>46727.280000000006</v>
      </c>
      <c r="BI67" s="67">
        <f t="shared" si="163"/>
        <v>76810.950000000012</v>
      </c>
      <c r="BJ67" s="67">
        <f t="shared" si="163"/>
        <v>82440.450000000012</v>
      </c>
      <c r="BK67" s="67">
        <f t="shared" si="163"/>
        <v>83594.700000000012</v>
      </c>
      <c r="BL67" s="67">
        <f t="shared" si="163"/>
        <v>86497.496505065297</v>
      </c>
      <c r="BM67" s="67">
        <f t="shared" si="163"/>
        <v>112341.14253284378</v>
      </c>
      <c r="BN67" s="67">
        <f t="shared" si="163"/>
        <v>891115.88786978589</v>
      </c>
      <c r="BO67" s="67">
        <f t="shared" si="163"/>
        <v>54754.660575221264</v>
      </c>
      <c r="BP67" s="67">
        <f t="shared" si="163"/>
        <v>85813.510860000009</v>
      </c>
      <c r="BQ67" s="67">
        <f t="shared" si="163"/>
        <v>86530.149449999997</v>
      </c>
      <c r="BR67" s="67">
        <f t="shared" si="163"/>
        <v>85499.458802987239</v>
      </c>
      <c r="BS67" s="67">
        <f t="shared" si="163"/>
        <v>96310.660500000013</v>
      </c>
      <c r="BT67" s="67">
        <f t="shared" si="163"/>
        <v>86417.318474999993</v>
      </c>
      <c r="BU67" s="67">
        <f t="shared" si="163"/>
        <v>57474.554399999994</v>
      </c>
      <c r="BV67" s="67">
        <f t="shared" si="163"/>
        <v>94477.468500000017</v>
      </c>
      <c r="BW67" s="67">
        <f t="shared" si="163"/>
        <v>101401.75350000002</v>
      </c>
      <c r="BX67" s="67">
        <f t="shared" si="163"/>
        <v>102821.48100000001</v>
      </c>
      <c r="BY67" s="67">
        <f t="shared" si="163"/>
        <v>106391.92070123031</v>
      </c>
      <c r="BZ67" s="67">
        <f t="shared" si="163"/>
        <v>138179.60531539784</v>
      </c>
      <c r="CA67" s="67">
        <f t="shared" si="163"/>
        <v>1096072.5420798368</v>
      </c>
      <c r="CB67" s="67">
        <f t="shared" si="163"/>
        <v>68990.8723247788</v>
      </c>
      <c r="CC67" s="67">
        <f t="shared" si="163"/>
        <v>108125.02368360003</v>
      </c>
      <c r="CD67" s="67">
        <f t="shared" si="163"/>
        <v>109027.98830699999</v>
      </c>
      <c r="CE67" s="67">
        <f t="shared" si="163"/>
        <v>107729.31809176391</v>
      </c>
      <c r="CF67" s="67">
        <f t="shared" si="163"/>
        <v>121351.43222999998</v>
      </c>
      <c r="CG67" s="67">
        <f t="shared" si="163"/>
        <v>108885.82127849999</v>
      </c>
      <c r="CH67" s="67">
        <f t="shared" si="163"/>
        <v>72417.938544000004</v>
      </c>
      <c r="CI67" s="67">
        <f t="shared" si="163"/>
        <v>119041.61031000002</v>
      </c>
      <c r="CJ67" s="67">
        <f t="shared" si="163"/>
        <v>127766.20941000001</v>
      </c>
      <c r="CK67" s="67">
        <f t="shared" si="163"/>
        <v>129555.06606000001</v>
      </c>
      <c r="CL67" s="67">
        <f t="shared" si="163"/>
        <v>134053.82008355021</v>
      </c>
      <c r="CM67" s="67">
        <f t="shared" si="163"/>
        <v>174106.30269740126</v>
      </c>
      <c r="CN67" s="67">
        <f t="shared" si="163"/>
        <v>1381051.4030205943</v>
      </c>
      <c r="CO67" s="67">
        <f t="shared" si="163"/>
        <v>93827.586361699185</v>
      </c>
      <c r="CP67" s="67">
        <f t="shared" si="163"/>
        <v>147050.03220969602</v>
      </c>
      <c r="CQ67" s="67">
        <f t="shared" si="163"/>
        <v>148278.06409751999</v>
      </c>
      <c r="CR67" s="67">
        <f t="shared" si="163"/>
        <v>146511.87260479893</v>
      </c>
      <c r="CS67" s="67">
        <f t="shared" si="163"/>
        <v>165037.94783280001</v>
      </c>
      <c r="CT67" s="67">
        <f t="shared" si="163"/>
        <v>148084.71693875999</v>
      </c>
      <c r="CU67" s="67">
        <f t="shared" si="163"/>
        <v>98488.396419840006</v>
      </c>
      <c r="CV67" s="67">
        <f t="shared" si="163"/>
        <v>161896.59002160002</v>
      </c>
      <c r="CW67" s="67">
        <f t="shared" si="163"/>
        <v>173762.04479760007</v>
      </c>
      <c r="CX67" s="67">
        <f t="shared" si="163"/>
        <v>176194.8898416</v>
      </c>
      <c r="CY67" s="67">
        <f t="shared" si="163"/>
        <v>182313.19531362827</v>
      </c>
      <c r="CZ67" s="67">
        <f t="shared" si="163"/>
        <v>236784.57166846577</v>
      </c>
      <c r="DA67" s="67">
        <f t="shared" si="163"/>
        <v>1878229.9081080083</v>
      </c>
      <c r="DB67" s="67">
        <f t="shared" si="163"/>
        <v>28935.389734873032</v>
      </c>
      <c r="DC67" s="67">
        <f t="shared" si="163"/>
        <v>45348.603300000017</v>
      </c>
      <c r="DD67" s="67">
        <f t="shared" si="163"/>
        <v>45727.314750000005</v>
      </c>
      <c r="DE67" s="67">
        <f t="shared" si="163"/>
        <v>45182.640830846925</v>
      </c>
      <c r="DF67" s="67">
        <f t="shared" si="163"/>
        <v>50895.877500000002</v>
      </c>
      <c r="DG67" s="67">
        <f t="shared" si="163"/>
        <v>45667.68862500001</v>
      </c>
      <c r="DH67" s="67">
        <f t="shared" si="163"/>
        <v>30372.732</v>
      </c>
      <c r="DI67" s="67">
        <f t="shared" si="163"/>
        <v>49927.117500000008</v>
      </c>
      <c r="DJ67" s="67">
        <f t="shared" si="163"/>
        <v>53586.292499999996</v>
      </c>
      <c r="DK67" s="67">
        <f t="shared" si="163"/>
        <v>54336.555000000008</v>
      </c>
      <c r="DL67" s="67">
        <f t="shared" si="163"/>
        <v>56223.372728292437</v>
      </c>
      <c r="DM67" s="67">
        <f t="shared" si="163"/>
        <v>73021.742646348459</v>
      </c>
      <c r="DN67" s="67">
        <f t="shared" si="163"/>
        <v>579225.32711536088</v>
      </c>
      <c r="DO67" s="67">
        <f t="shared" ref="DO67:FA67" si="164">SUM(DO3:DO66)</f>
        <v>35590.529373893827</v>
      </c>
      <c r="DP67" s="67">
        <f t="shared" si="164"/>
        <v>55778.782059000005</v>
      </c>
      <c r="DQ67" s="67">
        <f t="shared" si="164"/>
        <v>56244.59714250001</v>
      </c>
      <c r="DR67" s="67">
        <f t="shared" si="164"/>
        <v>55574.648221941708</v>
      </c>
      <c r="DS67" s="67">
        <f t="shared" si="164"/>
        <v>62601.929325000019</v>
      </c>
      <c r="DT67" s="67">
        <f t="shared" si="164"/>
        <v>56171.257008750006</v>
      </c>
      <c r="DU67" s="67">
        <f t="shared" si="164"/>
        <v>37358.460360000005</v>
      </c>
      <c r="DV67" s="67">
        <f t="shared" si="164"/>
        <v>61410.354525000002</v>
      </c>
      <c r="DW67" s="67">
        <f t="shared" si="164"/>
        <v>65911.139775000018</v>
      </c>
      <c r="DX67" s="67">
        <f t="shared" si="164"/>
        <v>66833.962650000016</v>
      </c>
      <c r="DY67" s="67">
        <f t="shared" si="164"/>
        <v>69154.748455799709</v>
      </c>
      <c r="DZ67" s="67">
        <f t="shared" si="164"/>
        <v>89816.743455008604</v>
      </c>
      <c r="EA67" s="67">
        <f t="shared" si="164"/>
        <v>712447.15235189383</v>
      </c>
      <c r="EB67" s="67">
        <f t="shared" si="164"/>
        <v>44844.067011106228</v>
      </c>
      <c r="EC67" s="67">
        <f t="shared" si="164"/>
        <v>70281.265394340036</v>
      </c>
      <c r="ED67" s="67">
        <f t="shared" si="164"/>
        <v>70868.192399550011</v>
      </c>
      <c r="EE67" s="67">
        <f t="shared" si="164"/>
        <v>70024.056759646555</v>
      </c>
      <c r="EF67" s="67">
        <f t="shared" si="164"/>
        <v>78878.43094950002</v>
      </c>
      <c r="EG67" s="67">
        <f t="shared" si="164"/>
        <v>70775.783831024994</v>
      </c>
      <c r="EH67" s="67">
        <f t="shared" si="164"/>
        <v>47071.660053600004</v>
      </c>
      <c r="EI67" s="67">
        <f t="shared" si="164"/>
        <v>77377.046701500018</v>
      </c>
      <c r="EJ67" s="67">
        <f t="shared" si="164"/>
        <v>83048.036116500021</v>
      </c>
      <c r="EK67" s="67">
        <f t="shared" si="164"/>
        <v>84210.792939000006</v>
      </c>
      <c r="EL67" s="67">
        <f t="shared" si="164"/>
        <v>87134.983054307639</v>
      </c>
      <c r="EM67" s="67">
        <f t="shared" si="164"/>
        <v>113169.09675331082</v>
      </c>
      <c r="EN67" s="67">
        <f t="shared" si="164"/>
        <v>897683.41196338634</v>
      </c>
      <c r="EO67" s="67">
        <f t="shared" si="164"/>
        <v>60987.93113510446</v>
      </c>
      <c r="EP67" s="67">
        <f t="shared" si="164"/>
        <v>95582.520936302448</v>
      </c>
      <c r="EQ67" s="67">
        <f t="shared" si="164"/>
        <v>96380.741663388006</v>
      </c>
      <c r="ER67" s="67">
        <f t="shared" si="164"/>
        <v>95232.717193119301</v>
      </c>
      <c r="ES67" s="67">
        <f t="shared" si="164"/>
        <v>107274.66609132003</v>
      </c>
      <c r="ET67" s="67">
        <f t="shared" si="164"/>
        <v>96255.066010194001</v>
      </c>
      <c r="EU67" s="67">
        <f t="shared" si="164"/>
        <v>64017.457672896016</v>
      </c>
      <c r="EV67" s="67">
        <f t="shared" si="164"/>
        <v>105232.78351404003</v>
      </c>
      <c r="EW67" s="67">
        <f t="shared" si="164"/>
        <v>112945.32911844003</v>
      </c>
      <c r="EX67" s="67">
        <f t="shared" si="164"/>
        <v>114526.67839704003</v>
      </c>
      <c r="EY67" s="67">
        <f t="shared" si="164"/>
        <v>118503.57695385838</v>
      </c>
      <c r="EZ67" s="67">
        <f t="shared" si="164"/>
        <v>153909.97158450275</v>
      </c>
      <c r="FA67" s="67">
        <f t="shared" si="164"/>
        <v>1220849.4402702053</v>
      </c>
    </row>
    <row r="68" spans="1:157">
      <c r="A68" t="s">
        <v>232</v>
      </c>
      <c r="B68" s="121">
        <f>SUM(B63:B66)</f>
        <v>48.142903941971454</v>
      </c>
      <c r="C68" s="121">
        <f t="shared" ref="C68:BA68" si="165">SUM(C63:C66)</f>
        <v>72.930000000000007</v>
      </c>
      <c r="D68" s="121">
        <f t="shared" si="165"/>
        <v>75.599999999999994</v>
      </c>
      <c r="E68" s="121">
        <f t="shared" si="165"/>
        <v>74.547044324372578</v>
      </c>
      <c r="F68" s="121">
        <f t="shared" si="165"/>
        <v>84</v>
      </c>
      <c r="G68" s="121">
        <f t="shared" si="165"/>
        <v>76.5</v>
      </c>
      <c r="H68" s="121">
        <f t="shared" si="165"/>
        <v>50.4</v>
      </c>
      <c r="I68" s="121">
        <f t="shared" si="165"/>
        <v>82</v>
      </c>
      <c r="J68" s="121">
        <f t="shared" si="165"/>
        <v>86</v>
      </c>
      <c r="K68" s="121">
        <f t="shared" si="165"/>
        <v>86</v>
      </c>
      <c r="L68" s="121">
        <f t="shared" si="165"/>
        <v>90.330030322857269</v>
      </c>
      <c r="M68" s="121">
        <f t="shared" si="165"/>
        <v>115.64015504290471</v>
      </c>
      <c r="N68" s="121">
        <f t="shared" si="165"/>
        <v>942.09013363210602</v>
      </c>
      <c r="O68" s="121">
        <f t="shared" si="165"/>
        <v>59.215771848624883</v>
      </c>
      <c r="P68" s="121">
        <f t="shared" si="165"/>
        <v>89.703900000000004</v>
      </c>
      <c r="Q68" s="121">
        <f t="shared" si="165"/>
        <v>92.988</v>
      </c>
      <c r="R68" s="121">
        <f t="shared" si="165"/>
        <v>91.692864518978269</v>
      </c>
      <c r="S68" s="121">
        <f t="shared" si="165"/>
        <v>103.32000000000001</v>
      </c>
      <c r="T68" s="121">
        <f t="shared" si="165"/>
        <v>94.094999999999999</v>
      </c>
      <c r="U68" s="121">
        <f t="shared" si="165"/>
        <v>61.992000000000004</v>
      </c>
      <c r="V68" s="121">
        <f t="shared" si="165"/>
        <v>100.86</v>
      </c>
      <c r="W68" s="121">
        <f t="shared" si="165"/>
        <v>105.78</v>
      </c>
      <c r="X68" s="121">
        <f t="shared" si="165"/>
        <v>105.78</v>
      </c>
      <c r="Y68" s="121">
        <f t="shared" si="165"/>
        <v>111.10593729711444</v>
      </c>
      <c r="Z68" s="121">
        <f t="shared" si="165"/>
        <v>142.23739070277281</v>
      </c>
      <c r="AA68" s="121">
        <f t="shared" si="165"/>
        <v>1158.7708643674903</v>
      </c>
      <c r="AB68" s="121">
        <f t="shared" si="165"/>
        <v>74.611872529267345</v>
      </c>
      <c r="AC68" s="121">
        <f t="shared" si="165"/>
        <v>113.02691400000002</v>
      </c>
      <c r="AD68" s="121">
        <f t="shared" si="165"/>
        <v>117.16488</v>
      </c>
      <c r="AE68" s="121">
        <f t="shared" si="165"/>
        <v>115.53300929391261</v>
      </c>
      <c r="AF68" s="121">
        <f t="shared" si="165"/>
        <v>130.1832</v>
      </c>
      <c r="AG68" s="121">
        <f t="shared" si="165"/>
        <v>118.55969999999999</v>
      </c>
      <c r="AH68" s="121">
        <f t="shared" si="165"/>
        <v>78.109920000000002</v>
      </c>
      <c r="AI68" s="121">
        <f t="shared" si="165"/>
        <v>127.0836</v>
      </c>
      <c r="AJ68" s="121">
        <f t="shared" si="165"/>
        <v>133.28280000000001</v>
      </c>
      <c r="AK68" s="121">
        <f t="shared" si="165"/>
        <v>133.28280000000001</v>
      </c>
      <c r="AL68" s="121">
        <f t="shared" si="165"/>
        <v>139.99348099436421</v>
      </c>
      <c r="AM68" s="121">
        <f t="shared" si="165"/>
        <v>179.21911228549374</v>
      </c>
      <c r="AN68" s="121">
        <f t="shared" si="165"/>
        <v>1460.051289103038</v>
      </c>
      <c r="AO68" s="121">
        <f t="shared" si="165"/>
        <v>101.47214663980358</v>
      </c>
      <c r="AP68" s="121">
        <f t="shared" si="165"/>
        <v>153.71660304000005</v>
      </c>
      <c r="AQ68" s="121">
        <f t="shared" si="165"/>
        <v>159.3442368</v>
      </c>
      <c r="AR68" s="121">
        <f t="shared" si="165"/>
        <v>157.12489263972117</v>
      </c>
      <c r="AS68" s="121">
        <f t="shared" si="165"/>
        <v>177.04915200000002</v>
      </c>
      <c r="AT68" s="121">
        <f t="shared" si="165"/>
        <v>161.24119200000001</v>
      </c>
      <c r="AU68" s="121">
        <f t="shared" si="165"/>
        <v>106.22949120000001</v>
      </c>
      <c r="AV68" s="121">
        <f t="shared" si="165"/>
        <v>172.833696</v>
      </c>
      <c r="AW68" s="121">
        <f t="shared" si="165"/>
        <v>181.26460800000001</v>
      </c>
      <c r="AX68" s="121">
        <f t="shared" si="165"/>
        <v>181.26460800000001</v>
      </c>
      <c r="AY68" s="121">
        <f t="shared" si="165"/>
        <v>190.39113415233533</v>
      </c>
      <c r="AZ68" s="121">
        <f t="shared" si="165"/>
        <v>243.73799270827149</v>
      </c>
      <c r="BA68" s="121">
        <f t="shared" si="165"/>
        <v>1985.6697531801317</v>
      </c>
      <c r="DD68" s="67"/>
      <c r="DE68" s="67"/>
      <c r="DF68" s="67"/>
      <c r="DG68" s="67"/>
      <c r="DH68" s="67"/>
      <c r="DI68" s="67"/>
      <c r="DJ68" s="67"/>
      <c r="DK68" s="67"/>
      <c r="DL68" s="67"/>
      <c r="DM68" s="67"/>
      <c r="DN68" s="67"/>
      <c r="DO68" s="67"/>
      <c r="DP68" s="67"/>
      <c r="DQ68" s="67"/>
      <c r="DR68" s="67"/>
      <c r="DS68" s="67"/>
      <c r="DT68" s="67"/>
      <c r="DU68" s="67"/>
      <c r="DV68" s="67"/>
      <c r="DW68" s="67"/>
      <c r="DX68" s="67"/>
      <c r="DY68" s="67"/>
      <c r="DZ68" s="67"/>
      <c r="EA68" s="67"/>
      <c r="EB68" s="67"/>
      <c r="EC68" s="67"/>
      <c r="ED68" s="67"/>
      <c r="EE68" s="67"/>
      <c r="EF68" s="67"/>
      <c r="EG68" s="67"/>
      <c r="EH68" s="67"/>
      <c r="EI68" s="67"/>
      <c r="EJ68" s="67"/>
      <c r="EK68" s="67"/>
      <c r="EL68" s="67"/>
      <c r="EM68" s="67"/>
      <c r="EN68" s="67"/>
      <c r="EO68" s="67"/>
      <c r="EP68" s="67"/>
      <c r="EQ68" s="67"/>
      <c r="ER68" s="67"/>
      <c r="ES68" s="67"/>
      <c r="ET68" s="67"/>
      <c r="EU68" s="67"/>
      <c r="EV68" s="67"/>
      <c r="EW68" s="67"/>
      <c r="EX68" s="67"/>
      <c r="EY68" s="67"/>
      <c r="EZ68" s="67"/>
      <c r="FA68" s="67"/>
    </row>
    <row r="69" spans="1:157">
      <c r="DD69" s="67"/>
      <c r="DE69" s="67"/>
      <c r="DF69" s="67"/>
      <c r="DG69" s="67"/>
      <c r="DH69" s="67"/>
      <c r="DI69" s="67"/>
      <c r="DJ69" s="67"/>
      <c r="DK69" s="67"/>
      <c r="DL69" s="67"/>
      <c r="DM69" s="67"/>
      <c r="DN69" s="67"/>
      <c r="DO69" s="67"/>
      <c r="DP69" s="67"/>
      <c r="DQ69" s="67"/>
      <c r="DR69" s="67"/>
      <c r="DS69" s="67"/>
      <c r="DT69" s="67"/>
      <c r="DU69" s="67"/>
      <c r="DV69" s="67"/>
      <c r="DW69" s="67"/>
      <c r="DX69" s="67"/>
      <c r="DY69" s="67"/>
      <c r="DZ69" s="67"/>
      <c r="EA69" s="67"/>
      <c r="EB69" s="67"/>
      <c r="EC69" s="67"/>
      <c r="ED69" s="67"/>
      <c r="EE69" s="67"/>
      <c r="EF69" s="67"/>
      <c r="EG69" s="67"/>
      <c r="EH69" s="67"/>
      <c r="EI69" s="67"/>
      <c r="EJ69" s="67"/>
      <c r="EK69" s="67"/>
      <c r="EL69" s="67"/>
      <c r="EM69" s="67"/>
      <c r="EN69" s="67"/>
      <c r="EO69" s="67"/>
      <c r="EP69" s="67"/>
      <c r="EQ69" s="67"/>
      <c r="ER69" s="67"/>
      <c r="ES69" s="67"/>
      <c r="ET69" s="67"/>
      <c r="EU69" s="67"/>
      <c r="EV69" s="67"/>
      <c r="EW69" s="67"/>
      <c r="EX69" s="67"/>
      <c r="EY69" s="67"/>
      <c r="EZ69" s="67"/>
      <c r="FA69" s="67"/>
    </row>
    <row r="70" spans="1:157">
      <c r="A70" t="s">
        <v>233</v>
      </c>
      <c r="B70">
        <f>B67/5</f>
        <v>81.719493357910508</v>
      </c>
      <c r="C70">
        <f t="shared" ref="C70:BA70" si="166">C67/5</f>
        <v>128.28200000000007</v>
      </c>
      <c r="D70">
        <f t="shared" si="166"/>
        <v>127.08</v>
      </c>
      <c r="E70">
        <f t="shared" si="166"/>
        <v>128.73001800403841</v>
      </c>
      <c r="F70">
        <f t="shared" si="166"/>
        <v>140.80000000000001</v>
      </c>
      <c r="G70">
        <f t="shared" si="166"/>
        <v>116.62000000000003</v>
      </c>
      <c r="H70">
        <f t="shared" si="166"/>
        <v>80.879999999999981</v>
      </c>
      <c r="I70">
        <f t="shared" si="166"/>
        <v>143.6</v>
      </c>
      <c r="J70">
        <f t="shared" si="166"/>
        <v>144</v>
      </c>
      <c r="K70">
        <f t="shared" si="166"/>
        <v>140.80000000000001</v>
      </c>
      <c r="L70">
        <f t="shared" si="166"/>
        <v>158.52920321661441</v>
      </c>
      <c r="M70">
        <f t="shared" si="166"/>
        <v>182.00754837187606</v>
      </c>
      <c r="N70">
        <f t="shared" si="166"/>
        <v>1573.0482629504393</v>
      </c>
      <c r="O70">
        <f t="shared" si="166"/>
        <v>100.51497683022993</v>
      </c>
      <c r="P70">
        <f t="shared" si="166"/>
        <v>157.78685999999999</v>
      </c>
      <c r="Q70">
        <f t="shared" si="166"/>
        <v>156.30840000000006</v>
      </c>
      <c r="R70">
        <f t="shared" si="166"/>
        <v>158.33792214496737</v>
      </c>
      <c r="S70">
        <f t="shared" si="166"/>
        <v>173.184</v>
      </c>
      <c r="T70">
        <f t="shared" si="166"/>
        <v>143.44260000000003</v>
      </c>
      <c r="U70">
        <f t="shared" si="166"/>
        <v>99.482399999999956</v>
      </c>
      <c r="V70">
        <f t="shared" si="166"/>
        <v>176.62799999999996</v>
      </c>
      <c r="W70">
        <f t="shared" si="166"/>
        <v>177.12</v>
      </c>
      <c r="X70">
        <f t="shared" si="166"/>
        <v>173.18399999999994</v>
      </c>
      <c r="Y70">
        <f t="shared" si="166"/>
        <v>194.99091995643579</v>
      </c>
      <c r="Z70">
        <f t="shared" si="166"/>
        <v>223.86928449740762</v>
      </c>
      <c r="AA70">
        <f t="shared" si="166"/>
        <v>1934.8493634290414</v>
      </c>
      <c r="AB70">
        <f t="shared" si="166"/>
        <v>126.64887080608976</v>
      </c>
      <c r="AC70">
        <f t="shared" si="166"/>
        <v>198.81144360000005</v>
      </c>
      <c r="AD70">
        <f t="shared" si="166"/>
        <v>196.94858399999995</v>
      </c>
      <c r="AE70">
        <f t="shared" si="166"/>
        <v>199.50578190265898</v>
      </c>
      <c r="AF70">
        <f t="shared" si="166"/>
        <v>218.21184000000008</v>
      </c>
      <c r="AG70">
        <f t="shared" si="166"/>
        <v>180.73767600000002</v>
      </c>
      <c r="AH70">
        <f t="shared" si="166"/>
        <v>125.34782400000009</v>
      </c>
      <c r="AI70">
        <f t="shared" si="166"/>
        <v>222.55128000000008</v>
      </c>
      <c r="AJ70">
        <f t="shared" si="166"/>
        <v>223.17120000000008</v>
      </c>
      <c r="AK70">
        <f t="shared" si="166"/>
        <v>218.21184000000008</v>
      </c>
      <c r="AL70">
        <f t="shared" si="166"/>
        <v>245.68855914510928</v>
      </c>
      <c r="AM70">
        <f t="shared" si="166"/>
        <v>282.07529846673356</v>
      </c>
      <c r="AN70">
        <f t="shared" si="166"/>
        <v>2437.9101979205911</v>
      </c>
      <c r="AO70">
        <f t="shared" si="166"/>
        <v>172.24246429628195</v>
      </c>
      <c r="AP70">
        <f t="shared" si="166"/>
        <v>270.38356329599998</v>
      </c>
      <c r="AQ70">
        <f t="shared" si="166"/>
        <v>267.85007423999997</v>
      </c>
      <c r="AR70">
        <f t="shared" si="166"/>
        <v>271.32786338761605</v>
      </c>
      <c r="AS70">
        <f t="shared" si="166"/>
        <v>296.76810239999998</v>
      </c>
      <c r="AT70">
        <f t="shared" si="166"/>
        <v>245.80323935999996</v>
      </c>
      <c r="AU70">
        <f t="shared" si="166"/>
        <v>170.47304064000008</v>
      </c>
      <c r="AV70">
        <f t="shared" si="166"/>
        <v>302.66974079999994</v>
      </c>
      <c r="AW70">
        <f t="shared" si="166"/>
        <v>303.512832</v>
      </c>
      <c r="AX70">
        <f t="shared" si="166"/>
        <v>296.76810240000009</v>
      </c>
      <c r="AY70">
        <f t="shared" si="166"/>
        <v>334.13644043734848</v>
      </c>
      <c r="AZ70">
        <f t="shared" si="166"/>
        <v>383.62240591475768</v>
      </c>
      <c r="BA70">
        <f t="shared" si="166"/>
        <v>3315.5578691720048</v>
      </c>
      <c r="DD70" s="67"/>
      <c r="DE70" s="67"/>
      <c r="DF70" s="67"/>
      <c r="DG70" s="67"/>
      <c r="DH70" s="67"/>
      <c r="DI70" s="67"/>
      <c r="DJ70" s="67"/>
      <c r="DK70" s="67"/>
      <c r="DL70" s="67"/>
      <c r="DM70" s="67"/>
      <c r="DN70" s="67"/>
      <c r="DO70" s="67"/>
      <c r="DP70" s="67"/>
      <c r="DQ70" s="67"/>
      <c r="DR70" s="67"/>
      <c r="DS70" s="67"/>
      <c r="DT70" s="67"/>
      <c r="DU70" s="67"/>
      <c r="DV70" s="67"/>
      <c r="DW70" s="67"/>
      <c r="DX70" s="67"/>
      <c r="DY70" s="67"/>
      <c r="DZ70" s="67"/>
      <c r="EA70" s="67"/>
      <c r="EB70" s="67"/>
      <c r="EC70" s="67"/>
      <c r="ED70" s="67"/>
      <c r="EE70" s="67"/>
      <c r="EF70" s="67"/>
      <c r="EG70" s="67"/>
      <c r="EH70" s="67"/>
      <c r="EI70" s="67"/>
      <c r="EJ70" s="67"/>
      <c r="EK70" s="67"/>
      <c r="EL70" s="67"/>
      <c r="EM70" s="67"/>
      <c r="EN70" s="67"/>
      <c r="EO70" s="67"/>
      <c r="EP70" s="67"/>
      <c r="EQ70" s="67"/>
      <c r="ER70" s="67"/>
      <c r="ES70" s="67"/>
      <c r="ET70" s="67"/>
      <c r="EU70" s="67"/>
      <c r="EV70" s="67"/>
      <c r="EW70" s="67"/>
      <c r="EX70" s="67"/>
      <c r="EY70" s="67"/>
      <c r="EZ70" s="67"/>
      <c r="FA70" s="67"/>
    </row>
    <row r="71" spans="1:157">
      <c r="A71" t="s">
        <v>234</v>
      </c>
      <c r="B71" s="121">
        <f>B70+B68</f>
        <v>129.86239729988196</v>
      </c>
      <c r="C71" s="121">
        <f t="shared" ref="C71:BA71" si="167">C70+C68</f>
        <v>201.21200000000007</v>
      </c>
      <c r="D71" s="121">
        <f t="shared" si="167"/>
        <v>202.68</v>
      </c>
      <c r="E71" s="121">
        <f t="shared" si="167"/>
        <v>203.27706232841098</v>
      </c>
      <c r="F71" s="121">
        <f t="shared" si="167"/>
        <v>224.8</v>
      </c>
      <c r="G71" s="121">
        <f t="shared" si="167"/>
        <v>193.12000000000003</v>
      </c>
      <c r="H71" s="121">
        <f t="shared" si="167"/>
        <v>131.27999999999997</v>
      </c>
      <c r="I71" s="121">
        <f t="shared" si="167"/>
        <v>225.6</v>
      </c>
      <c r="J71" s="121">
        <f t="shared" si="167"/>
        <v>230</v>
      </c>
      <c r="K71" s="121">
        <f t="shared" si="167"/>
        <v>226.8</v>
      </c>
      <c r="L71" s="121">
        <f t="shared" si="167"/>
        <v>248.85923353947169</v>
      </c>
      <c r="M71" s="121">
        <f t="shared" si="167"/>
        <v>297.64770341478078</v>
      </c>
      <c r="N71" s="121">
        <f t="shared" si="167"/>
        <v>2515.1383965825453</v>
      </c>
      <c r="O71" s="121">
        <f t="shared" si="167"/>
        <v>159.73074867885481</v>
      </c>
      <c r="P71" s="121">
        <f t="shared" si="167"/>
        <v>247.49075999999999</v>
      </c>
      <c r="Q71" s="121">
        <f t="shared" si="167"/>
        <v>249.29640000000006</v>
      </c>
      <c r="R71" s="121">
        <f t="shared" si="167"/>
        <v>250.03078666394563</v>
      </c>
      <c r="S71" s="121">
        <f t="shared" si="167"/>
        <v>276.50400000000002</v>
      </c>
      <c r="T71" s="121">
        <f t="shared" si="167"/>
        <v>237.53760000000003</v>
      </c>
      <c r="U71" s="121">
        <f t="shared" si="167"/>
        <v>161.47439999999995</v>
      </c>
      <c r="V71" s="121">
        <f t="shared" si="167"/>
        <v>277.48799999999994</v>
      </c>
      <c r="W71" s="121">
        <f t="shared" si="167"/>
        <v>282.89999999999998</v>
      </c>
      <c r="X71" s="121">
        <f t="shared" si="167"/>
        <v>278.96399999999994</v>
      </c>
      <c r="Y71" s="121">
        <f t="shared" si="167"/>
        <v>306.09685725355024</v>
      </c>
      <c r="Z71" s="121">
        <f t="shared" si="167"/>
        <v>366.10667520018046</v>
      </c>
      <c r="AA71" s="121">
        <f t="shared" si="167"/>
        <v>3093.6202277965317</v>
      </c>
      <c r="AB71" s="121">
        <f t="shared" si="167"/>
        <v>201.26074333535712</v>
      </c>
      <c r="AC71" s="121">
        <f t="shared" si="167"/>
        <v>311.83835760000005</v>
      </c>
      <c r="AD71" s="121">
        <f t="shared" si="167"/>
        <v>314.11346399999996</v>
      </c>
      <c r="AE71" s="121">
        <f t="shared" si="167"/>
        <v>315.03879119657159</v>
      </c>
      <c r="AF71" s="121">
        <f t="shared" si="167"/>
        <v>348.39504000000011</v>
      </c>
      <c r="AG71" s="121">
        <f t="shared" si="167"/>
        <v>299.29737599999999</v>
      </c>
      <c r="AH71" s="121">
        <f t="shared" si="167"/>
        <v>203.4577440000001</v>
      </c>
      <c r="AI71" s="121">
        <f t="shared" si="167"/>
        <v>349.63488000000007</v>
      </c>
      <c r="AJ71" s="121">
        <f t="shared" si="167"/>
        <v>356.45400000000006</v>
      </c>
      <c r="AK71" s="121">
        <f t="shared" si="167"/>
        <v>351.49464000000012</v>
      </c>
      <c r="AL71" s="121">
        <f t="shared" si="167"/>
        <v>385.68204013947349</v>
      </c>
      <c r="AM71" s="121">
        <f t="shared" si="167"/>
        <v>461.29441075222729</v>
      </c>
      <c r="AN71" s="121">
        <f t="shared" si="167"/>
        <v>3897.9614870236292</v>
      </c>
      <c r="AO71" s="121">
        <f t="shared" si="167"/>
        <v>273.71461093608553</v>
      </c>
      <c r="AP71" s="121">
        <f t="shared" si="167"/>
        <v>424.10016633600003</v>
      </c>
      <c r="AQ71" s="121">
        <f t="shared" si="167"/>
        <v>427.19431104</v>
      </c>
      <c r="AR71" s="121">
        <f t="shared" si="167"/>
        <v>428.45275602733722</v>
      </c>
      <c r="AS71" s="121">
        <f t="shared" si="167"/>
        <v>473.81725440000002</v>
      </c>
      <c r="AT71" s="121">
        <f t="shared" si="167"/>
        <v>407.04443135999998</v>
      </c>
      <c r="AU71" s="121">
        <f t="shared" si="167"/>
        <v>276.70253184000012</v>
      </c>
      <c r="AV71" s="121">
        <f t="shared" si="167"/>
        <v>475.50343679999992</v>
      </c>
      <c r="AW71" s="121">
        <f t="shared" si="167"/>
        <v>484.77744000000001</v>
      </c>
      <c r="AX71" s="121">
        <f t="shared" si="167"/>
        <v>478.0327104000001</v>
      </c>
      <c r="AY71" s="121">
        <f t="shared" si="167"/>
        <v>524.52757458968381</v>
      </c>
      <c r="AZ71" s="121">
        <f t="shared" si="167"/>
        <v>627.36039862302914</v>
      </c>
      <c r="BA71" s="121">
        <f t="shared" si="167"/>
        <v>5301.2276223521367</v>
      </c>
      <c r="DD71" s="67"/>
      <c r="DE71" s="67"/>
      <c r="DF71" s="67"/>
      <c r="DG71" s="67"/>
      <c r="DH71" s="67"/>
      <c r="DI71" s="67"/>
      <c r="DJ71" s="67"/>
      <c r="DK71" s="67"/>
      <c r="DL71" s="67"/>
      <c r="DM71" s="67"/>
      <c r="DN71" s="67"/>
      <c r="DO71" s="67"/>
      <c r="DP71" s="67"/>
      <c r="DQ71" s="67"/>
      <c r="DR71" s="67"/>
      <c r="DS71" s="67"/>
      <c r="DT71" s="67"/>
      <c r="DU71" s="67"/>
      <c r="DV71" s="67"/>
      <c r="DW71" s="67"/>
      <c r="DX71" s="67"/>
      <c r="DY71" s="67"/>
      <c r="DZ71" s="67"/>
      <c r="EA71" s="67"/>
      <c r="EB71" s="67"/>
      <c r="EC71" s="67"/>
      <c r="ED71" s="67"/>
      <c r="EE71" s="67"/>
      <c r="EF71" s="67"/>
      <c r="EG71" s="67"/>
      <c r="EH71" s="67"/>
      <c r="EI71" s="67"/>
      <c r="EJ71" s="67"/>
      <c r="EK71" s="67"/>
      <c r="EL71" s="67"/>
      <c r="EM71" s="67"/>
      <c r="EN71" s="67"/>
      <c r="EO71" s="67"/>
      <c r="EP71" s="67"/>
      <c r="EQ71" s="67"/>
      <c r="ER71" s="67"/>
      <c r="ES71" s="67"/>
      <c r="ET71" s="67"/>
      <c r="EU71" s="67"/>
      <c r="EV71" s="67"/>
      <c r="EW71" s="67"/>
      <c r="EX71" s="67"/>
      <c r="EY71" s="67"/>
      <c r="EZ71" s="67"/>
      <c r="FA71" s="67"/>
    </row>
    <row r="72" spans="1:157">
      <c r="A72" t="s">
        <v>236</v>
      </c>
      <c r="B72" s="72">
        <f>B71*80</f>
        <v>10388.991783990557</v>
      </c>
      <c r="C72" s="72">
        <f t="shared" ref="C72:BA72" si="168">C71*80</f>
        <v>16096.960000000006</v>
      </c>
      <c r="D72" s="72">
        <f t="shared" si="168"/>
        <v>16214.400000000001</v>
      </c>
      <c r="E72" s="72">
        <f t="shared" si="168"/>
        <v>16262.164986272877</v>
      </c>
      <c r="F72" s="72">
        <f t="shared" si="168"/>
        <v>17984</v>
      </c>
      <c r="G72" s="72">
        <f t="shared" si="168"/>
        <v>15449.600000000002</v>
      </c>
      <c r="H72" s="72">
        <f t="shared" si="168"/>
        <v>10502.399999999998</v>
      </c>
      <c r="I72" s="72">
        <f t="shared" si="168"/>
        <v>18048</v>
      </c>
      <c r="J72" s="72">
        <f t="shared" si="168"/>
        <v>18400</v>
      </c>
      <c r="K72" s="72">
        <f t="shared" si="168"/>
        <v>18144</v>
      </c>
      <c r="L72" s="72">
        <f t="shared" si="168"/>
        <v>19908.738683157735</v>
      </c>
      <c r="M72" s="72">
        <f t="shared" si="168"/>
        <v>23811.816273182463</v>
      </c>
      <c r="N72" s="72">
        <f t="shared" si="168"/>
        <v>201211.07172660361</v>
      </c>
      <c r="O72" s="72">
        <f t="shared" si="168"/>
        <v>12778.459894308384</v>
      </c>
      <c r="P72" s="72">
        <f t="shared" si="168"/>
        <v>19799.2608</v>
      </c>
      <c r="Q72" s="72">
        <f t="shared" si="168"/>
        <v>19943.712000000007</v>
      </c>
      <c r="R72" s="72">
        <f t="shared" si="168"/>
        <v>20002.46293311565</v>
      </c>
      <c r="S72" s="72">
        <f t="shared" si="168"/>
        <v>22120.32</v>
      </c>
      <c r="T72" s="72">
        <f t="shared" si="168"/>
        <v>19003.008000000002</v>
      </c>
      <c r="U72" s="72">
        <f t="shared" si="168"/>
        <v>12917.951999999996</v>
      </c>
      <c r="V72" s="72">
        <f t="shared" si="168"/>
        <v>22199.039999999994</v>
      </c>
      <c r="W72" s="72">
        <f t="shared" si="168"/>
        <v>22632</v>
      </c>
      <c r="X72" s="72">
        <f t="shared" si="168"/>
        <v>22317.119999999995</v>
      </c>
      <c r="Y72" s="72">
        <f t="shared" si="168"/>
        <v>24487.74858028402</v>
      </c>
      <c r="Z72" s="72">
        <f t="shared" si="168"/>
        <v>29288.534016014437</v>
      </c>
      <c r="AA72" s="72">
        <f t="shared" si="168"/>
        <v>247489.61822372253</v>
      </c>
      <c r="AB72" s="72">
        <f t="shared" si="168"/>
        <v>16100.85946682857</v>
      </c>
      <c r="AC72" s="72">
        <f t="shared" si="168"/>
        <v>24947.068608000005</v>
      </c>
      <c r="AD72" s="72">
        <f t="shared" si="168"/>
        <v>25129.077119999998</v>
      </c>
      <c r="AE72" s="72">
        <f t="shared" si="168"/>
        <v>25203.103295725727</v>
      </c>
      <c r="AF72" s="72">
        <f t="shared" si="168"/>
        <v>27871.603200000009</v>
      </c>
      <c r="AG72" s="72">
        <f t="shared" si="168"/>
        <v>23943.790079999999</v>
      </c>
      <c r="AH72" s="72">
        <f t="shared" si="168"/>
        <v>16276.619520000007</v>
      </c>
      <c r="AI72" s="72">
        <f t="shared" si="168"/>
        <v>27970.790400000005</v>
      </c>
      <c r="AJ72" s="72">
        <f t="shared" si="168"/>
        <v>28516.320000000007</v>
      </c>
      <c r="AK72" s="72">
        <f t="shared" si="168"/>
        <v>28119.571200000009</v>
      </c>
      <c r="AL72" s="72">
        <f t="shared" si="168"/>
        <v>30854.563211157878</v>
      </c>
      <c r="AM72" s="72">
        <f t="shared" si="168"/>
        <v>36903.552860178184</v>
      </c>
      <c r="AN72" s="72">
        <f t="shared" si="168"/>
        <v>311836.91896189033</v>
      </c>
      <c r="AO72" s="72">
        <f t="shared" si="168"/>
        <v>21897.168874886844</v>
      </c>
      <c r="AP72" s="72">
        <f t="shared" si="168"/>
        <v>33928.013306880006</v>
      </c>
      <c r="AQ72" s="72">
        <f t="shared" si="168"/>
        <v>34175.544883199997</v>
      </c>
      <c r="AR72" s="72">
        <f t="shared" si="168"/>
        <v>34276.220482186975</v>
      </c>
      <c r="AS72" s="72">
        <f t="shared" si="168"/>
        <v>37905.380352</v>
      </c>
      <c r="AT72" s="72">
        <f t="shared" si="168"/>
        <v>32563.5545088</v>
      </c>
      <c r="AU72" s="72">
        <f t="shared" si="168"/>
        <v>22136.20254720001</v>
      </c>
      <c r="AV72" s="72">
        <f t="shared" si="168"/>
        <v>38040.27494399999</v>
      </c>
      <c r="AW72" s="72">
        <f t="shared" si="168"/>
        <v>38782.195200000002</v>
      </c>
      <c r="AX72" s="72">
        <f t="shared" si="168"/>
        <v>38242.616832000007</v>
      </c>
      <c r="AY72" s="72">
        <f t="shared" si="168"/>
        <v>41962.205967174705</v>
      </c>
      <c r="AZ72" s="72">
        <f t="shared" si="168"/>
        <v>50188.831889842331</v>
      </c>
      <c r="BA72" s="72">
        <f t="shared" si="168"/>
        <v>424098.20978817093</v>
      </c>
      <c r="DD72" s="67"/>
      <c r="DE72" s="67"/>
      <c r="DF72" s="67"/>
      <c r="DG72" s="67"/>
      <c r="DH72" s="67"/>
      <c r="DI72" s="67"/>
      <c r="DJ72" s="67"/>
      <c r="DK72" s="67"/>
      <c r="DL72" s="67"/>
      <c r="DM72" s="67"/>
      <c r="DN72" s="67"/>
      <c r="DO72" s="67"/>
      <c r="DP72" s="67"/>
      <c r="DQ72" s="67"/>
      <c r="DR72" s="67"/>
      <c r="DS72" s="67"/>
      <c r="DT72" s="67"/>
      <c r="DU72" s="67"/>
      <c r="DV72" s="67"/>
      <c r="DW72" s="67"/>
      <c r="DX72" s="67"/>
      <c r="DY72" s="67"/>
      <c r="DZ72" s="67"/>
      <c r="EA72" s="67"/>
      <c r="EB72" s="67"/>
      <c r="EC72" s="67"/>
      <c r="ED72" s="67"/>
      <c r="EE72" s="67"/>
      <c r="EF72" s="67"/>
      <c r="EG72" s="67"/>
      <c r="EH72" s="67"/>
      <c r="EI72" s="67"/>
      <c r="EJ72" s="67"/>
      <c r="EK72" s="67"/>
      <c r="EL72" s="67"/>
      <c r="EM72" s="67"/>
      <c r="EN72" s="67"/>
      <c r="EO72" s="67"/>
      <c r="EP72" s="67"/>
      <c r="EQ72" s="67"/>
      <c r="ER72" s="67"/>
      <c r="ES72" s="67"/>
      <c r="ET72" s="67"/>
      <c r="EU72" s="67"/>
      <c r="EV72" s="67"/>
      <c r="EW72" s="67"/>
      <c r="EX72" s="67"/>
      <c r="EY72" s="67"/>
      <c r="EZ72" s="67"/>
      <c r="FA72" s="67"/>
    </row>
    <row r="73" spans="1:157">
      <c r="A73" t="s">
        <v>235</v>
      </c>
      <c r="B73" s="72">
        <f>B71*0.25</f>
        <v>32.465599324970491</v>
      </c>
      <c r="C73" s="72">
        <f t="shared" ref="C73:BA73" si="169">C71*0.25</f>
        <v>50.303000000000019</v>
      </c>
      <c r="D73" s="72">
        <f t="shared" si="169"/>
        <v>50.67</v>
      </c>
      <c r="E73" s="72">
        <f t="shared" si="169"/>
        <v>50.819265582102744</v>
      </c>
      <c r="F73" s="72">
        <f t="shared" si="169"/>
        <v>56.2</v>
      </c>
      <c r="G73" s="72">
        <f t="shared" si="169"/>
        <v>48.280000000000008</v>
      </c>
      <c r="H73" s="72">
        <f t="shared" si="169"/>
        <v>32.819999999999993</v>
      </c>
      <c r="I73" s="72">
        <f t="shared" si="169"/>
        <v>56.4</v>
      </c>
      <c r="J73" s="72">
        <f t="shared" si="169"/>
        <v>57.5</v>
      </c>
      <c r="K73" s="72">
        <f t="shared" si="169"/>
        <v>56.7</v>
      </c>
      <c r="L73" s="72">
        <f t="shared" si="169"/>
        <v>62.214808384867922</v>
      </c>
      <c r="M73" s="72">
        <f t="shared" si="169"/>
        <v>74.411925853695195</v>
      </c>
      <c r="N73" s="72">
        <f t="shared" si="169"/>
        <v>628.78459914563632</v>
      </c>
      <c r="O73" s="72">
        <f t="shared" si="169"/>
        <v>39.932687169713702</v>
      </c>
      <c r="P73" s="72">
        <f t="shared" si="169"/>
        <v>61.872689999999999</v>
      </c>
      <c r="Q73" s="72">
        <f t="shared" si="169"/>
        <v>62.324100000000016</v>
      </c>
      <c r="R73" s="72">
        <f t="shared" si="169"/>
        <v>62.507696665986408</v>
      </c>
      <c r="S73" s="72">
        <f t="shared" si="169"/>
        <v>69.126000000000005</v>
      </c>
      <c r="T73" s="72">
        <f t="shared" si="169"/>
        <v>59.384400000000007</v>
      </c>
      <c r="U73" s="72">
        <f t="shared" si="169"/>
        <v>40.368599999999986</v>
      </c>
      <c r="V73" s="72">
        <f t="shared" si="169"/>
        <v>69.371999999999986</v>
      </c>
      <c r="W73" s="72">
        <f t="shared" si="169"/>
        <v>70.724999999999994</v>
      </c>
      <c r="X73" s="72">
        <f t="shared" si="169"/>
        <v>69.740999999999985</v>
      </c>
      <c r="Y73" s="72">
        <f t="shared" si="169"/>
        <v>76.52421431338756</v>
      </c>
      <c r="Z73" s="72">
        <f t="shared" si="169"/>
        <v>91.526668800045115</v>
      </c>
      <c r="AA73" s="72">
        <f t="shared" si="169"/>
        <v>773.40505694913293</v>
      </c>
      <c r="AB73" s="72">
        <f t="shared" si="169"/>
        <v>50.31518583383928</v>
      </c>
      <c r="AC73" s="72">
        <f t="shared" si="169"/>
        <v>77.959589400000013</v>
      </c>
      <c r="AD73" s="72">
        <f t="shared" si="169"/>
        <v>78.528365999999991</v>
      </c>
      <c r="AE73" s="72">
        <f t="shared" si="169"/>
        <v>78.759697799142899</v>
      </c>
      <c r="AF73" s="72">
        <f t="shared" si="169"/>
        <v>87.098760000000027</v>
      </c>
      <c r="AG73" s="72">
        <f t="shared" si="169"/>
        <v>74.824343999999996</v>
      </c>
      <c r="AH73" s="72">
        <f t="shared" si="169"/>
        <v>50.864436000000026</v>
      </c>
      <c r="AI73" s="72">
        <f t="shared" si="169"/>
        <v>87.408720000000017</v>
      </c>
      <c r="AJ73" s="72">
        <f t="shared" si="169"/>
        <v>89.113500000000016</v>
      </c>
      <c r="AK73" s="72">
        <f t="shared" si="169"/>
        <v>87.873660000000029</v>
      </c>
      <c r="AL73" s="72">
        <f t="shared" si="169"/>
        <v>96.420510034868371</v>
      </c>
      <c r="AM73" s="72">
        <f t="shared" si="169"/>
        <v>115.32360268805682</v>
      </c>
      <c r="AN73" s="72">
        <f t="shared" si="169"/>
        <v>974.49037175590729</v>
      </c>
      <c r="AO73" s="72">
        <f t="shared" si="169"/>
        <v>68.428652734021384</v>
      </c>
      <c r="AP73" s="72">
        <f t="shared" si="169"/>
        <v>106.02504158400001</v>
      </c>
      <c r="AQ73" s="72">
        <f t="shared" si="169"/>
        <v>106.79857776</v>
      </c>
      <c r="AR73" s="72">
        <f t="shared" si="169"/>
        <v>107.1131890068343</v>
      </c>
      <c r="AS73" s="72">
        <f t="shared" si="169"/>
        <v>118.45431360000001</v>
      </c>
      <c r="AT73" s="72">
        <f t="shared" si="169"/>
        <v>101.76110783999999</v>
      </c>
      <c r="AU73" s="72">
        <f t="shared" si="169"/>
        <v>69.17563296000003</v>
      </c>
      <c r="AV73" s="72">
        <f t="shared" si="169"/>
        <v>118.87585919999998</v>
      </c>
      <c r="AW73" s="72">
        <f t="shared" si="169"/>
        <v>121.19436</v>
      </c>
      <c r="AX73" s="72">
        <f t="shared" si="169"/>
        <v>119.50817760000002</v>
      </c>
      <c r="AY73" s="72">
        <f t="shared" si="169"/>
        <v>131.13189364742095</v>
      </c>
      <c r="AZ73" s="72">
        <f t="shared" si="169"/>
        <v>156.84009965575729</v>
      </c>
      <c r="BA73" s="72">
        <f t="shared" si="169"/>
        <v>1325.3069055880342</v>
      </c>
      <c r="DD73" s="67"/>
      <c r="DE73" s="67"/>
      <c r="DF73" s="67"/>
      <c r="DG73" s="67"/>
      <c r="DH73" s="67"/>
      <c r="DI73" s="67"/>
      <c r="DJ73" s="67"/>
      <c r="DK73" s="67"/>
      <c r="DL73" s="67"/>
      <c r="DM73" s="67"/>
      <c r="DN73" s="67"/>
      <c r="DO73" s="67"/>
      <c r="DP73" s="67"/>
      <c r="DQ73" s="67"/>
      <c r="DR73" s="67"/>
      <c r="DS73" s="67"/>
      <c r="DT73" s="67"/>
      <c r="DU73" s="67"/>
      <c r="DV73" s="67"/>
      <c r="DW73" s="67"/>
      <c r="DX73" s="67"/>
      <c r="DY73" s="67"/>
      <c r="DZ73" s="67"/>
      <c r="EA73" s="67"/>
      <c r="EB73" s="67"/>
      <c r="EC73" s="67"/>
      <c r="ED73" s="67"/>
      <c r="EE73" s="67"/>
      <c r="EF73" s="67"/>
      <c r="EG73" s="67"/>
      <c r="EH73" s="67"/>
      <c r="EI73" s="67"/>
      <c r="EJ73" s="67"/>
      <c r="EK73" s="67"/>
      <c r="EL73" s="67"/>
      <c r="EM73" s="67"/>
      <c r="EN73" s="67"/>
      <c r="EO73" s="67"/>
      <c r="EP73" s="67"/>
      <c r="EQ73" s="67"/>
      <c r="ER73" s="67"/>
      <c r="ES73" s="67"/>
      <c r="ET73" s="67"/>
      <c r="EU73" s="67"/>
      <c r="EV73" s="67"/>
      <c r="EW73" s="67"/>
      <c r="EX73" s="67"/>
      <c r="EY73" s="67"/>
      <c r="EZ73" s="67"/>
      <c r="FA73" s="67"/>
    </row>
    <row r="74" spans="1:157">
      <c r="DD74" s="67"/>
      <c r="DE74" s="67"/>
      <c r="DF74" s="67"/>
      <c r="DG74" s="67"/>
      <c r="DH74" s="67"/>
      <c r="DI74" s="67"/>
      <c r="DJ74" s="67"/>
      <c r="DK74" s="67"/>
      <c r="DL74" s="67"/>
      <c r="DM74" s="67"/>
      <c r="DN74" s="67"/>
      <c r="DO74" s="67"/>
      <c r="DP74" s="67"/>
      <c r="DQ74" s="67"/>
      <c r="DR74" s="67"/>
      <c r="DS74" s="67"/>
      <c r="DT74" s="67"/>
      <c r="DU74" s="67"/>
      <c r="DV74" s="67"/>
      <c r="DW74" s="67"/>
      <c r="DX74" s="67"/>
      <c r="DY74" s="67"/>
      <c r="DZ74" s="67"/>
      <c r="EA74" s="67"/>
      <c r="EB74" s="67"/>
      <c r="EC74" s="67"/>
      <c r="ED74" s="67"/>
      <c r="EE74" s="67"/>
      <c r="EF74" s="67"/>
      <c r="EG74" s="67"/>
      <c r="EH74" s="67"/>
      <c r="EI74" s="67"/>
      <c r="EJ74" s="67"/>
      <c r="EK74" s="67"/>
      <c r="EL74" s="67"/>
      <c r="EM74" s="67"/>
      <c r="EN74" s="67"/>
      <c r="EO74" s="67"/>
      <c r="EP74" s="67"/>
      <c r="EQ74" s="67"/>
      <c r="ER74" s="67"/>
      <c r="ES74" s="67"/>
      <c r="ET74" s="67"/>
      <c r="EU74" s="67"/>
      <c r="EV74" s="67"/>
      <c r="EW74" s="67"/>
      <c r="EX74" s="67"/>
      <c r="EY74" s="67"/>
      <c r="EZ74" s="67"/>
      <c r="FA74" s="67"/>
    </row>
    <row r="75" spans="1:157">
      <c r="DD75" s="67"/>
      <c r="DE75" s="67"/>
      <c r="DF75" s="67"/>
      <c r="DG75" s="67"/>
      <c r="DH75" s="67"/>
      <c r="DI75" s="67"/>
      <c r="DJ75" s="67"/>
      <c r="DK75" s="67"/>
      <c r="DL75" s="67"/>
      <c r="DM75" s="67"/>
      <c r="DN75" s="67"/>
      <c r="DO75" s="67"/>
      <c r="DP75" s="67"/>
      <c r="DQ75" s="67"/>
      <c r="DR75" s="67"/>
      <c r="DS75" s="67"/>
      <c r="DT75" s="67"/>
      <c r="DU75" s="67"/>
      <c r="DV75" s="67"/>
      <c r="DW75" s="67"/>
      <c r="DX75" s="67"/>
      <c r="DY75" s="67"/>
      <c r="DZ75" s="67"/>
      <c r="EA75" s="67"/>
      <c r="EB75" s="67"/>
      <c r="EC75" s="67"/>
      <c r="ED75" s="67"/>
      <c r="EE75" s="67"/>
      <c r="EF75" s="67"/>
      <c r="EG75" s="67"/>
      <c r="EH75" s="67"/>
      <c r="EI75" s="67"/>
      <c r="EJ75" s="67"/>
      <c r="EK75" s="67"/>
      <c r="EL75" s="67"/>
      <c r="EM75" s="67"/>
      <c r="EN75" s="67"/>
      <c r="EO75" s="67"/>
      <c r="EP75" s="67"/>
      <c r="EQ75" s="67"/>
      <c r="ER75" s="67"/>
      <c r="ES75" s="67"/>
      <c r="ET75" s="67"/>
      <c r="EU75" s="67"/>
      <c r="EV75" s="67"/>
      <c r="EW75" s="67"/>
      <c r="EX75" s="67"/>
      <c r="EY75" s="67"/>
      <c r="EZ75" s="67"/>
      <c r="FA75" s="67"/>
    </row>
    <row r="76" spans="1:157">
      <c r="DD76" s="67"/>
      <c r="DE76" s="67"/>
      <c r="DF76" s="67"/>
      <c r="DG76" s="67"/>
      <c r="DH76" s="67"/>
      <c r="DI76" s="67"/>
      <c r="DJ76" s="67"/>
      <c r="DK76" s="67"/>
      <c r="DL76" s="67"/>
      <c r="DM76" s="67"/>
      <c r="DN76" s="67"/>
      <c r="DO76" s="67"/>
      <c r="DP76" s="67"/>
      <c r="DQ76" s="67"/>
      <c r="DR76" s="67"/>
      <c r="DS76" s="67"/>
      <c r="DT76" s="67"/>
      <c r="DU76" s="67"/>
      <c r="DV76" s="67"/>
      <c r="DW76" s="67"/>
      <c r="DX76" s="67"/>
      <c r="DY76" s="67"/>
      <c r="DZ76" s="67"/>
      <c r="EA76" s="67"/>
      <c r="EB76" s="67"/>
      <c r="EC76" s="67"/>
      <c r="ED76" s="67"/>
      <c r="EE76" s="67"/>
      <c r="EF76" s="67"/>
      <c r="EG76" s="67"/>
      <c r="EH76" s="67"/>
      <c r="EI76" s="67"/>
      <c r="EJ76" s="67"/>
      <c r="EK76" s="67"/>
      <c r="EL76" s="67"/>
      <c r="EM76" s="67"/>
      <c r="EN76" s="67"/>
      <c r="EO76" s="67"/>
      <c r="EP76" s="67"/>
      <c r="EQ76" s="67"/>
      <c r="ER76" s="67"/>
      <c r="ES76" s="67"/>
      <c r="ET76" s="67"/>
      <c r="EU76" s="67"/>
      <c r="EV76" s="67"/>
      <c r="EW76" s="67"/>
      <c r="EX76" s="67"/>
      <c r="EY76" s="67"/>
      <c r="EZ76" s="67"/>
      <c r="FA76" s="67"/>
    </row>
    <row r="77" spans="1:157">
      <c r="DD77" s="67"/>
      <c r="DE77" s="67"/>
      <c r="DF77" s="67"/>
      <c r="DG77" s="67"/>
      <c r="DH77" s="67"/>
      <c r="DI77" s="67"/>
      <c r="DJ77" s="67"/>
      <c r="DK77" s="67"/>
      <c r="DL77" s="67"/>
      <c r="DM77" s="67"/>
      <c r="DN77" s="67"/>
      <c r="DO77" s="67"/>
      <c r="DP77" s="67"/>
      <c r="DQ77" s="67"/>
      <c r="DR77" s="67"/>
      <c r="DS77" s="67"/>
      <c r="DT77" s="67"/>
      <c r="DU77" s="67"/>
      <c r="DV77" s="67"/>
      <c r="DW77" s="67"/>
      <c r="DX77" s="67"/>
      <c r="DY77" s="67"/>
      <c r="DZ77" s="67"/>
      <c r="EA77" s="67"/>
      <c r="EB77" s="67"/>
      <c r="EC77" s="67"/>
      <c r="ED77" s="67"/>
      <c r="EE77" s="67"/>
      <c r="EF77" s="67"/>
      <c r="EG77" s="67"/>
      <c r="EH77" s="67"/>
      <c r="EI77" s="67"/>
      <c r="EJ77" s="67"/>
      <c r="EK77" s="67"/>
      <c r="EL77" s="67"/>
      <c r="EM77" s="67"/>
      <c r="EN77" s="67"/>
      <c r="EO77" s="67"/>
      <c r="EP77" s="67"/>
      <c r="EQ77" s="67"/>
      <c r="ER77" s="67"/>
      <c r="ES77" s="67"/>
      <c r="ET77" s="67"/>
      <c r="EU77" s="67"/>
      <c r="EV77" s="67"/>
      <c r="EW77" s="67"/>
      <c r="EX77" s="67"/>
      <c r="EY77" s="67"/>
      <c r="EZ77" s="67"/>
      <c r="FA77" s="67"/>
    </row>
    <row r="78" spans="1:157">
      <c r="DD78" s="67"/>
      <c r="DE78" s="67"/>
      <c r="DF78" s="67"/>
      <c r="DG78" s="67"/>
      <c r="DH78" s="67"/>
      <c r="DI78" s="67"/>
      <c r="DJ78" s="67"/>
      <c r="DK78" s="67"/>
      <c r="DL78" s="67"/>
      <c r="DM78" s="67"/>
      <c r="DN78" s="67"/>
      <c r="DO78" s="67"/>
      <c r="DP78" s="67"/>
      <c r="DQ78" s="67"/>
      <c r="DR78" s="67"/>
      <c r="DS78" s="67"/>
      <c r="DT78" s="67"/>
      <c r="DU78" s="67"/>
      <c r="DV78" s="67"/>
      <c r="DW78" s="67"/>
      <c r="DX78" s="67"/>
      <c r="DY78" s="67"/>
      <c r="DZ78" s="67"/>
      <c r="EA78" s="67"/>
      <c r="EB78" s="67"/>
      <c r="EC78" s="67"/>
      <c r="ED78" s="67"/>
      <c r="EE78" s="67"/>
      <c r="EF78" s="67"/>
      <c r="EG78" s="67"/>
      <c r="EH78" s="67"/>
      <c r="EI78" s="67"/>
      <c r="EJ78" s="67"/>
      <c r="EK78" s="67"/>
      <c r="EL78" s="67"/>
      <c r="EM78" s="67"/>
      <c r="EN78" s="67"/>
      <c r="EO78" s="67"/>
      <c r="EP78" s="67"/>
      <c r="EQ78" s="67"/>
      <c r="ER78" s="67"/>
      <c r="ES78" s="67"/>
      <c r="ET78" s="67"/>
      <c r="EU78" s="67"/>
      <c r="EV78" s="67"/>
      <c r="EW78" s="67"/>
      <c r="EX78" s="67"/>
      <c r="EY78" s="67"/>
      <c r="EZ78" s="67"/>
      <c r="FA78" s="67"/>
    </row>
    <row r="79" spans="1:157">
      <c r="DD79" s="67"/>
      <c r="DE79" s="67"/>
      <c r="DF79" s="67"/>
      <c r="DG79" s="67"/>
      <c r="DH79" s="67"/>
      <c r="DI79" s="67"/>
      <c r="DJ79" s="67"/>
      <c r="DK79" s="67"/>
      <c r="DL79" s="67"/>
      <c r="DM79" s="67"/>
      <c r="DN79" s="67"/>
      <c r="DO79" s="67"/>
      <c r="DP79" s="67"/>
      <c r="DQ79" s="67"/>
      <c r="DR79" s="67"/>
      <c r="DS79" s="67"/>
      <c r="DT79" s="67"/>
      <c r="DU79" s="67"/>
      <c r="DV79" s="67"/>
      <c r="DW79" s="67"/>
      <c r="DX79" s="67"/>
      <c r="DY79" s="67"/>
      <c r="DZ79" s="67"/>
      <c r="EA79" s="67"/>
      <c r="EB79" s="67"/>
      <c r="EC79" s="67"/>
      <c r="ED79" s="67"/>
      <c r="EE79" s="67"/>
      <c r="EF79" s="67"/>
      <c r="EG79" s="67"/>
      <c r="EH79" s="67"/>
      <c r="EI79" s="67"/>
      <c r="EJ79" s="67"/>
      <c r="EK79" s="67"/>
      <c r="EL79" s="67"/>
      <c r="EM79" s="67"/>
      <c r="EN79" s="67"/>
      <c r="EO79" s="67"/>
      <c r="EP79" s="67"/>
      <c r="EQ79" s="67"/>
      <c r="ER79" s="67"/>
      <c r="ES79" s="67"/>
      <c r="ET79" s="67"/>
      <c r="EU79" s="67"/>
      <c r="EV79" s="67"/>
      <c r="EW79" s="67"/>
      <c r="EX79" s="67"/>
      <c r="EY79" s="67"/>
      <c r="EZ79" s="67"/>
      <c r="FA79" s="67"/>
    </row>
    <row r="80" spans="1:157">
      <c r="DD80" s="67"/>
      <c r="DE80" s="67"/>
      <c r="DF80" s="67"/>
      <c r="DG80" s="67"/>
      <c r="DH80" s="67"/>
      <c r="DI80" s="67"/>
      <c r="DJ80" s="67"/>
      <c r="DK80" s="67"/>
      <c r="DL80" s="67"/>
      <c r="DM80" s="67"/>
      <c r="DN80" s="67"/>
      <c r="DO80" s="67"/>
      <c r="DP80" s="67"/>
      <c r="DQ80" s="67"/>
      <c r="DR80" s="67"/>
      <c r="DS80" s="67"/>
      <c r="DT80" s="67"/>
      <c r="DU80" s="67"/>
      <c r="DV80" s="67"/>
      <c r="DW80" s="67"/>
      <c r="DX80" s="67"/>
      <c r="DY80" s="67"/>
      <c r="DZ80" s="67"/>
      <c r="EA80" s="67"/>
      <c r="EB80" s="67"/>
      <c r="EC80" s="67"/>
      <c r="ED80" s="67"/>
      <c r="EE80" s="67"/>
      <c r="EF80" s="67"/>
      <c r="EG80" s="67"/>
      <c r="EH80" s="67"/>
      <c r="EI80" s="67"/>
      <c r="EJ80" s="67"/>
      <c r="EK80" s="67"/>
      <c r="EL80" s="67"/>
      <c r="EM80" s="67"/>
      <c r="EN80" s="67"/>
      <c r="EO80" s="67"/>
      <c r="EP80" s="67"/>
      <c r="EQ80" s="67"/>
      <c r="ER80" s="67"/>
      <c r="ES80" s="67"/>
      <c r="ET80" s="67"/>
      <c r="EU80" s="67"/>
      <c r="EV80" s="67"/>
      <c r="EW80" s="67"/>
      <c r="EX80" s="67"/>
      <c r="EY80" s="67"/>
      <c r="EZ80" s="67"/>
      <c r="FA80" s="67"/>
    </row>
    <row r="81" spans="108:157">
      <c r="DD81" s="67"/>
      <c r="DE81" s="67"/>
      <c r="DF81" s="67"/>
      <c r="DG81" s="67"/>
      <c r="DH81" s="67"/>
      <c r="DI81" s="67"/>
      <c r="DJ81" s="67"/>
      <c r="DK81" s="67"/>
      <c r="DL81" s="67"/>
      <c r="DM81" s="67"/>
      <c r="DN81" s="67"/>
      <c r="DO81" s="67"/>
      <c r="DP81" s="67"/>
      <c r="DQ81" s="67"/>
      <c r="DR81" s="67"/>
      <c r="DS81" s="67"/>
      <c r="DT81" s="67"/>
      <c r="DU81" s="67"/>
      <c r="DV81" s="67"/>
      <c r="DW81" s="67"/>
      <c r="DX81" s="67"/>
      <c r="DY81" s="67"/>
      <c r="DZ81" s="67"/>
      <c r="EA81" s="67"/>
      <c r="EB81" s="67"/>
      <c r="EC81" s="67"/>
      <c r="ED81" s="67"/>
      <c r="EE81" s="67"/>
      <c r="EF81" s="67"/>
      <c r="EG81" s="67"/>
      <c r="EH81" s="67"/>
      <c r="EI81" s="67"/>
      <c r="EJ81" s="67"/>
      <c r="EK81" s="67"/>
      <c r="EL81" s="67"/>
      <c r="EM81" s="67"/>
      <c r="EN81" s="67"/>
      <c r="EO81" s="67"/>
      <c r="EP81" s="67"/>
      <c r="EQ81" s="67"/>
      <c r="ER81" s="67"/>
      <c r="ES81" s="67"/>
      <c r="ET81" s="67"/>
      <c r="EU81" s="67"/>
      <c r="EV81" s="67"/>
      <c r="EW81" s="67"/>
      <c r="EX81" s="67"/>
      <c r="EY81" s="67"/>
      <c r="EZ81" s="67"/>
      <c r="FA81" s="67"/>
    </row>
    <row r="82" spans="108:157">
      <c r="DD82" s="67"/>
      <c r="DE82" s="67"/>
      <c r="DF82" s="67"/>
      <c r="DG82" s="67"/>
      <c r="DH82" s="67"/>
      <c r="DI82" s="67"/>
      <c r="DJ82" s="67"/>
      <c r="DK82" s="67"/>
      <c r="DL82" s="67"/>
      <c r="DM82" s="67"/>
      <c r="DN82" s="67"/>
      <c r="DO82" s="67"/>
      <c r="DP82" s="67"/>
      <c r="DQ82" s="67"/>
      <c r="DR82" s="67"/>
      <c r="DS82" s="67"/>
      <c r="DT82" s="67"/>
      <c r="DU82" s="67"/>
      <c r="DV82" s="67"/>
      <c r="DW82" s="67"/>
      <c r="DX82" s="67"/>
      <c r="DY82" s="67"/>
      <c r="DZ82" s="67"/>
      <c r="EA82" s="67"/>
      <c r="EB82" s="67"/>
      <c r="EC82" s="67"/>
      <c r="ED82" s="67"/>
      <c r="EE82" s="67"/>
      <c r="EF82" s="67"/>
      <c r="EG82" s="67"/>
      <c r="EH82" s="67"/>
      <c r="EI82" s="67"/>
      <c r="EJ82" s="67"/>
      <c r="EK82" s="67"/>
      <c r="EL82" s="67"/>
      <c r="EM82" s="67"/>
      <c r="EN82" s="67"/>
      <c r="EO82" s="67"/>
      <c r="EP82" s="67"/>
      <c r="EQ82" s="67"/>
      <c r="ER82" s="67"/>
      <c r="ES82" s="67"/>
      <c r="ET82" s="67"/>
      <c r="EU82" s="67"/>
      <c r="EV82" s="67"/>
      <c r="EW82" s="67"/>
      <c r="EX82" s="67"/>
      <c r="EY82" s="67"/>
      <c r="EZ82" s="67"/>
      <c r="FA82" s="67"/>
    </row>
    <row r="83" spans="108:157">
      <c r="DD83" s="67"/>
      <c r="DE83" s="67"/>
      <c r="DF83" s="67"/>
      <c r="DG83" s="67"/>
      <c r="DH83" s="67"/>
      <c r="DI83" s="67"/>
      <c r="DJ83" s="67"/>
      <c r="DK83" s="67"/>
      <c r="DL83" s="67"/>
      <c r="DM83" s="67"/>
      <c r="DN83" s="67"/>
      <c r="DO83" s="67"/>
      <c r="DP83" s="67"/>
      <c r="DQ83" s="67"/>
      <c r="DR83" s="67"/>
      <c r="DS83" s="67"/>
      <c r="DT83" s="67"/>
      <c r="DU83" s="67"/>
      <c r="DV83" s="67"/>
      <c r="DW83" s="67"/>
      <c r="DX83" s="67"/>
      <c r="DY83" s="67"/>
      <c r="DZ83" s="67"/>
      <c r="EA83" s="67"/>
      <c r="EB83" s="67"/>
      <c r="EC83" s="67"/>
      <c r="ED83" s="67"/>
      <c r="EE83" s="67"/>
      <c r="EF83" s="67"/>
      <c r="EG83" s="67"/>
      <c r="EH83" s="67"/>
      <c r="EI83" s="67"/>
      <c r="EJ83" s="67"/>
      <c r="EK83" s="67"/>
      <c r="EL83" s="67"/>
      <c r="EM83" s="67"/>
      <c r="EN83" s="67"/>
      <c r="EO83" s="67"/>
      <c r="EP83" s="67"/>
      <c r="EQ83" s="67"/>
      <c r="ER83" s="67"/>
      <c r="ES83" s="67"/>
      <c r="ET83" s="67"/>
      <c r="EU83" s="67"/>
      <c r="EV83" s="67"/>
      <c r="EW83" s="67"/>
      <c r="EX83" s="67"/>
      <c r="EY83" s="67"/>
      <c r="EZ83" s="67"/>
      <c r="FA83" s="67"/>
    </row>
    <row r="84" spans="108:157">
      <c r="DD84" s="67"/>
      <c r="DE84" s="67"/>
      <c r="DF84" s="67"/>
      <c r="DG84" s="67"/>
      <c r="DH84" s="67"/>
      <c r="DI84" s="67"/>
      <c r="DJ84" s="67"/>
      <c r="DK84" s="67"/>
      <c r="DL84" s="67"/>
      <c r="DM84" s="67"/>
      <c r="DN84" s="67"/>
      <c r="DO84" s="67"/>
      <c r="DP84" s="67"/>
      <c r="DQ84" s="67"/>
      <c r="DR84" s="67"/>
      <c r="DS84" s="67"/>
      <c r="DT84" s="67"/>
      <c r="DU84" s="67"/>
      <c r="DV84" s="67"/>
      <c r="DW84" s="67"/>
      <c r="DX84" s="67"/>
      <c r="DY84" s="67"/>
      <c r="DZ84" s="67"/>
      <c r="EA84" s="67"/>
      <c r="EB84" s="67"/>
      <c r="EC84" s="67"/>
      <c r="ED84" s="67"/>
      <c r="EE84" s="67"/>
      <c r="EF84" s="67"/>
      <c r="EG84" s="67"/>
      <c r="EH84" s="67"/>
      <c r="EI84" s="67"/>
      <c r="EJ84" s="67"/>
      <c r="EK84" s="67"/>
      <c r="EL84" s="67"/>
      <c r="EM84" s="67"/>
      <c r="EN84" s="67"/>
      <c r="EO84" s="67"/>
      <c r="EP84" s="67"/>
      <c r="EQ84" s="67"/>
      <c r="ER84" s="67"/>
      <c r="ES84" s="67"/>
      <c r="ET84" s="67"/>
      <c r="EU84" s="67"/>
      <c r="EV84" s="67"/>
      <c r="EW84" s="67"/>
      <c r="EX84" s="67"/>
      <c r="EY84" s="67"/>
      <c r="EZ84" s="67"/>
      <c r="FA84" s="67"/>
    </row>
    <row r="85" spans="108:157">
      <c r="DD85" s="67"/>
      <c r="DE85" s="67"/>
      <c r="DF85" s="67"/>
      <c r="DG85" s="67"/>
      <c r="DH85" s="67"/>
      <c r="DI85" s="67"/>
      <c r="DJ85" s="67"/>
      <c r="DK85" s="67"/>
      <c r="DL85" s="67"/>
      <c r="DM85" s="67"/>
      <c r="DN85" s="67"/>
      <c r="DO85" s="67"/>
      <c r="DP85" s="67"/>
      <c r="DQ85" s="67"/>
      <c r="DR85" s="67"/>
      <c r="DS85" s="67"/>
      <c r="DT85" s="67"/>
      <c r="DU85" s="67"/>
      <c r="DV85" s="67"/>
      <c r="DW85" s="67"/>
      <c r="DX85" s="67"/>
      <c r="DY85" s="67"/>
      <c r="DZ85" s="67"/>
      <c r="EA85" s="67"/>
      <c r="EB85" s="67"/>
      <c r="EC85" s="67"/>
      <c r="ED85" s="67"/>
      <c r="EE85" s="67"/>
      <c r="EF85" s="67"/>
      <c r="EG85" s="67"/>
      <c r="EH85" s="67"/>
      <c r="EI85" s="67"/>
      <c r="EJ85" s="67"/>
      <c r="EK85" s="67"/>
      <c r="EL85" s="67"/>
      <c r="EM85" s="67"/>
      <c r="EN85" s="67"/>
      <c r="EO85" s="67"/>
      <c r="EP85" s="67"/>
      <c r="EQ85" s="67"/>
      <c r="ER85" s="67"/>
      <c r="ES85" s="67"/>
      <c r="ET85" s="67"/>
      <c r="EU85" s="67"/>
      <c r="EV85" s="67"/>
      <c r="EW85" s="67"/>
      <c r="EX85" s="67"/>
      <c r="EY85" s="67"/>
      <c r="EZ85" s="67"/>
      <c r="FA85" s="67"/>
    </row>
    <row r="86" spans="108:157">
      <c r="DD86" s="67"/>
      <c r="DE86" s="67"/>
      <c r="DF86" s="67"/>
      <c r="DG86" s="67"/>
      <c r="DH86" s="67"/>
      <c r="DI86" s="67"/>
      <c r="DJ86" s="67"/>
      <c r="DK86" s="67"/>
      <c r="DL86" s="67"/>
      <c r="DM86" s="67"/>
      <c r="DN86" s="67"/>
      <c r="DO86" s="67"/>
      <c r="DP86" s="67"/>
      <c r="DQ86" s="67"/>
      <c r="DR86" s="67"/>
      <c r="DS86" s="67"/>
      <c r="DT86" s="67"/>
      <c r="DU86" s="67"/>
      <c r="DV86" s="67"/>
      <c r="DW86" s="67"/>
      <c r="DX86" s="67"/>
      <c r="DY86" s="67"/>
      <c r="DZ86" s="67"/>
      <c r="EA86" s="67"/>
      <c r="EB86" s="67"/>
      <c r="EC86" s="67"/>
      <c r="ED86" s="67"/>
      <c r="EE86" s="67"/>
      <c r="EF86" s="67"/>
      <c r="EG86" s="67"/>
      <c r="EH86" s="67"/>
      <c r="EI86" s="67"/>
      <c r="EJ86" s="67"/>
      <c r="EK86" s="67"/>
      <c r="EL86" s="67"/>
      <c r="EM86" s="67"/>
      <c r="EN86" s="67"/>
      <c r="EO86" s="67"/>
      <c r="EP86" s="67"/>
      <c r="EQ86" s="67"/>
      <c r="ER86" s="67"/>
      <c r="ES86" s="67"/>
      <c r="ET86" s="67"/>
      <c r="EU86" s="67"/>
      <c r="EV86" s="67"/>
      <c r="EW86" s="67"/>
      <c r="EX86" s="67"/>
      <c r="EY86" s="67"/>
      <c r="EZ86" s="67"/>
      <c r="FA86" s="67"/>
    </row>
    <row r="87" spans="108:157">
      <c r="DD87" s="67"/>
      <c r="DE87" s="67"/>
      <c r="DF87" s="67"/>
      <c r="DG87" s="67"/>
      <c r="DH87" s="67"/>
      <c r="DI87" s="67"/>
      <c r="DJ87" s="67"/>
      <c r="DK87" s="67"/>
      <c r="DL87" s="67"/>
      <c r="DM87" s="67"/>
      <c r="DN87" s="67"/>
      <c r="DO87" s="67"/>
      <c r="DP87" s="67"/>
      <c r="DQ87" s="67"/>
      <c r="DR87" s="67"/>
      <c r="DS87" s="67"/>
      <c r="DT87" s="67"/>
      <c r="DU87" s="67"/>
      <c r="DV87" s="67"/>
      <c r="DW87" s="67"/>
      <c r="DX87" s="67"/>
      <c r="DY87" s="67"/>
      <c r="DZ87" s="67"/>
      <c r="EA87" s="67"/>
      <c r="EB87" s="67"/>
      <c r="EC87" s="67"/>
      <c r="ED87" s="67"/>
      <c r="EE87" s="67"/>
      <c r="EF87" s="67"/>
      <c r="EG87" s="67"/>
      <c r="EH87" s="67"/>
      <c r="EI87" s="67"/>
      <c r="EJ87" s="67"/>
      <c r="EK87" s="67"/>
      <c r="EL87" s="67"/>
      <c r="EM87" s="67"/>
      <c r="EN87" s="67"/>
      <c r="EO87" s="67"/>
      <c r="EP87" s="67"/>
      <c r="EQ87" s="67"/>
      <c r="ER87" s="67"/>
      <c r="ES87" s="67"/>
      <c r="ET87" s="67"/>
      <c r="EU87" s="67"/>
      <c r="EV87" s="67"/>
      <c r="EW87" s="67"/>
      <c r="EX87" s="67"/>
      <c r="EY87" s="67"/>
      <c r="EZ87" s="67"/>
      <c r="FA87" s="67"/>
    </row>
    <row r="88" spans="108:157">
      <c r="DD88" s="67"/>
      <c r="DE88" s="67"/>
      <c r="DF88" s="67"/>
      <c r="DG88" s="67"/>
      <c r="DH88" s="67"/>
      <c r="DI88" s="67"/>
      <c r="DJ88" s="67"/>
      <c r="DK88" s="67"/>
      <c r="DL88" s="67"/>
      <c r="DM88" s="67"/>
      <c r="DN88" s="67"/>
      <c r="DO88" s="67"/>
      <c r="DP88" s="67"/>
      <c r="DQ88" s="67"/>
      <c r="DR88" s="67"/>
      <c r="DS88" s="67"/>
      <c r="DT88" s="67"/>
      <c r="DU88" s="67"/>
      <c r="DV88" s="67"/>
      <c r="DW88" s="67"/>
      <c r="DX88" s="67"/>
      <c r="DY88" s="67"/>
      <c r="DZ88" s="67"/>
      <c r="EA88" s="67"/>
      <c r="EB88" s="67"/>
      <c r="EC88" s="67"/>
      <c r="ED88" s="67"/>
      <c r="EE88" s="67"/>
      <c r="EF88" s="67"/>
      <c r="EG88" s="67"/>
      <c r="EH88" s="67"/>
      <c r="EI88" s="67"/>
      <c r="EJ88" s="67"/>
      <c r="EK88" s="67"/>
      <c r="EL88" s="67"/>
      <c r="EM88" s="67"/>
      <c r="EN88" s="67"/>
      <c r="EO88" s="67"/>
      <c r="EP88" s="67"/>
      <c r="EQ88" s="67"/>
      <c r="ER88" s="67"/>
      <c r="ES88" s="67"/>
      <c r="ET88" s="67"/>
      <c r="EU88" s="67"/>
      <c r="EV88" s="67"/>
      <c r="EW88" s="67"/>
      <c r="EX88" s="67"/>
      <c r="EY88" s="67"/>
      <c r="EZ88" s="67"/>
      <c r="FA88" s="67"/>
    </row>
    <row r="89" spans="108:157">
      <c r="DD89" s="67"/>
      <c r="DE89" s="67"/>
      <c r="DF89" s="67"/>
      <c r="DG89" s="67"/>
      <c r="DH89" s="67"/>
      <c r="DI89" s="67"/>
      <c r="DJ89" s="67"/>
      <c r="DK89" s="67"/>
      <c r="DL89" s="67"/>
      <c r="DM89" s="67"/>
      <c r="DN89" s="67"/>
      <c r="DO89" s="67"/>
      <c r="DP89" s="67"/>
      <c r="DQ89" s="67"/>
      <c r="DR89" s="67"/>
      <c r="DS89" s="67"/>
      <c r="DT89" s="67"/>
      <c r="DU89" s="67"/>
      <c r="DV89" s="67"/>
      <c r="DW89" s="67"/>
      <c r="DX89" s="67"/>
      <c r="DY89" s="67"/>
      <c r="DZ89" s="67"/>
      <c r="EA89" s="67"/>
      <c r="EB89" s="67"/>
      <c r="EC89" s="67"/>
      <c r="ED89" s="67"/>
      <c r="EE89" s="67"/>
      <c r="EF89" s="67"/>
      <c r="EG89" s="67"/>
      <c r="EH89" s="67"/>
      <c r="EI89" s="67"/>
      <c r="EJ89" s="67"/>
      <c r="EK89" s="67"/>
      <c r="EL89" s="67"/>
      <c r="EM89" s="67"/>
      <c r="EN89" s="67"/>
      <c r="EO89" s="67"/>
      <c r="EP89" s="67"/>
      <c r="EQ89" s="67"/>
      <c r="ER89" s="67"/>
      <c r="ES89" s="67"/>
      <c r="ET89" s="67"/>
      <c r="EU89" s="67"/>
      <c r="EV89" s="67"/>
      <c r="EW89" s="67"/>
      <c r="EX89" s="67"/>
      <c r="EY89" s="67"/>
      <c r="EZ89" s="67"/>
      <c r="FA89" s="67"/>
    </row>
  </sheetData>
  <mergeCells count="12">
    <mergeCell ref="EO1:FA1"/>
    <mergeCell ref="B1:N1"/>
    <mergeCell ref="O1:AA1"/>
    <mergeCell ref="AB1:AN1"/>
    <mergeCell ref="AO1:BA1"/>
    <mergeCell ref="BB1:BN1"/>
    <mergeCell ref="BO1:CA1"/>
    <mergeCell ref="CB1:CN1"/>
    <mergeCell ref="CO1:DA1"/>
    <mergeCell ref="DB1:DN1"/>
    <mergeCell ref="DO1:EA1"/>
    <mergeCell ref="EB1:EN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2:H8"/>
  <sheetViews>
    <sheetView showGridLines="0" workbookViewId="0">
      <selection activeCell="G8" sqref="C4:G8"/>
    </sheetView>
  </sheetViews>
  <sheetFormatPr defaultColWidth="11.42578125" defaultRowHeight="15"/>
  <cols>
    <col min="1" max="1" width="3.5703125" customWidth="1"/>
    <col min="2" max="2" width="11.5703125" bestFit="1" customWidth="1"/>
    <col min="3" max="3" width="15.7109375" bestFit="1" customWidth="1"/>
    <col min="4" max="7" width="14.140625" bestFit="1" customWidth="1"/>
  </cols>
  <sheetData>
    <row r="2" spans="2:8" ht="39.75">
      <c r="B2" s="11" t="s">
        <v>88</v>
      </c>
      <c r="C2" s="185" t="s">
        <v>91</v>
      </c>
      <c r="D2" s="185"/>
      <c r="E2" s="185"/>
      <c r="F2" s="185"/>
      <c r="G2" s="185"/>
      <c r="H2" s="185"/>
    </row>
    <row r="4" spans="2:8">
      <c r="D4" s="135">
        <v>2014</v>
      </c>
      <c r="E4" s="135">
        <v>2015</v>
      </c>
      <c r="F4" s="135">
        <v>2016</v>
      </c>
      <c r="G4" s="135">
        <v>2017</v>
      </c>
    </row>
    <row r="5" spans="2:8">
      <c r="C5" s="135" t="s">
        <v>196</v>
      </c>
      <c r="D5" s="134">
        <f>'Costos Fijos'!O26</f>
        <v>134640</v>
      </c>
      <c r="E5" s="134">
        <f>'Costos Fijos'!AB26</f>
        <v>128640</v>
      </c>
      <c r="F5" s="134">
        <f>'Costos Fijos'!AO26</f>
        <v>128640</v>
      </c>
      <c r="G5" s="134">
        <f>'Costos Fijos'!BB26</f>
        <v>128640</v>
      </c>
    </row>
    <row r="6" spans="2:8">
      <c r="C6" s="135" t="s">
        <v>203</v>
      </c>
      <c r="D6" s="134">
        <f>'Costos Variables'!O12</f>
        <v>696681.0832770468</v>
      </c>
      <c r="E6" s="134">
        <f>'Costos Variables'!AB12</f>
        <v>856917.73243076762</v>
      </c>
      <c r="F6" s="134">
        <f>'Costos Variables'!AO12</f>
        <v>1079716.3428627674</v>
      </c>
      <c r="G6" s="134">
        <f>'Costos Variables'!BB12</f>
        <v>1468414.2262933636</v>
      </c>
    </row>
    <row r="7" spans="2:8">
      <c r="C7" s="163" t="s">
        <v>90</v>
      </c>
      <c r="D7" s="134">
        <f>RRHH!P28</f>
        <v>479700</v>
      </c>
      <c r="E7" s="134">
        <f>RRHH!AC28</f>
        <v>607620</v>
      </c>
      <c r="F7" s="134">
        <f>RRHH!AP28</f>
        <v>735540</v>
      </c>
      <c r="G7" s="134">
        <f>RRHH!BC28</f>
        <v>735540</v>
      </c>
    </row>
    <row r="8" spans="2:8">
      <c r="C8" s="165" t="s">
        <v>0</v>
      </c>
      <c r="D8" s="134">
        <f>SUM(D5:D7)</f>
        <v>1311021.0832770467</v>
      </c>
      <c r="E8" s="134">
        <f>SUM(E5:E7)</f>
        <v>1593177.7324307677</v>
      </c>
      <c r="F8" s="134">
        <f>SUM(F5:F7)</f>
        <v>1943896.3428627674</v>
      </c>
      <c r="G8" s="134">
        <f>SUM(G5:G7)</f>
        <v>2332594.2262933636</v>
      </c>
    </row>
  </sheetData>
  <mergeCells count="1">
    <mergeCell ref="C2:H2"/>
  </mergeCells>
  <hyperlinks>
    <hyperlink ref="B2" location="Inicio!A1" display="INICIO"/>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2:BB34"/>
  <sheetViews>
    <sheetView showGridLines="0" topLeftCell="A3" workbookViewId="0">
      <selection activeCell="BB31" sqref="BB31"/>
    </sheetView>
  </sheetViews>
  <sheetFormatPr defaultColWidth="11.42578125" defaultRowHeight="15" outlineLevelRow="1" outlineLevelCol="1"/>
  <cols>
    <col min="2" max="2" width="33.140625" bestFit="1" customWidth="1"/>
    <col min="3" max="3" width="12" hidden="1" customWidth="1" outlineLevel="1"/>
    <col min="4" max="4" width="13.7109375" hidden="1" customWidth="1" outlineLevel="1"/>
    <col min="5" max="14" width="12" hidden="1" customWidth="1" outlineLevel="1"/>
    <col min="15" max="15" width="13" bestFit="1" customWidth="1" collapsed="1"/>
    <col min="16" max="27" width="11.42578125" hidden="1" customWidth="1" outlineLevel="1"/>
    <col min="28" max="28" width="13" bestFit="1" customWidth="1" collapsed="1"/>
    <col min="29" max="40" width="11.42578125" hidden="1" customWidth="1" outlineLevel="1"/>
    <col min="41" max="41" width="13" bestFit="1" customWidth="1" collapsed="1"/>
    <col min="42" max="53" width="11.42578125" hidden="1" customWidth="1" outlineLevel="1"/>
    <col min="54" max="54" width="13" bestFit="1" customWidth="1" collapsed="1"/>
  </cols>
  <sheetData>
    <row r="2" spans="1:54" ht="39.75">
      <c r="B2" s="11" t="s">
        <v>88</v>
      </c>
      <c r="C2" s="185" t="s">
        <v>93</v>
      </c>
      <c r="D2" s="185"/>
      <c r="E2" s="185"/>
      <c r="F2" s="185"/>
      <c r="G2" s="185"/>
      <c r="H2" s="185"/>
    </row>
    <row r="3" spans="1:54" ht="23.25">
      <c r="B3" s="214"/>
      <c r="C3" s="214"/>
      <c r="D3" s="214"/>
      <c r="E3" s="214"/>
      <c r="F3" s="214"/>
      <c r="G3" s="214"/>
      <c r="H3" s="214"/>
      <c r="I3" s="214"/>
      <c r="J3" s="214"/>
      <c r="K3" s="214"/>
      <c r="L3" s="214"/>
      <c r="M3" s="214"/>
      <c r="N3" s="214"/>
      <c r="O3" s="214"/>
    </row>
    <row r="4" spans="1:54">
      <c r="C4" s="211">
        <v>2014</v>
      </c>
      <c r="D4" s="212"/>
      <c r="E4" s="212"/>
      <c r="F4" s="212"/>
      <c r="G4" s="212"/>
      <c r="H4" s="212"/>
      <c r="I4" s="212"/>
      <c r="J4" s="212"/>
      <c r="K4" s="212"/>
      <c r="L4" s="212"/>
      <c r="M4" s="212"/>
      <c r="N4" s="212"/>
      <c r="O4" s="213"/>
      <c r="P4" s="211">
        <v>2015</v>
      </c>
      <c r="Q4" s="212"/>
      <c r="R4" s="212"/>
      <c r="S4" s="212"/>
      <c r="T4" s="212"/>
      <c r="U4" s="212"/>
      <c r="V4" s="212"/>
      <c r="W4" s="212"/>
      <c r="X4" s="212"/>
      <c r="Y4" s="212"/>
      <c r="Z4" s="212"/>
      <c r="AA4" s="212"/>
      <c r="AB4" s="213"/>
      <c r="AC4" s="211">
        <v>2016</v>
      </c>
      <c r="AD4" s="212"/>
      <c r="AE4" s="212"/>
      <c r="AF4" s="212"/>
      <c r="AG4" s="212"/>
      <c r="AH4" s="212"/>
      <c r="AI4" s="212"/>
      <c r="AJ4" s="212"/>
      <c r="AK4" s="212"/>
      <c r="AL4" s="212"/>
      <c r="AM4" s="212"/>
      <c r="AN4" s="212"/>
      <c r="AO4" s="213"/>
      <c r="AP4" s="211">
        <v>2017</v>
      </c>
      <c r="AQ4" s="212"/>
      <c r="AR4" s="212"/>
      <c r="AS4" s="212"/>
      <c r="AT4" s="212"/>
      <c r="AU4" s="212"/>
      <c r="AV4" s="212"/>
      <c r="AW4" s="212"/>
      <c r="AX4" s="212"/>
      <c r="AY4" s="212"/>
      <c r="AZ4" s="212"/>
      <c r="BA4" s="212"/>
      <c r="BB4" s="213"/>
    </row>
    <row r="5" spans="1:54">
      <c r="B5" s="14"/>
      <c r="C5" s="14" t="s">
        <v>3</v>
      </c>
      <c r="D5" s="14" t="s">
        <v>4</v>
      </c>
      <c r="E5" s="14" t="s">
        <v>5</v>
      </c>
      <c r="F5" s="14" t="s">
        <v>6</v>
      </c>
      <c r="G5" s="14" t="s">
        <v>7</v>
      </c>
      <c r="H5" s="14" t="s">
        <v>8</v>
      </c>
      <c r="I5" s="14" t="s">
        <v>9</v>
      </c>
      <c r="J5" s="14" t="s">
        <v>10</v>
      </c>
      <c r="K5" s="14" t="s">
        <v>11</v>
      </c>
      <c r="L5" s="14" t="s">
        <v>12</v>
      </c>
      <c r="M5" s="14" t="s">
        <v>13</v>
      </c>
      <c r="N5" s="14" t="s">
        <v>14</v>
      </c>
      <c r="O5" s="14" t="s">
        <v>0</v>
      </c>
      <c r="P5" s="14" t="s">
        <v>3</v>
      </c>
      <c r="Q5" s="14" t="s">
        <v>4</v>
      </c>
      <c r="R5" s="14" t="s">
        <v>5</v>
      </c>
      <c r="S5" s="14" t="s">
        <v>6</v>
      </c>
      <c r="T5" s="14" t="s">
        <v>7</v>
      </c>
      <c r="U5" s="14" t="s">
        <v>8</v>
      </c>
      <c r="V5" s="14" t="s">
        <v>9</v>
      </c>
      <c r="W5" s="14" t="s">
        <v>10</v>
      </c>
      <c r="X5" s="14" t="s">
        <v>11</v>
      </c>
      <c r="Y5" s="14" t="s">
        <v>12</v>
      </c>
      <c r="Z5" s="14" t="s">
        <v>13</v>
      </c>
      <c r="AA5" s="14" t="s">
        <v>14</v>
      </c>
      <c r="AB5" s="14" t="s">
        <v>0</v>
      </c>
      <c r="AC5" s="14" t="s">
        <v>3</v>
      </c>
      <c r="AD5" s="14" t="s">
        <v>4</v>
      </c>
      <c r="AE5" s="14" t="s">
        <v>5</v>
      </c>
      <c r="AF5" s="14" t="s">
        <v>6</v>
      </c>
      <c r="AG5" s="14" t="s">
        <v>7</v>
      </c>
      <c r="AH5" s="14" t="s">
        <v>8</v>
      </c>
      <c r="AI5" s="14" t="s">
        <v>9</v>
      </c>
      <c r="AJ5" s="14" t="s">
        <v>10</v>
      </c>
      <c r="AK5" s="14" t="s">
        <v>11</v>
      </c>
      <c r="AL5" s="14" t="s">
        <v>12</v>
      </c>
      <c r="AM5" s="14" t="s">
        <v>13</v>
      </c>
      <c r="AN5" s="14" t="s">
        <v>14</v>
      </c>
      <c r="AO5" s="14" t="s">
        <v>0</v>
      </c>
      <c r="AP5" s="14" t="s">
        <v>3</v>
      </c>
      <c r="AQ5" s="14" t="s">
        <v>4</v>
      </c>
      <c r="AR5" s="14" t="s">
        <v>5</v>
      </c>
      <c r="AS5" s="14" t="s">
        <v>6</v>
      </c>
      <c r="AT5" s="14" t="s">
        <v>7</v>
      </c>
      <c r="AU5" s="14" t="s">
        <v>8</v>
      </c>
      <c r="AV5" s="14" t="s">
        <v>9</v>
      </c>
      <c r="AW5" s="14" t="s">
        <v>10</v>
      </c>
      <c r="AX5" s="14" t="s">
        <v>11</v>
      </c>
      <c r="AY5" s="14" t="s">
        <v>12</v>
      </c>
      <c r="AZ5" s="14" t="s">
        <v>13</v>
      </c>
      <c r="BA5" s="14" t="s">
        <v>14</v>
      </c>
      <c r="BB5" s="14" t="s">
        <v>0</v>
      </c>
    </row>
    <row r="6" spans="1:54" hidden="1" outlineLevel="1">
      <c r="A6" s="223" t="s">
        <v>15</v>
      </c>
      <c r="B6" s="122" t="s">
        <v>16</v>
      </c>
      <c r="C6" s="4">
        <v>5000</v>
      </c>
      <c r="D6" s="4">
        <v>5000</v>
      </c>
      <c r="E6" s="4">
        <v>5000</v>
      </c>
      <c r="F6" s="4">
        <v>5000</v>
      </c>
      <c r="G6" s="4">
        <v>5000</v>
      </c>
      <c r="H6" s="4">
        <v>5000</v>
      </c>
      <c r="I6" s="4">
        <v>5000</v>
      </c>
      <c r="J6" s="4">
        <v>5000</v>
      </c>
      <c r="K6" s="4">
        <v>5000</v>
      </c>
      <c r="L6" s="4">
        <v>5000</v>
      </c>
      <c r="M6" s="4">
        <v>5000</v>
      </c>
      <c r="N6" s="4">
        <v>5000</v>
      </c>
      <c r="O6" s="4">
        <f>SUM(C6:N6)</f>
        <v>60000</v>
      </c>
      <c r="P6" s="4">
        <v>5000</v>
      </c>
      <c r="Q6" s="4">
        <v>5000</v>
      </c>
      <c r="R6" s="4">
        <v>5000</v>
      </c>
      <c r="S6" s="4">
        <v>5000</v>
      </c>
      <c r="T6" s="4">
        <v>5000</v>
      </c>
      <c r="U6" s="4">
        <v>5000</v>
      </c>
      <c r="V6" s="4">
        <v>5000</v>
      </c>
      <c r="W6" s="4">
        <v>5000</v>
      </c>
      <c r="X6" s="4">
        <v>5000</v>
      </c>
      <c r="Y6" s="4">
        <v>5000</v>
      </c>
      <c r="Z6" s="4">
        <v>5000</v>
      </c>
      <c r="AA6" s="4">
        <v>5000</v>
      </c>
      <c r="AB6" s="4">
        <f>SUM(P6:AA6)</f>
        <v>60000</v>
      </c>
      <c r="AC6" s="4">
        <v>5000</v>
      </c>
      <c r="AD6" s="4">
        <v>5000</v>
      </c>
      <c r="AE6" s="4">
        <v>5000</v>
      </c>
      <c r="AF6" s="4">
        <v>5000</v>
      </c>
      <c r="AG6" s="4">
        <v>5000</v>
      </c>
      <c r="AH6" s="4">
        <v>5000</v>
      </c>
      <c r="AI6" s="4">
        <v>5000</v>
      </c>
      <c r="AJ6" s="4">
        <v>5000</v>
      </c>
      <c r="AK6" s="4">
        <v>5000</v>
      </c>
      <c r="AL6" s="4">
        <v>5000</v>
      </c>
      <c r="AM6" s="4">
        <v>5000</v>
      </c>
      <c r="AN6" s="4">
        <v>5000</v>
      </c>
      <c r="AO6" s="4">
        <f>SUM(AC6:AN6)</f>
        <v>60000</v>
      </c>
      <c r="AP6" s="4">
        <v>5000</v>
      </c>
      <c r="AQ6" s="4">
        <v>5000</v>
      </c>
      <c r="AR6" s="4">
        <v>5000</v>
      </c>
      <c r="AS6" s="4">
        <v>5000</v>
      </c>
      <c r="AT6" s="4">
        <v>5000</v>
      </c>
      <c r="AU6" s="4">
        <v>5000</v>
      </c>
      <c r="AV6" s="4">
        <v>5000</v>
      </c>
      <c r="AW6" s="4">
        <v>5000</v>
      </c>
      <c r="AX6" s="4">
        <v>5000</v>
      </c>
      <c r="AY6" s="4">
        <v>5000</v>
      </c>
      <c r="AZ6" s="4">
        <v>5000</v>
      </c>
      <c r="BA6" s="4">
        <v>5000</v>
      </c>
      <c r="BB6" s="4">
        <f>SUM(AP6:BA6)</f>
        <v>60000</v>
      </c>
    </row>
    <row r="7" spans="1:54" hidden="1" outlineLevel="1">
      <c r="A7" s="224"/>
      <c r="B7" s="1" t="s">
        <v>17</v>
      </c>
      <c r="C7" s="4">
        <v>500</v>
      </c>
      <c r="D7" s="4">
        <v>500</v>
      </c>
      <c r="E7" s="4">
        <v>500</v>
      </c>
      <c r="F7" s="4">
        <v>500</v>
      </c>
      <c r="G7" s="4">
        <v>500</v>
      </c>
      <c r="H7" s="4">
        <v>500</v>
      </c>
      <c r="I7" s="4">
        <v>500</v>
      </c>
      <c r="J7" s="4">
        <v>500</v>
      </c>
      <c r="K7" s="4">
        <v>500</v>
      </c>
      <c r="L7" s="4">
        <v>500</v>
      </c>
      <c r="M7" s="4">
        <v>500</v>
      </c>
      <c r="N7" s="4">
        <v>500</v>
      </c>
      <c r="O7" s="4">
        <f t="shared" ref="O7:O23" si="0">SUM(C7:N7)</f>
        <v>6000</v>
      </c>
      <c r="P7" s="4">
        <v>500</v>
      </c>
      <c r="Q7" s="4">
        <v>500</v>
      </c>
      <c r="R7" s="4">
        <v>500</v>
      </c>
      <c r="S7" s="4">
        <v>500</v>
      </c>
      <c r="T7" s="4">
        <v>500</v>
      </c>
      <c r="U7" s="4">
        <v>500</v>
      </c>
      <c r="V7" s="4">
        <v>500</v>
      </c>
      <c r="W7" s="4">
        <v>500</v>
      </c>
      <c r="X7" s="4">
        <v>500</v>
      </c>
      <c r="Y7" s="4">
        <v>500</v>
      </c>
      <c r="Z7" s="4">
        <v>500</v>
      </c>
      <c r="AA7" s="4">
        <v>500</v>
      </c>
      <c r="AB7" s="4">
        <f t="shared" ref="AB7:AB12" si="1">SUM(P7:AA7)</f>
        <v>6000</v>
      </c>
      <c r="AC7" s="4">
        <v>500</v>
      </c>
      <c r="AD7" s="4">
        <v>500</v>
      </c>
      <c r="AE7" s="4">
        <v>500</v>
      </c>
      <c r="AF7" s="4">
        <v>500</v>
      </c>
      <c r="AG7" s="4">
        <v>500</v>
      </c>
      <c r="AH7" s="4">
        <v>500</v>
      </c>
      <c r="AI7" s="4">
        <v>500</v>
      </c>
      <c r="AJ7" s="4">
        <v>500</v>
      </c>
      <c r="AK7" s="4">
        <v>500</v>
      </c>
      <c r="AL7" s="4">
        <v>500</v>
      </c>
      <c r="AM7" s="4">
        <v>500</v>
      </c>
      <c r="AN7" s="4">
        <v>500</v>
      </c>
      <c r="AO7" s="4">
        <f t="shared" ref="AO7:AO12" si="2">SUM(AC7:AN7)</f>
        <v>6000</v>
      </c>
      <c r="AP7" s="4">
        <v>500</v>
      </c>
      <c r="AQ7" s="4">
        <v>500</v>
      </c>
      <c r="AR7" s="4">
        <v>500</v>
      </c>
      <c r="AS7" s="4">
        <v>500</v>
      </c>
      <c r="AT7" s="4">
        <v>500</v>
      </c>
      <c r="AU7" s="4">
        <v>500</v>
      </c>
      <c r="AV7" s="4">
        <v>500</v>
      </c>
      <c r="AW7" s="4">
        <v>500</v>
      </c>
      <c r="AX7" s="4">
        <v>500</v>
      </c>
      <c r="AY7" s="4">
        <v>500</v>
      </c>
      <c r="AZ7" s="4">
        <v>500</v>
      </c>
      <c r="BA7" s="4">
        <v>500</v>
      </c>
      <c r="BB7" s="4">
        <f t="shared" ref="BB7:BB12" si="3">SUM(AP7:BA7)</f>
        <v>6000</v>
      </c>
    </row>
    <row r="8" spans="1:54" hidden="1" outlineLevel="1">
      <c r="A8" s="224"/>
      <c r="B8" s="1" t="s">
        <v>208</v>
      </c>
      <c r="C8" s="4">
        <v>350</v>
      </c>
      <c r="D8" s="4">
        <v>350</v>
      </c>
      <c r="E8" s="4">
        <v>350</v>
      </c>
      <c r="F8" s="4">
        <v>350</v>
      </c>
      <c r="G8" s="4">
        <v>350</v>
      </c>
      <c r="H8" s="4">
        <v>350</v>
      </c>
      <c r="I8" s="4">
        <v>350</v>
      </c>
      <c r="J8" s="4">
        <v>350</v>
      </c>
      <c r="K8" s="4">
        <v>350</v>
      </c>
      <c r="L8" s="4">
        <v>350</v>
      </c>
      <c r="M8" s="4">
        <v>350</v>
      </c>
      <c r="N8" s="4">
        <v>350</v>
      </c>
      <c r="O8" s="4">
        <f t="shared" si="0"/>
        <v>4200</v>
      </c>
      <c r="P8" s="4">
        <v>350</v>
      </c>
      <c r="Q8" s="4">
        <v>350</v>
      </c>
      <c r="R8" s="4">
        <v>350</v>
      </c>
      <c r="S8" s="4">
        <v>350</v>
      </c>
      <c r="T8" s="4">
        <v>350</v>
      </c>
      <c r="U8" s="4">
        <v>350</v>
      </c>
      <c r="V8" s="4">
        <v>350</v>
      </c>
      <c r="W8" s="4">
        <v>350</v>
      </c>
      <c r="X8" s="4">
        <v>350</v>
      </c>
      <c r="Y8" s="4">
        <v>350</v>
      </c>
      <c r="Z8" s="4">
        <v>350</v>
      </c>
      <c r="AA8" s="4">
        <v>350</v>
      </c>
      <c r="AB8" s="4">
        <f t="shared" si="1"/>
        <v>4200</v>
      </c>
      <c r="AC8" s="4">
        <v>350</v>
      </c>
      <c r="AD8" s="4">
        <v>350</v>
      </c>
      <c r="AE8" s="4">
        <v>350</v>
      </c>
      <c r="AF8" s="4">
        <v>350</v>
      </c>
      <c r="AG8" s="4">
        <v>350</v>
      </c>
      <c r="AH8" s="4">
        <v>350</v>
      </c>
      <c r="AI8" s="4">
        <v>350</v>
      </c>
      <c r="AJ8" s="4">
        <v>350</v>
      </c>
      <c r="AK8" s="4">
        <v>350</v>
      </c>
      <c r="AL8" s="4">
        <v>350</v>
      </c>
      <c r="AM8" s="4">
        <v>350</v>
      </c>
      <c r="AN8" s="4">
        <v>350</v>
      </c>
      <c r="AO8" s="4">
        <f t="shared" si="2"/>
        <v>4200</v>
      </c>
      <c r="AP8" s="4">
        <v>350</v>
      </c>
      <c r="AQ8" s="4">
        <v>350</v>
      </c>
      <c r="AR8" s="4">
        <v>350</v>
      </c>
      <c r="AS8" s="4">
        <v>350</v>
      </c>
      <c r="AT8" s="4">
        <v>350</v>
      </c>
      <c r="AU8" s="4">
        <v>350</v>
      </c>
      <c r="AV8" s="4">
        <v>350</v>
      </c>
      <c r="AW8" s="4">
        <v>350</v>
      </c>
      <c r="AX8" s="4">
        <v>350</v>
      </c>
      <c r="AY8" s="4">
        <v>350</v>
      </c>
      <c r="AZ8" s="4">
        <v>350</v>
      </c>
      <c r="BA8" s="4">
        <v>350</v>
      </c>
      <c r="BB8" s="4">
        <f t="shared" si="3"/>
        <v>4200</v>
      </c>
    </row>
    <row r="9" spans="1:54" hidden="1" outlineLevel="1">
      <c r="A9" s="224"/>
      <c r="B9" s="1" t="s">
        <v>199</v>
      </c>
      <c r="C9" s="4">
        <v>100</v>
      </c>
      <c r="D9" s="4">
        <v>100</v>
      </c>
      <c r="E9" s="4">
        <v>100</v>
      </c>
      <c r="F9" s="4">
        <v>100</v>
      </c>
      <c r="G9" s="4">
        <v>100</v>
      </c>
      <c r="H9" s="4">
        <v>100</v>
      </c>
      <c r="I9" s="4">
        <v>100</v>
      </c>
      <c r="J9" s="4">
        <v>100</v>
      </c>
      <c r="K9" s="4">
        <v>100</v>
      </c>
      <c r="L9" s="4">
        <v>100</v>
      </c>
      <c r="M9" s="4">
        <v>100</v>
      </c>
      <c r="N9" s="4">
        <v>100</v>
      </c>
      <c r="O9" s="4">
        <f>SUM(C9:N9)</f>
        <v>1200</v>
      </c>
      <c r="P9" s="4">
        <v>100</v>
      </c>
      <c r="Q9" s="4">
        <v>100</v>
      </c>
      <c r="R9" s="4">
        <v>100</v>
      </c>
      <c r="S9" s="4">
        <v>100</v>
      </c>
      <c r="T9" s="4">
        <v>100</v>
      </c>
      <c r="U9" s="4">
        <v>100</v>
      </c>
      <c r="V9" s="4">
        <v>100</v>
      </c>
      <c r="W9" s="4">
        <v>100</v>
      </c>
      <c r="X9" s="4">
        <v>100</v>
      </c>
      <c r="Y9" s="4">
        <v>100</v>
      </c>
      <c r="Z9" s="4">
        <v>100</v>
      </c>
      <c r="AA9" s="4">
        <v>100</v>
      </c>
      <c r="AB9" s="4">
        <f t="shared" si="1"/>
        <v>1200</v>
      </c>
      <c r="AC9" s="4">
        <v>100</v>
      </c>
      <c r="AD9" s="4">
        <v>100</v>
      </c>
      <c r="AE9" s="4">
        <v>100</v>
      </c>
      <c r="AF9" s="4">
        <v>100</v>
      </c>
      <c r="AG9" s="4">
        <v>100</v>
      </c>
      <c r="AH9" s="4">
        <v>100</v>
      </c>
      <c r="AI9" s="4">
        <v>100</v>
      </c>
      <c r="AJ9" s="4">
        <v>100</v>
      </c>
      <c r="AK9" s="4">
        <v>100</v>
      </c>
      <c r="AL9" s="4">
        <v>100</v>
      </c>
      <c r="AM9" s="4">
        <v>100</v>
      </c>
      <c r="AN9" s="4">
        <v>100</v>
      </c>
      <c r="AO9" s="4">
        <f t="shared" si="2"/>
        <v>1200</v>
      </c>
      <c r="AP9" s="4">
        <v>100</v>
      </c>
      <c r="AQ9" s="4">
        <v>100</v>
      </c>
      <c r="AR9" s="4">
        <v>100</v>
      </c>
      <c r="AS9" s="4">
        <v>100</v>
      </c>
      <c r="AT9" s="4">
        <v>100</v>
      </c>
      <c r="AU9" s="4">
        <v>100</v>
      </c>
      <c r="AV9" s="4">
        <v>100</v>
      </c>
      <c r="AW9" s="4">
        <v>100</v>
      </c>
      <c r="AX9" s="4">
        <v>100</v>
      </c>
      <c r="AY9" s="4">
        <v>100</v>
      </c>
      <c r="AZ9" s="4">
        <v>100</v>
      </c>
      <c r="BA9" s="4">
        <v>100</v>
      </c>
      <c r="BB9" s="4">
        <f t="shared" si="3"/>
        <v>1200</v>
      </c>
    </row>
    <row r="10" spans="1:54" hidden="1" outlineLevel="1">
      <c r="A10" s="224"/>
      <c r="B10" s="1" t="s">
        <v>18</v>
      </c>
      <c r="C10" s="4">
        <v>200</v>
      </c>
      <c r="D10" s="4">
        <v>200</v>
      </c>
      <c r="E10" s="4">
        <v>200</v>
      </c>
      <c r="F10" s="4">
        <v>200</v>
      </c>
      <c r="G10" s="4">
        <v>200</v>
      </c>
      <c r="H10" s="4">
        <v>200</v>
      </c>
      <c r="I10" s="4">
        <v>200</v>
      </c>
      <c r="J10" s="4">
        <v>200</v>
      </c>
      <c r="K10" s="4">
        <v>200</v>
      </c>
      <c r="L10" s="4">
        <v>200</v>
      </c>
      <c r="M10" s="4">
        <v>200</v>
      </c>
      <c r="N10" s="4">
        <v>200</v>
      </c>
      <c r="O10" s="4">
        <f t="shared" si="0"/>
        <v>2400</v>
      </c>
      <c r="P10" s="4">
        <v>200</v>
      </c>
      <c r="Q10" s="4">
        <v>200</v>
      </c>
      <c r="R10" s="4">
        <v>200</v>
      </c>
      <c r="S10" s="4">
        <v>200</v>
      </c>
      <c r="T10" s="4">
        <v>200</v>
      </c>
      <c r="U10" s="4">
        <v>200</v>
      </c>
      <c r="V10" s="4">
        <v>200</v>
      </c>
      <c r="W10" s="4">
        <v>200</v>
      </c>
      <c r="X10" s="4">
        <v>200</v>
      </c>
      <c r="Y10" s="4">
        <v>200</v>
      </c>
      <c r="Z10" s="4">
        <v>200</v>
      </c>
      <c r="AA10" s="4">
        <v>200</v>
      </c>
      <c r="AB10" s="4">
        <f t="shared" si="1"/>
        <v>2400</v>
      </c>
      <c r="AC10" s="4">
        <v>200</v>
      </c>
      <c r="AD10" s="4">
        <v>200</v>
      </c>
      <c r="AE10" s="4">
        <v>200</v>
      </c>
      <c r="AF10" s="4">
        <v>200</v>
      </c>
      <c r="AG10" s="4">
        <v>200</v>
      </c>
      <c r="AH10" s="4">
        <v>200</v>
      </c>
      <c r="AI10" s="4">
        <v>200</v>
      </c>
      <c r="AJ10" s="4">
        <v>200</v>
      </c>
      <c r="AK10" s="4">
        <v>200</v>
      </c>
      <c r="AL10" s="4">
        <v>200</v>
      </c>
      <c r="AM10" s="4">
        <v>200</v>
      </c>
      <c r="AN10" s="4">
        <v>200</v>
      </c>
      <c r="AO10" s="4">
        <f t="shared" si="2"/>
        <v>2400</v>
      </c>
      <c r="AP10" s="4">
        <v>200</v>
      </c>
      <c r="AQ10" s="4">
        <v>200</v>
      </c>
      <c r="AR10" s="4">
        <v>200</v>
      </c>
      <c r="AS10" s="4">
        <v>200</v>
      </c>
      <c r="AT10" s="4">
        <v>200</v>
      </c>
      <c r="AU10" s="4">
        <v>200</v>
      </c>
      <c r="AV10" s="4">
        <v>200</v>
      </c>
      <c r="AW10" s="4">
        <v>200</v>
      </c>
      <c r="AX10" s="4">
        <v>200</v>
      </c>
      <c r="AY10" s="4">
        <v>200</v>
      </c>
      <c r="AZ10" s="4">
        <v>200</v>
      </c>
      <c r="BA10" s="4">
        <v>200</v>
      </c>
      <c r="BB10" s="4">
        <f t="shared" si="3"/>
        <v>2400</v>
      </c>
    </row>
    <row r="11" spans="1:54" hidden="1" outlineLevel="1">
      <c r="A11" s="224"/>
      <c r="B11" s="1" t="s">
        <v>206</v>
      </c>
      <c r="C11" s="4">
        <v>350</v>
      </c>
      <c r="D11" s="4">
        <v>350</v>
      </c>
      <c r="E11" s="4">
        <v>350</v>
      </c>
      <c r="F11" s="4">
        <v>350</v>
      </c>
      <c r="G11" s="4">
        <v>350</v>
      </c>
      <c r="H11" s="4">
        <v>350</v>
      </c>
      <c r="I11" s="4">
        <v>350</v>
      </c>
      <c r="J11" s="4">
        <v>350</v>
      </c>
      <c r="K11" s="4">
        <v>350</v>
      </c>
      <c r="L11" s="4">
        <v>350</v>
      </c>
      <c r="M11" s="4">
        <v>350</v>
      </c>
      <c r="N11" s="4">
        <v>350</v>
      </c>
      <c r="O11" s="4">
        <f t="shared" si="0"/>
        <v>4200</v>
      </c>
      <c r="P11" s="4">
        <v>350</v>
      </c>
      <c r="Q11" s="4">
        <v>350</v>
      </c>
      <c r="R11" s="4">
        <v>350</v>
      </c>
      <c r="S11" s="4">
        <v>350</v>
      </c>
      <c r="T11" s="4">
        <v>350</v>
      </c>
      <c r="U11" s="4">
        <v>350</v>
      </c>
      <c r="V11" s="4">
        <v>350</v>
      </c>
      <c r="W11" s="4">
        <v>350</v>
      </c>
      <c r="X11" s="4">
        <v>350</v>
      </c>
      <c r="Y11" s="4">
        <v>350</v>
      </c>
      <c r="Z11" s="4">
        <v>350</v>
      </c>
      <c r="AA11" s="4">
        <v>350</v>
      </c>
      <c r="AB11" s="4">
        <f t="shared" si="1"/>
        <v>4200</v>
      </c>
      <c r="AC11" s="4">
        <v>350</v>
      </c>
      <c r="AD11" s="4">
        <v>350</v>
      </c>
      <c r="AE11" s="4">
        <v>350</v>
      </c>
      <c r="AF11" s="4">
        <v>350</v>
      </c>
      <c r="AG11" s="4">
        <v>350</v>
      </c>
      <c r="AH11" s="4">
        <v>350</v>
      </c>
      <c r="AI11" s="4">
        <v>350</v>
      </c>
      <c r="AJ11" s="4">
        <v>350</v>
      </c>
      <c r="AK11" s="4">
        <v>350</v>
      </c>
      <c r="AL11" s="4">
        <v>350</v>
      </c>
      <c r="AM11" s="4">
        <v>350</v>
      </c>
      <c r="AN11" s="4">
        <v>350</v>
      </c>
      <c r="AO11" s="4">
        <f t="shared" si="2"/>
        <v>4200</v>
      </c>
      <c r="AP11" s="4">
        <v>350</v>
      </c>
      <c r="AQ11" s="4">
        <v>350</v>
      </c>
      <c r="AR11" s="4">
        <v>350</v>
      </c>
      <c r="AS11" s="4">
        <v>350</v>
      </c>
      <c r="AT11" s="4">
        <v>350</v>
      </c>
      <c r="AU11" s="4">
        <v>350</v>
      </c>
      <c r="AV11" s="4">
        <v>350</v>
      </c>
      <c r="AW11" s="4">
        <v>350</v>
      </c>
      <c r="AX11" s="4">
        <v>350</v>
      </c>
      <c r="AY11" s="4">
        <v>350</v>
      </c>
      <c r="AZ11" s="4">
        <v>350</v>
      </c>
      <c r="BA11" s="4">
        <v>350</v>
      </c>
      <c r="BB11" s="4">
        <f t="shared" si="3"/>
        <v>4200</v>
      </c>
    </row>
    <row r="12" spans="1:54" hidden="1" outlineLevel="1">
      <c r="A12" s="224"/>
      <c r="B12" s="1" t="s">
        <v>207</v>
      </c>
      <c r="C12" s="4">
        <v>300</v>
      </c>
      <c r="D12" s="4">
        <v>300</v>
      </c>
      <c r="E12" s="4">
        <v>300</v>
      </c>
      <c r="F12" s="4">
        <v>300</v>
      </c>
      <c r="G12" s="4">
        <v>300</v>
      </c>
      <c r="H12" s="4">
        <v>300</v>
      </c>
      <c r="I12" s="4">
        <v>300</v>
      </c>
      <c r="J12" s="4">
        <v>300</v>
      </c>
      <c r="K12" s="4">
        <v>300</v>
      </c>
      <c r="L12" s="4">
        <v>300</v>
      </c>
      <c r="M12" s="4">
        <v>300</v>
      </c>
      <c r="N12" s="4">
        <v>300</v>
      </c>
      <c r="O12" s="4">
        <f t="shared" si="0"/>
        <v>3600</v>
      </c>
      <c r="P12" s="4">
        <v>300</v>
      </c>
      <c r="Q12" s="4">
        <v>300</v>
      </c>
      <c r="R12" s="4">
        <v>300</v>
      </c>
      <c r="S12" s="4">
        <v>300</v>
      </c>
      <c r="T12" s="4">
        <v>300</v>
      </c>
      <c r="U12" s="4">
        <v>300</v>
      </c>
      <c r="V12" s="4">
        <v>300</v>
      </c>
      <c r="W12" s="4">
        <v>300</v>
      </c>
      <c r="X12" s="4">
        <v>300</v>
      </c>
      <c r="Y12" s="4">
        <v>300</v>
      </c>
      <c r="Z12" s="4">
        <v>300</v>
      </c>
      <c r="AA12" s="4">
        <v>300</v>
      </c>
      <c r="AB12" s="4">
        <f t="shared" si="1"/>
        <v>3600</v>
      </c>
      <c r="AC12" s="4">
        <v>300</v>
      </c>
      <c r="AD12" s="4">
        <v>300</v>
      </c>
      <c r="AE12" s="4">
        <v>300</v>
      </c>
      <c r="AF12" s="4">
        <v>300</v>
      </c>
      <c r="AG12" s="4">
        <v>300</v>
      </c>
      <c r="AH12" s="4">
        <v>300</v>
      </c>
      <c r="AI12" s="4">
        <v>300</v>
      </c>
      <c r="AJ12" s="4">
        <v>300</v>
      </c>
      <c r="AK12" s="4">
        <v>300</v>
      </c>
      <c r="AL12" s="4">
        <v>300</v>
      </c>
      <c r="AM12" s="4">
        <v>300</v>
      </c>
      <c r="AN12" s="4">
        <v>300</v>
      </c>
      <c r="AO12" s="4">
        <f t="shared" si="2"/>
        <v>3600</v>
      </c>
      <c r="AP12" s="4">
        <v>300</v>
      </c>
      <c r="AQ12" s="4">
        <v>300</v>
      </c>
      <c r="AR12" s="4">
        <v>300</v>
      </c>
      <c r="AS12" s="4">
        <v>300</v>
      </c>
      <c r="AT12" s="4">
        <v>300</v>
      </c>
      <c r="AU12" s="4">
        <v>300</v>
      </c>
      <c r="AV12" s="4">
        <v>300</v>
      </c>
      <c r="AW12" s="4">
        <v>300</v>
      </c>
      <c r="AX12" s="4">
        <v>300</v>
      </c>
      <c r="AY12" s="4">
        <v>300</v>
      </c>
      <c r="AZ12" s="4">
        <v>300</v>
      </c>
      <c r="BA12" s="4">
        <v>300</v>
      </c>
      <c r="BB12" s="4">
        <f t="shared" si="3"/>
        <v>3600</v>
      </c>
    </row>
    <row r="13" spans="1:54" collapsed="1">
      <c r="A13" s="225"/>
      <c r="B13" s="1" t="s">
        <v>0</v>
      </c>
      <c r="C13" s="4">
        <f>SUM(C6:C12)</f>
        <v>6800</v>
      </c>
      <c r="D13" s="4">
        <f t="shared" ref="D13:BB13" si="4">SUM(D6:D12)</f>
        <v>6800</v>
      </c>
      <c r="E13" s="4">
        <f t="shared" si="4"/>
        <v>6800</v>
      </c>
      <c r="F13" s="4">
        <f t="shared" si="4"/>
        <v>6800</v>
      </c>
      <c r="G13" s="4">
        <f t="shared" si="4"/>
        <v>6800</v>
      </c>
      <c r="H13" s="4">
        <f t="shared" si="4"/>
        <v>6800</v>
      </c>
      <c r="I13" s="4">
        <f t="shared" si="4"/>
        <v>6800</v>
      </c>
      <c r="J13" s="4">
        <f t="shared" si="4"/>
        <v>6800</v>
      </c>
      <c r="K13" s="4">
        <f t="shared" si="4"/>
        <v>6800</v>
      </c>
      <c r="L13" s="4">
        <f t="shared" si="4"/>
        <v>6800</v>
      </c>
      <c r="M13" s="4">
        <f t="shared" si="4"/>
        <v>6800</v>
      </c>
      <c r="N13" s="4">
        <f t="shared" si="4"/>
        <v>6800</v>
      </c>
      <c r="O13" s="4">
        <f t="shared" si="4"/>
        <v>81600</v>
      </c>
      <c r="P13" s="4">
        <f t="shared" si="4"/>
        <v>6800</v>
      </c>
      <c r="Q13" s="4">
        <f t="shared" si="4"/>
        <v>6800</v>
      </c>
      <c r="R13" s="4">
        <f t="shared" si="4"/>
        <v>6800</v>
      </c>
      <c r="S13" s="4">
        <f t="shared" si="4"/>
        <v>6800</v>
      </c>
      <c r="T13" s="4">
        <f t="shared" si="4"/>
        <v>6800</v>
      </c>
      <c r="U13" s="4">
        <f t="shared" si="4"/>
        <v>6800</v>
      </c>
      <c r="V13" s="4">
        <f t="shared" si="4"/>
        <v>6800</v>
      </c>
      <c r="W13" s="4">
        <f t="shared" si="4"/>
        <v>6800</v>
      </c>
      <c r="X13" s="4">
        <f t="shared" si="4"/>
        <v>6800</v>
      </c>
      <c r="Y13" s="4">
        <f t="shared" si="4"/>
        <v>6800</v>
      </c>
      <c r="Z13" s="4">
        <f t="shared" si="4"/>
        <v>6800</v>
      </c>
      <c r="AA13" s="4">
        <f t="shared" si="4"/>
        <v>6800</v>
      </c>
      <c r="AB13" s="4">
        <f t="shared" si="4"/>
        <v>81600</v>
      </c>
      <c r="AC13" s="4">
        <f t="shared" si="4"/>
        <v>6800</v>
      </c>
      <c r="AD13" s="4">
        <f t="shared" si="4"/>
        <v>6800</v>
      </c>
      <c r="AE13" s="4">
        <f t="shared" si="4"/>
        <v>6800</v>
      </c>
      <c r="AF13" s="4">
        <f t="shared" si="4"/>
        <v>6800</v>
      </c>
      <c r="AG13" s="4">
        <f t="shared" si="4"/>
        <v>6800</v>
      </c>
      <c r="AH13" s="4">
        <f t="shared" si="4"/>
        <v>6800</v>
      </c>
      <c r="AI13" s="4">
        <f t="shared" si="4"/>
        <v>6800</v>
      </c>
      <c r="AJ13" s="4">
        <f t="shared" si="4"/>
        <v>6800</v>
      </c>
      <c r="AK13" s="4">
        <f t="shared" si="4"/>
        <v>6800</v>
      </c>
      <c r="AL13" s="4">
        <f t="shared" si="4"/>
        <v>6800</v>
      </c>
      <c r="AM13" s="4">
        <f t="shared" si="4"/>
        <v>6800</v>
      </c>
      <c r="AN13" s="4">
        <f t="shared" si="4"/>
        <v>6800</v>
      </c>
      <c r="AO13" s="4">
        <f t="shared" si="4"/>
        <v>81600</v>
      </c>
      <c r="AP13" s="4">
        <f t="shared" si="4"/>
        <v>6800</v>
      </c>
      <c r="AQ13" s="4">
        <f t="shared" si="4"/>
        <v>6800</v>
      </c>
      <c r="AR13" s="4">
        <f t="shared" si="4"/>
        <v>6800</v>
      </c>
      <c r="AS13" s="4">
        <f t="shared" si="4"/>
        <v>6800</v>
      </c>
      <c r="AT13" s="4">
        <f t="shared" si="4"/>
        <v>6800</v>
      </c>
      <c r="AU13" s="4">
        <f t="shared" si="4"/>
        <v>6800</v>
      </c>
      <c r="AV13" s="4">
        <f t="shared" si="4"/>
        <v>6800</v>
      </c>
      <c r="AW13" s="4">
        <f t="shared" si="4"/>
        <v>6800</v>
      </c>
      <c r="AX13" s="4">
        <f t="shared" si="4"/>
        <v>6800</v>
      </c>
      <c r="AY13" s="4">
        <f t="shared" si="4"/>
        <v>6800</v>
      </c>
      <c r="AZ13" s="4">
        <f t="shared" si="4"/>
        <v>6800</v>
      </c>
      <c r="BA13" s="4">
        <f t="shared" si="4"/>
        <v>6800</v>
      </c>
      <c r="BB13" s="4">
        <f t="shared" si="4"/>
        <v>81600</v>
      </c>
    </row>
    <row r="14" spans="1:54" hidden="1" outlineLevel="1">
      <c r="A14" s="223" t="s">
        <v>229</v>
      </c>
      <c r="B14" s="1" t="s">
        <v>200</v>
      </c>
      <c r="C14" s="4">
        <v>120</v>
      </c>
      <c r="D14" s="4">
        <v>120</v>
      </c>
      <c r="E14" s="4">
        <v>120</v>
      </c>
      <c r="F14" s="4">
        <v>120</v>
      </c>
      <c r="G14" s="4">
        <v>120</v>
      </c>
      <c r="H14" s="4">
        <v>120</v>
      </c>
      <c r="I14" s="4">
        <v>120</v>
      </c>
      <c r="J14" s="4">
        <v>120</v>
      </c>
      <c r="K14" s="4">
        <v>120</v>
      </c>
      <c r="L14" s="4">
        <v>120</v>
      </c>
      <c r="M14" s="4">
        <v>120</v>
      </c>
      <c r="N14" s="4">
        <v>120</v>
      </c>
      <c r="O14" s="4">
        <f t="shared" si="0"/>
        <v>1440</v>
      </c>
      <c r="P14" s="4">
        <v>120</v>
      </c>
      <c r="Q14" s="4">
        <v>120</v>
      </c>
      <c r="R14" s="4">
        <v>120</v>
      </c>
      <c r="S14" s="4">
        <v>120</v>
      </c>
      <c r="T14" s="4">
        <v>120</v>
      </c>
      <c r="U14" s="4">
        <v>120</v>
      </c>
      <c r="V14" s="4">
        <v>120</v>
      </c>
      <c r="W14" s="4">
        <v>120</v>
      </c>
      <c r="X14" s="4">
        <v>120</v>
      </c>
      <c r="Y14" s="4">
        <v>120</v>
      </c>
      <c r="Z14" s="4">
        <v>120</v>
      </c>
      <c r="AA14" s="4">
        <v>120</v>
      </c>
      <c r="AB14" s="4">
        <f t="shared" ref="AB14:AB20" si="5">SUM(P14:AA14)</f>
        <v>1440</v>
      </c>
      <c r="AC14" s="4">
        <v>120</v>
      </c>
      <c r="AD14" s="4">
        <v>120</v>
      </c>
      <c r="AE14" s="4">
        <v>120</v>
      </c>
      <c r="AF14" s="4">
        <v>120</v>
      </c>
      <c r="AG14" s="4">
        <v>120</v>
      </c>
      <c r="AH14" s="4">
        <v>120</v>
      </c>
      <c r="AI14" s="4">
        <v>120</v>
      </c>
      <c r="AJ14" s="4">
        <v>120</v>
      </c>
      <c r="AK14" s="4">
        <v>120</v>
      </c>
      <c r="AL14" s="4">
        <v>120</v>
      </c>
      <c r="AM14" s="4">
        <v>120</v>
      </c>
      <c r="AN14" s="4">
        <v>120</v>
      </c>
      <c r="AO14" s="4">
        <f t="shared" ref="AO14:AO20" si="6">SUM(AC14:AN14)</f>
        <v>1440</v>
      </c>
      <c r="AP14" s="4">
        <v>120</v>
      </c>
      <c r="AQ14" s="4">
        <v>120</v>
      </c>
      <c r="AR14" s="4">
        <v>120</v>
      </c>
      <c r="AS14" s="4">
        <v>120</v>
      </c>
      <c r="AT14" s="4">
        <v>120</v>
      </c>
      <c r="AU14" s="4">
        <v>120</v>
      </c>
      <c r="AV14" s="4">
        <v>120</v>
      </c>
      <c r="AW14" s="4">
        <v>120</v>
      </c>
      <c r="AX14" s="4">
        <v>120</v>
      </c>
      <c r="AY14" s="4">
        <v>120</v>
      </c>
      <c r="AZ14" s="4">
        <v>120</v>
      </c>
      <c r="BA14" s="4">
        <v>120</v>
      </c>
      <c r="BB14" s="4">
        <f t="shared" ref="BB14:BB20" si="7">SUM(AP14:BA14)</f>
        <v>1440</v>
      </c>
    </row>
    <row r="15" spans="1:54" hidden="1" outlineLevel="1">
      <c r="A15" s="224"/>
      <c r="B15" s="1" t="s">
        <v>225</v>
      </c>
      <c r="C15" s="4">
        <v>500</v>
      </c>
      <c r="D15" s="4">
        <v>500</v>
      </c>
      <c r="E15" s="4">
        <v>500</v>
      </c>
      <c r="F15" s="4">
        <v>500</v>
      </c>
      <c r="G15" s="4">
        <v>500</v>
      </c>
      <c r="H15" s="4">
        <v>500</v>
      </c>
      <c r="I15" s="4">
        <v>500</v>
      </c>
      <c r="J15" s="4">
        <v>500</v>
      </c>
      <c r="K15" s="4">
        <v>500</v>
      </c>
      <c r="L15" s="4">
        <v>500</v>
      </c>
      <c r="M15" s="4">
        <v>500</v>
      </c>
      <c r="N15" s="4">
        <v>500</v>
      </c>
      <c r="O15" s="4">
        <f t="shared" si="0"/>
        <v>6000</v>
      </c>
      <c r="P15" s="4">
        <v>500</v>
      </c>
      <c r="Q15" s="4">
        <v>500</v>
      </c>
      <c r="R15" s="4">
        <v>500</v>
      </c>
      <c r="S15" s="4">
        <v>500</v>
      </c>
      <c r="T15" s="4">
        <v>500</v>
      </c>
      <c r="U15" s="4">
        <v>500</v>
      </c>
      <c r="V15" s="4">
        <v>500</v>
      </c>
      <c r="W15" s="4">
        <v>500</v>
      </c>
      <c r="X15" s="4">
        <v>500</v>
      </c>
      <c r="Y15" s="4">
        <v>500</v>
      </c>
      <c r="Z15" s="4">
        <v>500</v>
      </c>
      <c r="AA15" s="4">
        <v>500</v>
      </c>
      <c r="AB15" s="4">
        <f t="shared" si="5"/>
        <v>6000</v>
      </c>
      <c r="AC15" s="4">
        <v>500</v>
      </c>
      <c r="AD15" s="4">
        <v>500</v>
      </c>
      <c r="AE15" s="4">
        <v>500</v>
      </c>
      <c r="AF15" s="4">
        <v>500</v>
      </c>
      <c r="AG15" s="4">
        <v>500</v>
      </c>
      <c r="AH15" s="4">
        <v>500</v>
      </c>
      <c r="AI15" s="4">
        <v>500</v>
      </c>
      <c r="AJ15" s="4">
        <v>500</v>
      </c>
      <c r="AK15" s="4">
        <v>500</v>
      </c>
      <c r="AL15" s="4">
        <v>500</v>
      </c>
      <c r="AM15" s="4">
        <v>500</v>
      </c>
      <c r="AN15" s="4">
        <v>500</v>
      </c>
      <c r="AO15" s="4">
        <f t="shared" si="6"/>
        <v>6000</v>
      </c>
      <c r="AP15" s="4">
        <v>500</v>
      </c>
      <c r="AQ15" s="4">
        <v>500</v>
      </c>
      <c r="AR15" s="4">
        <v>500</v>
      </c>
      <c r="AS15" s="4">
        <v>500</v>
      </c>
      <c r="AT15" s="4">
        <v>500</v>
      </c>
      <c r="AU15" s="4">
        <v>500</v>
      </c>
      <c r="AV15" s="4">
        <v>500</v>
      </c>
      <c r="AW15" s="4">
        <v>500</v>
      </c>
      <c r="AX15" s="4">
        <v>500</v>
      </c>
      <c r="AY15" s="4">
        <v>500</v>
      </c>
      <c r="AZ15" s="4">
        <v>500</v>
      </c>
      <c r="BA15" s="4">
        <v>500</v>
      </c>
      <c r="BB15" s="4">
        <f t="shared" si="7"/>
        <v>6000</v>
      </c>
    </row>
    <row r="16" spans="1:54" collapsed="1">
      <c r="A16" s="225"/>
      <c r="B16" s="1" t="s">
        <v>0</v>
      </c>
      <c r="C16" s="4">
        <f>SUM(C14:C15)</f>
        <v>620</v>
      </c>
      <c r="D16" s="4">
        <f t="shared" ref="D16:BB16" si="8">SUM(D14:D15)</f>
        <v>620</v>
      </c>
      <c r="E16" s="4">
        <f t="shared" si="8"/>
        <v>620</v>
      </c>
      <c r="F16" s="4">
        <f t="shared" si="8"/>
        <v>620</v>
      </c>
      <c r="G16" s="4">
        <f t="shared" si="8"/>
        <v>620</v>
      </c>
      <c r="H16" s="4">
        <f t="shared" si="8"/>
        <v>620</v>
      </c>
      <c r="I16" s="4">
        <f t="shared" si="8"/>
        <v>620</v>
      </c>
      <c r="J16" s="4">
        <f t="shared" si="8"/>
        <v>620</v>
      </c>
      <c r="K16" s="4">
        <f t="shared" si="8"/>
        <v>620</v>
      </c>
      <c r="L16" s="4">
        <f t="shared" si="8"/>
        <v>620</v>
      </c>
      <c r="M16" s="4">
        <f t="shared" si="8"/>
        <v>620</v>
      </c>
      <c r="N16" s="4">
        <f t="shared" si="8"/>
        <v>620</v>
      </c>
      <c r="O16" s="4">
        <f t="shared" si="8"/>
        <v>7440</v>
      </c>
      <c r="P16" s="4">
        <f t="shared" si="8"/>
        <v>620</v>
      </c>
      <c r="Q16" s="4">
        <f t="shared" si="8"/>
        <v>620</v>
      </c>
      <c r="R16" s="4">
        <f t="shared" si="8"/>
        <v>620</v>
      </c>
      <c r="S16" s="4">
        <f t="shared" si="8"/>
        <v>620</v>
      </c>
      <c r="T16" s="4">
        <f t="shared" si="8"/>
        <v>620</v>
      </c>
      <c r="U16" s="4">
        <f t="shared" si="8"/>
        <v>620</v>
      </c>
      <c r="V16" s="4">
        <f t="shared" si="8"/>
        <v>620</v>
      </c>
      <c r="W16" s="4">
        <f t="shared" si="8"/>
        <v>620</v>
      </c>
      <c r="X16" s="4">
        <f t="shared" si="8"/>
        <v>620</v>
      </c>
      <c r="Y16" s="4">
        <f t="shared" si="8"/>
        <v>620</v>
      </c>
      <c r="Z16" s="4">
        <f t="shared" si="8"/>
        <v>620</v>
      </c>
      <c r="AA16" s="4">
        <f t="shared" si="8"/>
        <v>620</v>
      </c>
      <c r="AB16" s="4">
        <f t="shared" si="8"/>
        <v>7440</v>
      </c>
      <c r="AC16" s="4">
        <f t="shared" si="8"/>
        <v>620</v>
      </c>
      <c r="AD16" s="4">
        <f t="shared" si="8"/>
        <v>620</v>
      </c>
      <c r="AE16" s="4">
        <f t="shared" si="8"/>
        <v>620</v>
      </c>
      <c r="AF16" s="4">
        <f t="shared" si="8"/>
        <v>620</v>
      </c>
      <c r="AG16" s="4">
        <f t="shared" si="8"/>
        <v>620</v>
      </c>
      <c r="AH16" s="4">
        <f t="shared" si="8"/>
        <v>620</v>
      </c>
      <c r="AI16" s="4">
        <f t="shared" si="8"/>
        <v>620</v>
      </c>
      <c r="AJ16" s="4">
        <f t="shared" si="8"/>
        <v>620</v>
      </c>
      <c r="AK16" s="4">
        <f t="shared" si="8"/>
        <v>620</v>
      </c>
      <c r="AL16" s="4">
        <f t="shared" si="8"/>
        <v>620</v>
      </c>
      <c r="AM16" s="4">
        <f t="shared" si="8"/>
        <v>620</v>
      </c>
      <c r="AN16" s="4">
        <f t="shared" si="8"/>
        <v>620</v>
      </c>
      <c r="AO16" s="4">
        <f t="shared" si="8"/>
        <v>7440</v>
      </c>
      <c r="AP16" s="4">
        <f t="shared" si="8"/>
        <v>620</v>
      </c>
      <c r="AQ16" s="4">
        <f t="shared" si="8"/>
        <v>620</v>
      </c>
      <c r="AR16" s="4">
        <f t="shared" si="8"/>
        <v>620</v>
      </c>
      <c r="AS16" s="4">
        <f t="shared" si="8"/>
        <v>620</v>
      </c>
      <c r="AT16" s="4">
        <f t="shared" si="8"/>
        <v>620</v>
      </c>
      <c r="AU16" s="4">
        <f t="shared" si="8"/>
        <v>620</v>
      </c>
      <c r="AV16" s="4">
        <f t="shared" si="8"/>
        <v>620</v>
      </c>
      <c r="AW16" s="4">
        <f t="shared" si="8"/>
        <v>620</v>
      </c>
      <c r="AX16" s="4">
        <f t="shared" si="8"/>
        <v>620</v>
      </c>
      <c r="AY16" s="4">
        <f t="shared" si="8"/>
        <v>620</v>
      </c>
      <c r="AZ16" s="4">
        <f t="shared" si="8"/>
        <v>620</v>
      </c>
      <c r="BA16" s="4">
        <f t="shared" si="8"/>
        <v>620</v>
      </c>
      <c r="BB16" s="4">
        <f t="shared" si="8"/>
        <v>7440</v>
      </c>
    </row>
    <row r="17" spans="1:54" hidden="1" outlineLevel="1">
      <c r="A17" s="220" t="s">
        <v>238</v>
      </c>
      <c r="B17" s="1" t="s">
        <v>239</v>
      </c>
      <c r="C17" s="4">
        <v>150</v>
      </c>
      <c r="D17" s="4">
        <v>150</v>
      </c>
      <c r="E17" s="4">
        <v>150</v>
      </c>
      <c r="F17" s="4">
        <v>150</v>
      </c>
      <c r="G17" s="4">
        <v>150</v>
      </c>
      <c r="H17" s="4">
        <v>150</v>
      </c>
      <c r="I17" s="4">
        <v>150</v>
      </c>
      <c r="J17" s="4">
        <v>150</v>
      </c>
      <c r="K17" s="4">
        <v>150</v>
      </c>
      <c r="L17" s="4">
        <v>150</v>
      </c>
      <c r="M17" s="4">
        <v>150</v>
      </c>
      <c r="N17" s="4">
        <v>150</v>
      </c>
      <c r="O17" s="4">
        <f>SUM(C17:N17)</f>
        <v>1800</v>
      </c>
      <c r="P17" s="4">
        <v>150</v>
      </c>
      <c r="Q17" s="4">
        <v>150</v>
      </c>
      <c r="R17" s="4">
        <v>150</v>
      </c>
      <c r="S17" s="4">
        <v>150</v>
      </c>
      <c r="T17" s="4">
        <v>150</v>
      </c>
      <c r="U17" s="4">
        <v>150</v>
      </c>
      <c r="V17" s="4">
        <v>150</v>
      </c>
      <c r="W17" s="4">
        <v>150</v>
      </c>
      <c r="X17" s="4">
        <v>150</v>
      </c>
      <c r="Y17" s="4">
        <v>150</v>
      </c>
      <c r="Z17" s="4">
        <v>150</v>
      </c>
      <c r="AA17" s="4">
        <v>150</v>
      </c>
      <c r="AB17" s="4">
        <f>SUM(P17:AA17)</f>
        <v>1800</v>
      </c>
      <c r="AC17" s="4">
        <v>150</v>
      </c>
      <c r="AD17" s="4">
        <v>150</v>
      </c>
      <c r="AE17" s="4">
        <v>150</v>
      </c>
      <c r="AF17" s="4">
        <v>150</v>
      </c>
      <c r="AG17" s="4">
        <v>150</v>
      </c>
      <c r="AH17" s="4">
        <v>150</v>
      </c>
      <c r="AI17" s="4">
        <v>150</v>
      </c>
      <c r="AJ17" s="4">
        <v>150</v>
      </c>
      <c r="AK17" s="4">
        <v>150</v>
      </c>
      <c r="AL17" s="4">
        <v>150</v>
      </c>
      <c r="AM17" s="4">
        <v>150</v>
      </c>
      <c r="AN17" s="4">
        <v>150</v>
      </c>
      <c r="AO17" s="4">
        <f>SUM(AC17:AN17)</f>
        <v>1800</v>
      </c>
      <c r="AP17" s="4">
        <v>150</v>
      </c>
      <c r="AQ17" s="4">
        <v>150</v>
      </c>
      <c r="AR17" s="4">
        <v>150</v>
      </c>
      <c r="AS17" s="4">
        <v>150</v>
      </c>
      <c r="AT17" s="4">
        <v>150</v>
      </c>
      <c r="AU17" s="4">
        <v>150</v>
      </c>
      <c r="AV17" s="4">
        <v>150</v>
      </c>
      <c r="AW17" s="4">
        <v>150</v>
      </c>
      <c r="AX17" s="4">
        <v>150</v>
      </c>
      <c r="AY17" s="4">
        <v>150</v>
      </c>
      <c r="AZ17" s="4">
        <v>150</v>
      </c>
      <c r="BA17" s="4">
        <v>150</v>
      </c>
      <c r="BB17" s="4">
        <f>SUM(AP17:BA17)</f>
        <v>1800</v>
      </c>
    </row>
    <row r="18" spans="1:54" hidden="1" outlineLevel="1">
      <c r="A18" s="221"/>
      <c r="B18" s="136" t="s">
        <v>240</v>
      </c>
      <c r="C18" s="4">
        <v>150</v>
      </c>
      <c r="D18" s="4">
        <v>150</v>
      </c>
      <c r="E18" s="4">
        <v>150</v>
      </c>
      <c r="F18" s="4">
        <v>150</v>
      </c>
      <c r="G18" s="4">
        <v>150</v>
      </c>
      <c r="H18" s="4">
        <v>150</v>
      </c>
      <c r="I18" s="4">
        <v>150</v>
      </c>
      <c r="J18" s="4">
        <v>150</v>
      </c>
      <c r="K18" s="4">
        <v>150</v>
      </c>
      <c r="L18" s="4">
        <v>150</v>
      </c>
      <c r="M18" s="4">
        <v>150</v>
      </c>
      <c r="N18" s="4">
        <v>150</v>
      </c>
      <c r="O18" s="4">
        <f>SUM(C18:N18)</f>
        <v>1800</v>
      </c>
      <c r="P18" s="4">
        <v>150</v>
      </c>
      <c r="Q18" s="4">
        <v>150</v>
      </c>
      <c r="R18" s="4">
        <v>150</v>
      </c>
      <c r="S18" s="4">
        <v>150</v>
      </c>
      <c r="T18" s="4">
        <v>150</v>
      </c>
      <c r="U18" s="4">
        <v>150</v>
      </c>
      <c r="V18" s="4">
        <v>150</v>
      </c>
      <c r="W18" s="4">
        <v>150</v>
      </c>
      <c r="X18" s="4">
        <v>150</v>
      </c>
      <c r="Y18" s="4">
        <v>150</v>
      </c>
      <c r="Z18" s="4">
        <v>150</v>
      </c>
      <c r="AA18" s="4">
        <v>150</v>
      </c>
      <c r="AB18" s="4">
        <f>SUM(P18:AA18)</f>
        <v>1800</v>
      </c>
      <c r="AC18" s="4">
        <v>150</v>
      </c>
      <c r="AD18" s="4">
        <v>150</v>
      </c>
      <c r="AE18" s="4">
        <v>150</v>
      </c>
      <c r="AF18" s="4">
        <v>150</v>
      </c>
      <c r="AG18" s="4">
        <v>150</v>
      </c>
      <c r="AH18" s="4">
        <v>150</v>
      </c>
      <c r="AI18" s="4">
        <v>150</v>
      </c>
      <c r="AJ18" s="4">
        <v>150</v>
      </c>
      <c r="AK18" s="4">
        <v>150</v>
      </c>
      <c r="AL18" s="4">
        <v>150</v>
      </c>
      <c r="AM18" s="4">
        <v>150</v>
      </c>
      <c r="AN18" s="4">
        <v>150</v>
      </c>
      <c r="AO18" s="4">
        <f>SUM(AC18:AN18)</f>
        <v>1800</v>
      </c>
      <c r="AP18" s="4">
        <v>150</v>
      </c>
      <c r="AQ18" s="4">
        <v>150</v>
      </c>
      <c r="AR18" s="4">
        <v>150</v>
      </c>
      <c r="AS18" s="4">
        <v>150</v>
      </c>
      <c r="AT18" s="4">
        <v>150</v>
      </c>
      <c r="AU18" s="4">
        <v>150</v>
      </c>
      <c r="AV18" s="4">
        <v>150</v>
      </c>
      <c r="AW18" s="4">
        <v>150</v>
      </c>
      <c r="AX18" s="4">
        <v>150</v>
      </c>
      <c r="AY18" s="4">
        <v>150</v>
      </c>
      <c r="AZ18" s="4">
        <v>150</v>
      </c>
      <c r="BA18" s="4">
        <v>150</v>
      </c>
      <c r="BB18" s="4">
        <f>SUM(AP18:BA18)</f>
        <v>1800</v>
      </c>
    </row>
    <row r="19" spans="1:54" collapsed="1">
      <c r="A19" s="222"/>
      <c r="B19" s="133" t="s">
        <v>0</v>
      </c>
      <c r="C19" s="4">
        <f>SUM(C17:C18)</f>
        <v>300</v>
      </c>
      <c r="D19" s="4">
        <f t="shared" ref="D19:N19" si="9">SUM(D17:D18)</f>
        <v>300</v>
      </c>
      <c r="E19" s="4">
        <f t="shared" si="9"/>
        <v>300</v>
      </c>
      <c r="F19" s="4">
        <f t="shared" si="9"/>
        <v>300</v>
      </c>
      <c r="G19" s="4">
        <f t="shared" si="9"/>
        <v>300</v>
      </c>
      <c r="H19" s="4">
        <f t="shared" si="9"/>
        <v>300</v>
      </c>
      <c r="I19" s="4">
        <f t="shared" si="9"/>
        <v>300</v>
      </c>
      <c r="J19" s="4">
        <f t="shared" si="9"/>
        <v>300</v>
      </c>
      <c r="K19" s="4">
        <f t="shared" si="9"/>
        <v>300</v>
      </c>
      <c r="L19" s="4">
        <f t="shared" si="9"/>
        <v>300</v>
      </c>
      <c r="M19" s="4">
        <f t="shared" si="9"/>
        <v>300</v>
      </c>
      <c r="N19" s="4">
        <f t="shared" si="9"/>
        <v>300</v>
      </c>
      <c r="O19" s="4">
        <f>SUM(O17:O18)</f>
        <v>3600</v>
      </c>
      <c r="P19" s="4">
        <f>SUM(P17:P18)</f>
        <v>300</v>
      </c>
      <c r="Q19" s="4">
        <f t="shared" ref="Q19:AA19" si="10">SUM(Q17:Q18)</f>
        <v>300</v>
      </c>
      <c r="R19" s="4">
        <f t="shared" si="10"/>
        <v>300</v>
      </c>
      <c r="S19" s="4">
        <f t="shared" si="10"/>
        <v>300</v>
      </c>
      <c r="T19" s="4">
        <f t="shared" si="10"/>
        <v>300</v>
      </c>
      <c r="U19" s="4">
        <f t="shared" si="10"/>
        <v>300</v>
      </c>
      <c r="V19" s="4">
        <f t="shared" si="10"/>
        <v>300</v>
      </c>
      <c r="W19" s="4">
        <f t="shared" si="10"/>
        <v>300</v>
      </c>
      <c r="X19" s="4">
        <f t="shared" si="10"/>
        <v>300</v>
      </c>
      <c r="Y19" s="4">
        <f t="shared" si="10"/>
        <v>300</v>
      </c>
      <c r="Z19" s="4">
        <f t="shared" si="10"/>
        <v>300</v>
      </c>
      <c r="AA19" s="4">
        <f t="shared" si="10"/>
        <v>300</v>
      </c>
      <c r="AB19" s="4">
        <f>SUM(P19:AA19)</f>
        <v>3600</v>
      </c>
      <c r="AC19" s="4">
        <f>SUM(AC17:AC18)</f>
        <v>300</v>
      </c>
      <c r="AD19" s="4">
        <f t="shared" ref="AD19:AN19" si="11">SUM(AD17:AD18)</f>
        <v>300</v>
      </c>
      <c r="AE19" s="4">
        <f t="shared" si="11"/>
        <v>300</v>
      </c>
      <c r="AF19" s="4">
        <f t="shared" si="11"/>
        <v>300</v>
      </c>
      <c r="AG19" s="4">
        <f t="shared" si="11"/>
        <v>300</v>
      </c>
      <c r="AH19" s="4">
        <f t="shared" si="11"/>
        <v>300</v>
      </c>
      <c r="AI19" s="4">
        <f t="shared" si="11"/>
        <v>300</v>
      </c>
      <c r="AJ19" s="4">
        <f t="shared" si="11"/>
        <v>300</v>
      </c>
      <c r="AK19" s="4">
        <f t="shared" si="11"/>
        <v>300</v>
      </c>
      <c r="AL19" s="4">
        <f t="shared" si="11"/>
        <v>300</v>
      </c>
      <c r="AM19" s="4">
        <f t="shared" si="11"/>
        <v>300</v>
      </c>
      <c r="AN19" s="4">
        <f t="shared" si="11"/>
        <v>300</v>
      </c>
      <c r="AO19" s="4">
        <f>SUM(AC19:AN19)</f>
        <v>3600</v>
      </c>
      <c r="AP19" s="4">
        <f>SUM(AP17:AP18)</f>
        <v>300</v>
      </c>
      <c r="AQ19" s="4">
        <f t="shared" ref="AQ19:BA19" si="12">SUM(AQ17:AQ18)</f>
        <v>300</v>
      </c>
      <c r="AR19" s="4">
        <f t="shared" si="12"/>
        <v>300</v>
      </c>
      <c r="AS19" s="4">
        <f t="shared" si="12"/>
        <v>300</v>
      </c>
      <c r="AT19" s="4">
        <f t="shared" si="12"/>
        <v>300</v>
      </c>
      <c r="AU19" s="4">
        <f t="shared" si="12"/>
        <v>300</v>
      </c>
      <c r="AV19" s="4">
        <f t="shared" si="12"/>
        <v>300</v>
      </c>
      <c r="AW19" s="4">
        <f t="shared" si="12"/>
        <v>300</v>
      </c>
      <c r="AX19" s="4">
        <f t="shared" si="12"/>
        <v>300</v>
      </c>
      <c r="AY19" s="4">
        <f t="shared" si="12"/>
        <v>300</v>
      </c>
      <c r="AZ19" s="4">
        <f t="shared" si="12"/>
        <v>300</v>
      </c>
      <c r="BA19" s="4">
        <f t="shared" si="12"/>
        <v>300</v>
      </c>
      <c r="BB19" s="4">
        <f>SUM(AP19:BA19)</f>
        <v>3600</v>
      </c>
    </row>
    <row r="20" spans="1:54" ht="14.25" hidden="1" customHeight="1" outlineLevel="1">
      <c r="A20" s="217" t="s">
        <v>230</v>
      </c>
      <c r="B20" s="1" t="s">
        <v>205</v>
      </c>
      <c r="C20" s="4">
        <v>200</v>
      </c>
      <c r="D20" s="4">
        <v>200</v>
      </c>
      <c r="E20" s="4">
        <v>200</v>
      </c>
      <c r="F20" s="4">
        <v>200</v>
      </c>
      <c r="G20" s="4">
        <v>200</v>
      </c>
      <c r="H20" s="4">
        <v>200</v>
      </c>
      <c r="I20" s="4">
        <v>200</v>
      </c>
      <c r="J20" s="4">
        <v>200</v>
      </c>
      <c r="K20" s="4">
        <v>200</v>
      </c>
      <c r="L20" s="4">
        <v>200</v>
      </c>
      <c r="M20" s="4">
        <v>200</v>
      </c>
      <c r="N20" s="4">
        <v>200</v>
      </c>
      <c r="O20" s="4">
        <f t="shared" si="0"/>
        <v>2400</v>
      </c>
      <c r="P20" s="4">
        <v>200</v>
      </c>
      <c r="Q20" s="4">
        <v>200</v>
      </c>
      <c r="R20" s="4">
        <v>200</v>
      </c>
      <c r="S20" s="4">
        <v>200</v>
      </c>
      <c r="T20" s="4">
        <v>200</v>
      </c>
      <c r="U20" s="4">
        <v>200</v>
      </c>
      <c r="V20" s="4">
        <v>200</v>
      </c>
      <c r="W20" s="4">
        <v>200</v>
      </c>
      <c r="X20" s="4">
        <v>200</v>
      </c>
      <c r="Y20" s="4">
        <v>200</v>
      </c>
      <c r="Z20" s="4">
        <v>200</v>
      </c>
      <c r="AA20" s="4">
        <v>200</v>
      </c>
      <c r="AB20" s="4">
        <f t="shared" si="5"/>
        <v>2400</v>
      </c>
      <c r="AC20" s="4">
        <v>200</v>
      </c>
      <c r="AD20" s="4">
        <v>200</v>
      </c>
      <c r="AE20" s="4">
        <v>200</v>
      </c>
      <c r="AF20" s="4">
        <v>200</v>
      </c>
      <c r="AG20" s="4">
        <v>200</v>
      </c>
      <c r="AH20" s="4">
        <v>200</v>
      </c>
      <c r="AI20" s="4">
        <v>200</v>
      </c>
      <c r="AJ20" s="4">
        <v>200</v>
      </c>
      <c r="AK20" s="4">
        <v>200</v>
      </c>
      <c r="AL20" s="4">
        <v>200</v>
      </c>
      <c r="AM20" s="4">
        <v>200</v>
      </c>
      <c r="AN20" s="4">
        <v>200</v>
      </c>
      <c r="AO20" s="4">
        <f t="shared" si="6"/>
        <v>2400</v>
      </c>
      <c r="AP20" s="4">
        <v>200</v>
      </c>
      <c r="AQ20" s="4">
        <v>200</v>
      </c>
      <c r="AR20" s="4">
        <v>200</v>
      </c>
      <c r="AS20" s="4">
        <v>200</v>
      </c>
      <c r="AT20" s="4">
        <v>200</v>
      </c>
      <c r="AU20" s="4">
        <v>200</v>
      </c>
      <c r="AV20" s="4">
        <v>200</v>
      </c>
      <c r="AW20" s="4">
        <v>200</v>
      </c>
      <c r="AX20" s="4">
        <v>200</v>
      </c>
      <c r="AY20" s="4">
        <v>200</v>
      </c>
      <c r="AZ20" s="4">
        <v>200</v>
      </c>
      <c r="BA20" s="4">
        <v>200</v>
      </c>
      <c r="BB20" s="4">
        <f t="shared" si="7"/>
        <v>2400</v>
      </c>
    </row>
    <row r="21" spans="1:54" ht="14.25" hidden="1" customHeight="1" outlineLevel="1">
      <c r="A21" s="218"/>
      <c r="B21" s="1" t="s">
        <v>245</v>
      </c>
      <c r="C21" s="4">
        <v>2500</v>
      </c>
      <c r="D21" s="4">
        <v>2500</v>
      </c>
      <c r="E21" s="4">
        <v>2500</v>
      </c>
      <c r="F21" s="4">
        <v>2500</v>
      </c>
      <c r="G21" s="4">
        <v>2500</v>
      </c>
      <c r="H21" s="4">
        <v>2500</v>
      </c>
      <c r="I21" s="4">
        <v>1500</v>
      </c>
      <c r="J21" s="4">
        <v>1500</v>
      </c>
      <c r="K21" s="4">
        <v>1500</v>
      </c>
      <c r="L21" s="4">
        <v>1500</v>
      </c>
      <c r="M21" s="4">
        <v>1500</v>
      </c>
      <c r="N21" s="4">
        <v>1500</v>
      </c>
      <c r="O21" s="4">
        <f>SUM(C21:N21)</f>
        <v>24000</v>
      </c>
      <c r="P21" s="4">
        <v>1500</v>
      </c>
      <c r="Q21" s="4">
        <v>1500</v>
      </c>
      <c r="R21" s="4">
        <v>1500</v>
      </c>
      <c r="S21" s="4">
        <v>1500</v>
      </c>
      <c r="T21" s="4">
        <v>1500</v>
      </c>
      <c r="U21" s="4">
        <v>1500</v>
      </c>
      <c r="V21" s="4">
        <v>1500</v>
      </c>
      <c r="W21" s="4">
        <v>1500</v>
      </c>
      <c r="X21" s="4">
        <v>1500</v>
      </c>
      <c r="Y21" s="4">
        <v>1500</v>
      </c>
      <c r="Z21" s="4">
        <v>1500</v>
      </c>
      <c r="AA21" s="4">
        <v>1500</v>
      </c>
      <c r="AB21" s="4">
        <f>SUM(P21:AA21)</f>
        <v>18000</v>
      </c>
      <c r="AC21" s="4">
        <v>1500</v>
      </c>
      <c r="AD21" s="4">
        <v>1500</v>
      </c>
      <c r="AE21" s="4">
        <v>1500</v>
      </c>
      <c r="AF21" s="4">
        <v>1500</v>
      </c>
      <c r="AG21" s="4">
        <v>1500</v>
      </c>
      <c r="AH21" s="4">
        <v>1500</v>
      </c>
      <c r="AI21" s="4">
        <v>1500</v>
      </c>
      <c r="AJ21" s="4">
        <v>1500</v>
      </c>
      <c r="AK21" s="4">
        <v>1500</v>
      </c>
      <c r="AL21" s="4">
        <v>1500</v>
      </c>
      <c r="AM21" s="4">
        <v>1500</v>
      </c>
      <c r="AN21" s="4">
        <v>1500</v>
      </c>
      <c r="AO21" s="4">
        <f>SUM(AC21:AN21)</f>
        <v>18000</v>
      </c>
      <c r="AP21" s="4">
        <v>1500</v>
      </c>
      <c r="AQ21" s="4">
        <v>1500</v>
      </c>
      <c r="AR21" s="4">
        <v>1500</v>
      </c>
      <c r="AS21" s="4">
        <v>1500</v>
      </c>
      <c r="AT21" s="4">
        <v>1500</v>
      </c>
      <c r="AU21" s="4">
        <v>1500</v>
      </c>
      <c r="AV21" s="4">
        <v>1500</v>
      </c>
      <c r="AW21" s="4">
        <v>1500</v>
      </c>
      <c r="AX21" s="4">
        <v>1500</v>
      </c>
      <c r="AY21" s="4">
        <v>1500</v>
      </c>
      <c r="AZ21" s="4">
        <v>1500</v>
      </c>
      <c r="BA21" s="4">
        <v>1500</v>
      </c>
      <c r="BB21" s="4">
        <f>SUM(AP21:BA21)</f>
        <v>18000</v>
      </c>
    </row>
    <row r="22" spans="1:54" ht="14.25" customHeight="1" collapsed="1">
      <c r="A22" s="219"/>
      <c r="B22" s="1" t="s">
        <v>0</v>
      </c>
      <c r="C22" s="4">
        <f t="shared" ref="C22:N22" si="13">C21+C20</f>
        <v>2700</v>
      </c>
      <c r="D22" s="4">
        <f t="shared" si="13"/>
        <v>2700</v>
      </c>
      <c r="E22" s="4">
        <f t="shared" si="13"/>
        <v>2700</v>
      </c>
      <c r="F22" s="4">
        <f t="shared" si="13"/>
        <v>2700</v>
      </c>
      <c r="G22" s="4">
        <f t="shared" si="13"/>
        <v>2700</v>
      </c>
      <c r="H22" s="4">
        <f t="shared" si="13"/>
        <v>2700</v>
      </c>
      <c r="I22" s="4">
        <f t="shared" si="13"/>
        <v>1700</v>
      </c>
      <c r="J22" s="4">
        <f t="shared" si="13"/>
        <v>1700</v>
      </c>
      <c r="K22" s="4">
        <f t="shared" si="13"/>
        <v>1700</v>
      </c>
      <c r="L22" s="4">
        <f t="shared" si="13"/>
        <v>1700</v>
      </c>
      <c r="M22" s="4">
        <f t="shared" si="13"/>
        <v>1700</v>
      </c>
      <c r="N22" s="4">
        <f t="shared" si="13"/>
        <v>1700</v>
      </c>
      <c r="O22" s="4">
        <f>SUM(O20:O21)</f>
        <v>26400</v>
      </c>
      <c r="P22" s="4">
        <f t="shared" ref="P22:BB22" si="14">P21+P20</f>
        <v>1700</v>
      </c>
      <c r="Q22" s="4">
        <f t="shared" si="14"/>
        <v>1700</v>
      </c>
      <c r="R22" s="4">
        <f t="shared" si="14"/>
        <v>1700</v>
      </c>
      <c r="S22" s="4">
        <f t="shared" si="14"/>
        <v>1700</v>
      </c>
      <c r="T22" s="4">
        <f t="shared" si="14"/>
        <v>1700</v>
      </c>
      <c r="U22" s="4">
        <f t="shared" si="14"/>
        <v>1700</v>
      </c>
      <c r="V22" s="4">
        <f t="shared" si="14"/>
        <v>1700</v>
      </c>
      <c r="W22" s="4">
        <f t="shared" si="14"/>
        <v>1700</v>
      </c>
      <c r="X22" s="4">
        <f t="shared" si="14"/>
        <v>1700</v>
      </c>
      <c r="Y22" s="4">
        <f t="shared" si="14"/>
        <v>1700</v>
      </c>
      <c r="Z22" s="4">
        <f t="shared" si="14"/>
        <v>1700</v>
      </c>
      <c r="AA22" s="4">
        <f t="shared" si="14"/>
        <v>1700</v>
      </c>
      <c r="AB22" s="4">
        <f t="shared" si="14"/>
        <v>20400</v>
      </c>
      <c r="AC22" s="4">
        <f t="shared" si="14"/>
        <v>1700</v>
      </c>
      <c r="AD22" s="4">
        <f t="shared" si="14"/>
        <v>1700</v>
      </c>
      <c r="AE22" s="4">
        <f t="shared" si="14"/>
        <v>1700</v>
      </c>
      <c r="AF22" s="4">
        <f t="shared" si="14"/>
        <v>1700</v>
      </c>
      <c r="AG22" s="4">
        <f t="shared" si="14"/>
        <v>1700</v>
      </c>
      <c r="AH22" s="4">
        <f t="shared" si="14"/>
        <v>1700</v>
      </c>
      <c r="AI22" s="4">
        <f t="shared" si="14"/>
        <v>1700</v>
      </c>
      <c r="AJ22" s="4">
        <f t="shared" si="14"/>
        <v>1700</v>
      </c>
      <c r="AK22" s="4">
        <f t="shared" si="14"/>
        <v>1700</v>
      </c>
      <c r="AL22" s="4">
        <f t="shared" si="14"/>
        <v>1700</v>
      </c>
      <c r="AM22" s="4">
        <f t="shared" si="14"/>
        <v>1700</v>
      </c>
      <c r="AN22" s="4">
        <f t="shared" si="14"/>
        <v>1700</v>
      </c>
      <c r="AO22" s="4">
        <f t="shared" si="14"/>
        <v>20400</v>
      </c>
      <c r="AP22" s="4">
        <f t="shared" si="14"/>
        <v>1700</v>
      </c>
      <c r="AQ22" s="4">
        <f t="shared" si="14"/>
        <v>1700</v>
      </c>
      <c r="AR22" s="4">
        <f t="shared" si="14"/>
        <v>1700</v>
      </c>
      <c r="AS22" s="4">
        <f t="shared" si="14"/>
        <v>1700</v>
      </c>
      <c r="AT22" s="4">
        <f t="shared" si="14"/>
        <v>1700</v>
      </c>
      <c r="AU22" s="4">
        <f t="shared" si="14"/>
        <v>1700</v>
      </c>
      <c r="AV22" s="4">
        <f t="shared" si="14"/>
        <v>1700</v>
      </c>
      <c r="AW22" s="4">
        <f t="shared" si="14"/>
        <v>1700</v>
      </c>
      <c r="AX22" s="4">
        <f t="shared" si="14"/>
        <v>1700</v>
      </c>
      <c r="AY22" s="4">
        <f t="shared" si="14"/>
        <v>1700</v>
      </c>
      <c r="AZ22" s="4">
        <f t="shared" si="14"/>
        <v>1700</v>
      </c>
      <c r="BA22" s="4">
        <f t="shared" si="14"/>
        <v>1700</v>
      </c>
      <c r="BB22" s="4">
        <f t="shared" si="14"/>
        <v>20400</v>
      </c>
    </row>
    <row r="23" spans="1:54" hidden="1" outlineLevel="1">
      <c r="A23" s="215" t="s">
        <v>197</v>
      </c>
      <c r="B23" s="1" t="s">
        <v>198</v>
      </c>
      <c r="C23" s="4">
        <v>1300</v>
      </c>
      <c r="D23" s="4">
        <v>1300</v>
      </c>
      <c r="E23" s="4">
        <v>1300</v>
      </c>
      <c r="F23" s="4">
        <v>1300</v>
      </c>
      <c r="G23" s="4">
        <v>1300</v>
      </c>
      <c r="H23" s="4">
        <v>1300</v>
      </c>
      <c r="I23" s="4">
        <v>1300</v>
      </c>
      <c r="J23" s="4">
        <v>1300</v>
      </c>
      <c r="K23" s="4">
        <v>1300</v>
      </c>
      <c r="L23" s="4">
        <v>1300</v>
      </c>
      <c r="M23" s="4">
        <v>1300</v>
      </c>
      <c r="N23" s="4">
        <v>1300</v>
      </c>
      <c r="O23" s="4">
        <f t="shared" si="0"/>
        <v>15600</v>
      </c>
      <c r="P23" s="4">
        <v>1300</v>
      </c>
      <c r="Q23" s="4">
        <v>1300</v>
      </c>
      <c r="R23" s="4">
        <v>1300</v>
      </c>
      <c r="S23" s="4">
        <v>1300</v>
      </c>
      <c r="T23" s="4">
        <v>1300</v>
      </c>
      <c r="U23" s="4">
        <v>1300</v>
      </c>
      <c r="V23" s="4">
        <v>1300</v>
      </c>
      <c r="W23" s="4">
        <v>1300</v>
      </c>
      <c r="X23" s="4">
        <v>1300</v>
      </c>
      <c r="Y23" s="4">
        <v>1300</v>
      </c>
      <c r="Z23" s="4">
        <v>1300</v>
      </c>
      <c r="AA23" s="4">
        <v>1300</v>
      </c>
      <c r="AB23" s="4">
        <f>SUM(P23:AA23)</f>
        <v>15600</v>
      </c>
      <c r="AC23" s="4">
        <v>1300</v>
      </c>
      <c r="AD23" s="4">
        <v>1300</v>
      </c>
      <c r="AE23" s="4">
        <v>1300</v>
      </c>
      <c r="AF23" s="4">
        <v>1300</v>
      </c>
      <c r="AG23" s="4">
        <v>1300</v>
      </c>
      <c r="AH23" s="4">
        <v>1300</v>
      </c>
      <c r="AI23" s="4">
        <v>1300</v>
      </c>
      <c r="AJ23" s="4">
        <v>1300</v>
      </c>
      <c r="AK23" s="4">
        <v>1300</v>
      </c>
      <c r="AL23" s="4">
        <v>1300</v>
      </c>
      <c r="AM23" s="4">
        <v>1300</v>
      </c>
      <c r="AN23" s="4">
        <v>1300</v>
      </c>
      <c r="AO23" s="4">
        <f>SUM(AC23:AN23)</f>
        <v>15600</v>
      </c>
      <c r="AP23" s="4">
        <v>1300</v>
      </c>
      <c r="AQ23" s="4">
        <v>1300</v>
      </c>
      <c r="AR23" s="4">
        <v>1300</v>
      </c>
      <c r="AS23" s="4">
        <v>1300</v>
      </c>
      <c r="AT23" s="4">
        <v>1300</v>
      </c>
      <c r="AU23" s="4">
        <v>1300</v>
      </c>
      <c r="AV23" s="4">
        <v>1300</v>
      </c>
      <c r="AW23" s="4">
        <v>1300</v>
      </c>
      <c r="AX23" s="4">
        <v>1300</v>
      </c>
      <c r="AY23" s="4">
        <v>1300</v>
      </c>
      <c r="AZ23" s="4">
        <v>1300</v>
      </c>
      <c r="BA23" s="4">
        <v>1300</v>
      </c>
      <c r="BB23" s="4">
        <f>SUM(AP23:BA23)</f>
        <v>15600</v>
      </c>
    </row>
    <row r="24" spans="1:54" hidden="1" outlineLevel="1">
      <c r="A24" s="216"/>
      <c r="B24" s="136" t="s">
        <v>243</v>
      </c>
      <c r="C24" s="4">
        <v>1500</v>
      </c>
      <c r="D24" s="4">
        <v>1500</v>
      </c>
      <c r="E24" s="4">
        <v>1500</v>
      </c>
      <c r="F24" s="4">
        <v>1500</v>
      </c>
      <c r="G24" s="4">
        <v>1500</v>
      </c>
      <c r="H24" s="4">
        <v>1500</v>
      </c>
      <c r="I24" s="4">
        <v>1500</v>
      </c>
      <c r="J24" s="4">
        <v>1500</v>
      </c>
      <c r="K24" s="4">
        <v>1500</v>
      </c>
      <c r="L24" s="4">
        <v>1500</v>
      </c>
      <c r="M24" s="4">
        <v>1500</v>
      </c>
      <c r="N24" s="4">
        <v>1500</v>
      </c>
      <c r="O24" s="4">
        <f>SUM(C24:N24)</f>
        <v>18000</v>
      </c>
      <c r="P24" s="4">
        <v>1500</v>
      </c>
      <c r="Q24" s="4">
        <v>1500</v>
      </c>
      <c r="R24" s="4">
        <v>1500</v>
      </c>
      <c r="S24" s="4">
        <v>1500</v>
      </c>
      <c r="T24" s="4">
        <v>1500</v>
      </c>
      <c r="U24" s="4">
        <v>1500</v>
      </c>
      <c r="V24" s="4">
        <v>1500</v>
      </c>
      <c r="W24" s="4">
        <v>1500</v>
      </c>
      <c r="X24" s="4">
        <v>1500</v>
      </c>
      <c r="Y24" s="4">
        <v>1500</v>
      </c>
      <c r="Z24" s="4">
        <v>1500</v>
      </c>
      <c r="AA24" s="4">
        <v>1500</v>
      </c>
      <c r="AB24" s="4">
        <f>SUM(P24:AA24)</f>
        <v>18000</v>
      </c>
      <c r="AC24" s="4">
        <v>1500</v>
      </c>
      <c r="AD24" s="4">
        <v>1500</v>
      </c>
      <c r="AE24" s="4">
        <v>1500</v>
      </c>
      <c r="AF24" s="4">
        <v>1500</v>
      </c>
      <c r="AG24" s="4">
        <v>1500</v>
      </c>
      <c r="AH24" s="4">
        <v>1500</v>
      </c>
      <c r="AI24" s="4">
        <v>1500</v>
      </c>
      <c r="AJ24" s="4">
        <v>1500</v>
      </c>
      <c r="AK24" s="4">
        <v>1500</v>
      </c>
      <c r="AL24" s="4">
        <v>1500</v>
      </c>
      <c r="AM24" s="4">
        <v>1500</v>
      </c>
      <c r="AN24" s="4">
        <v>1500</v>
      </c>
      <c r="AO24" s="4">
        <f>SUM(AC24:AN24)</f>
        <v>18000</v>
      </c>
      <c r="AP24" s="4">
        <v>1500</v>
      </c>
      <c r="AQ24" s="4">
        <v>1500</v>
      </c>
      <c r="AR24" s="4">
        <v>1500</v>
      </c>
      <c r="AS24" s="4">
        <v>1500</v>
      </c>
      <c r="AT24" s="4">
        <v>1500</v>
      </c>
      <c r="AU24" s="4">
        <v>1500</v>
      </c>
      <c r="AV24" s="4">
        <v>1500</v>
      </c>
      <c r="AW24" s="4">
        <v>1500</v>
      </c>
      <c r="AX24" s="4">
        <v>1500</v>
      </c>
      <c r="AY24" s="4">
        <v>1500</v>
      </c>
      <c r="AZ24" s="4">
        <v>1500</v>
      </c>
      <c r="BA24" s="4">
        <v>1500</v>
      </c>
      <c r="BB24" s="4">
        <f>SUM(AP24:BA24)</f>
        <v>18000</v>
      </c>
    </row>
    <row r="25" spans="1:54" collapsed="1">
      <c r="A25" s="216"/>
      <c r="B25" s="133" t="s">
        <v>0</v>
      </c>
      <c r="C25" s="4">
        <f t="shared" ref="C25:AA25" si="15">SUM(C23:C24)</f>
        <v>2800</v>
      </c>
      <c r="D25" s="4">
        <f t="shared" si="15"/>
        <v>2800</v>
      </c>
      <c r="E25" s="4">
        <f t="shared" si="15"/>
        <v>2800</v>
      </c>
      <c r="F25" s="4">
        <f t="shared" si="15"/>
        <v>2800</v>
      </c>
      <c r="G25" s="4">
        <f t="shared" si="15"/>
        <v>2800</v>
      </c>
      <c r="H25" s="4">
        <f t="shared" si="15"/>
        <v>2800</v>
      </c>
      <c r="I25" s="4">
        <f t="shared" si="15"/>
        <v>2800</v>
      </c>
      <c r="J25" s="4">
        <f t="shared" si="15"/>
        <v>2800</v>
      </c>
      <c r="K25" s="4">
        <f t="shared" si="15"/>
        <v>2800</v>
      </c>
      <c r="L25" s="4">
        <f t="shared" si="15"/>
        <v>2800</v>
      </c>
      <c r="M25" s="4">
        <f t="shared" si="15"/>
        <v>2800</v>
      </c>
      <c r="N25" s="4">
        <f t="shared" si="15"/>
        <v>2800</v>
      </c>
      <c r="O25" s="4">
        <f t="shared" si="15"/>
        <v>33600</v>
      </c>
      <c r="P25" s="4">
        <f t="shared" si="15"/>
        <v>2800</v>
      </c>
      <c r="Q25" s="4">
        <f t="shared" si="15"/>
        <v>2800</v>
      </c>
      <c r="R25" s="4">
        <f t="shared" si="15"/>
        <v>2800</v>
      </c>
      <c r="S25" s="4">
        <f t="shared" si="15"/>
        <v>2800</v>
      </c>
      <c r="T25" s="4">
        <f t="shared" si="15"/>
        <v>2800</v>
      </c>
      <c r="U25" s="4">
        <f t="shared" si="15"/>
        <v>2800</v>
      </c>
      <c r="V25" s="4">
        <f t="shared" si="15"/>
        <v>2800</v>
      </c>
      <c r="W25" s="4">
        <f t="shared" si="15"/>
        <v>2800</v>
      </c>
      <c r="X25" s="4">
        <f t="shared" si="15"/>
        <v>2800</v>
      </c>
      <c r="Y25" s="4">
        <f t="shared" si="15"/>
        <v>2800</v>
      </c>
      <c r="Z25" s="4">
        <f t="shared" si="15"/>
        <v>2800</v>
      </c>
      <c r="AA25" s="4">
        <f t="shared" si="15"/>
        <v>2800</v>
      </c>
      <c r="AB25" s="4">
        <f>SUM(P25:AA25)</f>
        <v>33600</v>
      </c>
      <c r="AC25" s="4">
        <f t="shared" ref="AC25:AN25" si="16">SUM(AC23:AC24)</f>
        <v>2800</v>
      </c>
      <c r="AD25" s="4">
        <f t="shared" si="16"/>
        <v>2800</v>
      </c>
      <c r="AE25" s="4">
        <f t="shared" si="16"/>
        <v>2800</v>
      </c>
      <c r="AF25" s="4">
        <f t="shared" si="16"/>
        <v>2800</v>
      </c>
      <c r="AG25" s="4">
        <f t="shared" si="16"/>
        <v>2800</v>
      </c>
      <c r="AH25" s="4">
        <f t="shared" si="16"/>
        <v>2800</v>
      </c>
      <c r="AI25" s="4">
        <f t="shared" si="16"/>
        <v>2800</v>
      </c>
      <c r="AJ25" s="4">
        <f t="shared" si="16"/>
        <v>2800</v>
      </c>
      <c r="AK25" s="4">
        <f t="shared" si="16"/>
        <v>2800</v>
      </c>
      <c r="AL25" s="4">
        <f t="shared" si="16"/>
        <v>2800</v>
      </c>
      <c r="AM25" s="4">
        <f t="shared" si="16"/>
        <v>2800</v>
      </c>
      <c r="AN25" s="4">
        <f t="shared" si="16"/>
        <v>2800</v>
      </c>
      <c r="AO25" s="4">
        <f>SUM(AC25:AN25)</f>
        <v>33600</v>
      </c>
      <c r="AP25" s="4">
        <f t="shared" ref="AP25:BA25" si="17">SUM(AP23:AP24)</f>
        <v>2800</v>
      </c>
      <c r="AQ25" s="4">
        <f t="shared" si="17"/>
        <v>2800</v>
      </c>
      <c r="AR25" s="4">
        <f t="shared" si="17"/>
        <v>2800</v>
      </c>
      <c r="AS25" s="4">
        <f t="shared" si="17"/>
        <v>2800</v>
      </c>
      <c r="AT25" s="4">
        <f t="shared" si="17"/>
        <v>2800</v>
      </c>
      <c r="AU25" s="4">
        <f t="shared" si="17"/>
        <v>2800</v>
      </c>
      <c r="AV25" s="4">
        <f t="shared" si="17"/>
        <v>2800</v>
      </c>
      <c r="AW25" s="4">
        <f t="shared" si="17"/>
        <v>2800</v>
      </c>
      <c r="AX25" s="4">
        <f t="shared" si="17"/>
        <v>2800</v>
      </c>
      <c r="AY25" s="4">
        <f t="shared" si="17"/>
        <v>2800</v>
      </c>
      <c r="AZ25" s="4">
        <f t="shared" si="17"/>
        <v>2800</v>
      </c>
      <c r="BA25" s="4">
        <f t="shared" si="17"/>
        <v>2800</v>
      </c>
      <c r="BB25" s="4">
        <f>SUM(AP25:BA25)</f>
        <v>33600</v>
      </c>
    </row>
    <row r="26" spans="1:54">
      <c r="A26" s="181" t="s">
        <v>196</v>
      </c>
      <c r="B26" s="123" t="s">
        <v>0</v>
      </c>
      <c r="C26" s="124">
        <f>C13+C16+C22+C25+C19</f>
        <v>13220</v>
      </c>
      <c r="D26" s="124">
        <f t="shared" ref="D26:AI26" si="18">D13+D16+D22+D23+D19</f>
        <v>11720</v>
      </c>
      <c r="E26" s="124">
        <f t="shared" si="18"/>
        <v>11720</v>
      </c>
      <c r="F26" s="124">
        <f t="shared" si="18"/>
        <v>11720</v>
      </c>
      <c r="G26" s="124">
        <f t="shared" si="18"/>
        <v>11720</v>
      </c>
      <c r="H26" s="124">
        <f t="shared" si="18"/>
        <v>11720</v>
      </c>
      <c r="I26" s="124">
        <f t="shared" si="18"/>
        <v>10720</v>
      </c>
      <c r="J26" s="124">
        <f t="shared" si="18"/>
        <v>10720</v>
      </c>
      <c r="K26" s="124">
        <f t="shared" si="18"/>
        <v>10720</v>
      </c>
      <c r="L26" s="124">
        <f t="shared" si="18"/>
        <v>10720</v>
      </c>
      <c r="M26" s="124">
        <f t="shared" si="18"/>
        <v>10720</v>
      </c>
      <c r="N26" s="124">
        <f t="shared" si="18"/>
        <v>10720</v>
      </c>
      <c r="O26" s="124">
        <f t="shared" si="18"/>
        <v>134640</v>
      </c>
      <c r="P26" s="124">
        <f t="shared" si="18"/>
        <v>10720</v>
      </c>
      <c r="Q26" s="124">
        <f t="shared" si="18"/>
        <v>10720</v>
      </c>
      <c r="R26" s="124">
        <f t="shared" si="18"/>
        <v>10720</v>
      </c>
      <c r="S26" s="124">
        <f t="shared" si="18"/>
        <v>10720</v>
      </c>
      <c r="T26" s="124">
        <f t="shared" si="18"/>
        <v>10720</v>
      </c>
      <c r="U26" s="124">
        <f t="shared" si="18"/>
        <v>10720</v>
      </c>
      <c r="V26" s="124">
        <f t="shared" si="18"/>
        <v>10720</v>
      </c>
      <c r="W26" s="124">
        <f t="shared" si="18"/>
        <v>10720</v>
      </c>
      <c r="X26" s="124">
        <f t="shared" si="18"/>
        <v>10720</v>
      </c>
      <c r="Y26" s="124">
        <f t="shared" si="18"/>
        <v>10720</v>
      </c>
      <c r="Z26" s="124">
        <f t="shared" si="18"/>
        <v>10720</v>
      </c>
      <c r="AA26" s="124">
        <f t="shared" si="18"/>
        <v>10720</v>
      </c>
      <c r="AB26" s="124">
        <f t="shared" si="18"/>
        <v>128640</v>
      </c>
      <c r="AC26" s="124">
        <f t="shared" si="18"/>
        <v>10720</v>
      </c>
      <c r="AD26" s="124">
        <f t="shared" si="18"/>
        <v>10720</v>
      </c>
      <c r="AE26" s="124">
        <f t="shared" si="18"/>
        <v>10720</v>
      </c>
      <c r="AF26" s="124">
        <f t="shared" si="18"/>
        <v>10720</v>
      </c>
      <c r="AG26" s="124">
        <f t="shared" si="18"/>
        <v>10720</v>
      </c>
      <c r="AH26" s="124">
        <f t="shared" si="18"/>
        <v>10720</v>
      </c>
      <c r="AI26" s="124">
        <f t="shared" si="18"/>
        <v>10720</v>
      </c>
      <c r="AJ26" s="124">
        <f t="shared" ref="AJ26:BB26" si="19">AJ13+AJ16+AJ22+AJ23+AJ19</f>
        <v>10720</v>
      </c>
      <c r="AK26" s="124">
        <f t="shared" si="19"/>
        <v>10720</v>
      </c>
      <c r="AL26" s="124">
        <f t="shared" si="19"/>
        <v>10720</v>
      </c>
      <c r="AM26" s="124">
        <f t="shared" si="19"/>
        <v>10720</v>
      </c>
      <c r="AN26" s="124">
        <f t="shared" si="19"/>
        <v>10720</v>
      </c>
      <c r="AO26" s="124">
        <f t="shared" si="19"/>
        <v>128640</v>
      </c>
      <c r="AP26" s="124">
        <f t="shared" si="19"/>
        <v>10720</v>
      </c>
      <c r="AQ26" s="124">
        <f t="shared" si="19"/>
        <v>10720</v>
      </c>
      <c r="AR26" s="124">
        <f t="shared" si="19"/>
        <v>10720</v>
      </c>
      <c r="AS26" s="124">
        <f t="shared" si="19"/>
        <v>10720</v>
      </c>
      <c r="AT26" s="124">
        <f t="shared" si="19"/>
        <v>10720</v>
      </c>
      <c r="AU26" s="124">
        <f t="shared" si="19"/>
        <v>10720</v>
      </c>
      <c r="AV26" s="124">
        <f t="shared" si="19"/>
        <v>10720</v>
      </c>
      <c r="AW26" s="124">
        <f t="shared" si="19"/>
        <v>10720</v>
      </c>
      <c r="AX26" s="124">
        <f t="shared" si="19"/>
        <v>10720</v>
      </c>
      <c r="AY26" s="124">
        <f t="shared" si="19"/>
        <v>10720</v>
      </c>
      <c r="AZ26" s="124">
        <f t="shared" si="19"/>
        <v>10720</v>
      </c>
      <c r="BA26" s="124">
        <f t="shared" si="19"/>
        <v>10720</v>
      </c>
      <c r="BB26" s="124">
        <f t="shared" si="19"/>
        <v>128640</v>
      </c>
    </row>
    <row r="28" spans="1:54">
      <c r="O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c r="BA28" s="67"/>
      <c r="BB28" s="67"/>
    </row>
    <row r="29" spans="1:54">
      <c r="O29" s="67"/>
      <c r="AB29" s="67"/>
      <c r="AC29" s="67"/>
      <c r="AD29" s="67"/>
      <c r="AE29" s="67"/>
      <c r="AF29" s="67"/>
      <c r="AG29" s="67"/>
      <c r="AH29" s="67"/>
      <c r="AI29" s="67"/>
      <c r="AJ29" s="67"/>
      <c r="AK29" s="67"/>
      <c r="AL29" s="67"/>
      <c r="AM29" s="67"/>
      <c r="AN29" s="67"/>
      <c r="AO29" s="67"/>
      <c r="AP29" s="67"/>
      <c r="AQ29" s="67"/>
      <c r="AR29" s="67"/>
      <c r="AS29" s="67"/>
      <c r="AT29" s="67"/>
      <c r="AU29" s="67"/>
      <c r="AV29" s="67"/>
      <c r="AW29" s="67"/>
      <c r="AX29" s="67"/>
      <c r="AY29" s="67"/>
      <c r="AZ29" s="67"/>
      <c r="BA29" s="67"/>
      <c r="BB29" s="67"/>
    </row>
    <row r="32" spans="1:54">
      <c r="O32" s="67"/>
      <c r="AB32" s="67"/>
    </row>
    <row r="34" spans="15:54">
      <c r="O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row>
  </sheetData>
  <mergeCells count="11">
    <mergeCell ref="A23:A25"/>
    <mergeCell ref="A20:A22"/>
    <mergeCell ref="A17:A19"/>
    <mergeCell ref="A6:A13"/>
    <mergeCell ref="A14:A16"/>
    <mergeCell ref="AP4:BB4"/>
    <mergeCell ref="C2:H2"/>
    <mergeCell ref="B3:O3"/>
    <mergeCell ref="C4:O4"/>
    <mergeCell ref="P4:AB4"/>
    <mergeCell ref="AC4:AO4"/>
  </mergeCells>
  <hyperlinks>
    <hyperlink ref="B2" location="Inicio!A1" display="INICIO"/>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Inicio</vt:lpstr>
      <vt:lpstr>Hipótesis</vt:lpstr>
      <vt:lpstr>Proyección de ventas</vt:lpstr>
      <vt:lpstr>Lista de productos</vt:lpstr>
      <vt:lpstr>Modelo de ingresos</vt:lpstr>
      <vt:lpstr>Calculos</vt:lpstr>
      <vt:lpstr>calculos auxiliares</vt:lpstr>
      <vt:lpstr>Modelo de Egresos</vt:lpstr>
      <vt:lpstr>Costos Fijos</vt:lpstr>
      <vt:lpstr>Costos Variables</vt:lpstr>
      <vt:lpstr>RRHH</vt:lpstr>
      <vt:lpstr>Modelo de Inversión</vt:lpstr>
      <vt:lpstr>Flujo de Fondos</vt:lpstr>
      <vt:lpstr>Amortizaciones</vt:lpstr>
      <vt:lpstr>Matriz de riesgos</vt:lpstr>
      <vt:lpstr>Escenario 1</vt:lpstr>
      <vt:lpstr>Escenario 2</vt:lpstr>
      <vt:lpstr>Escenario 3</vt:lpstr>
      <vt:lpstr>Plan de conting. Escenario 1</vt:lpstr>
      <vt:lpstr>Plan de conting. Escenario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TFI - Presupuesto Financiero - Martin Romero</dc:title>
  <dc:subject>TFI</dc:subject>
  <dc:creator>Martin Romero</dc:creator>
  <cp:lastModifiedBy>Martin Romero</cp:lastModifiedBy>
  <cp:lastPrinted>2014-10-06T19:34:56Z</cp:lastPrinted>
  <dcterms:created xsi:type="dcterms:W3CDTF">2013-09-09T14:41:59Z</dcterms:created>
  <dcterms:modified xsi:type="dcterms:W3CDTF">2014-11-25T20:05:27Z</dcterms:modified>
  <cp:contentStatus>Draft</cp:contentStatus>
</cp:coreProperties>
</file>