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a/Desktop/Универ_4сем/АД/"/>
    </mc:Choice>
  </mc:AlternateContent>
  <xr:revisionPtr revIDLastSave="0" documentId="13_ncr:1_{880C51E8-344F-254A-980C-D5BF9C8F0751}" xr6:coauthVersionLast="46" xr6:coauthVersionMax="46" xr10:uidLastSave="{00000000-0000-0000-0000-000000000000}"/>
  <bookViews>
    <workbookView xWindow="900" yWindow="500" windowWidth="23200" windowHeight="15860" activeTab="1" xr2:uid="{5DFD93B6-D85D-CB42-9894-204FA6E4ECC3}"/>
  </bookViews>
  <sheets>
    <sheet name="часть 1" sheetId="3" r:id="rId1"/>
    <sheet name="часть 2" sheetId="1" r:id="rId2"/>
    <sheet name="часть 3" sheetId="2" r:id="rId3"/>
  </sheets>
  <definedNames>
    <definedName name="_xlchart.v1.0" hidden="1">'часть 1'!$A$1:$A$256</definedName>
    <definedName name="_xlchart.v1.1" hidden="1">'часть 1'!$A$1:$A$256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K28" i="3"/>
  <c r="K27" i="3" s="1"/>
  <c r="K31" i="3"/>
  <c r="K30" i="3" s="1"/>
  <c r="K22" i="3"/>
  <c r="E21" i="3" s="1"/>
  <c r="K17" i="3"/>
  <c r="K16" i="3"/>
  <c r="K15" i="3"/>
  <c r="K14" i="3"/>
  <c r="K13" i="3"/>
  <c r="K12" i="3"/>
  <c r="K11" i="3"/>
  <c r="K10" i="3"/>
  <c r="K9" i="3"/>
  <c r="K8" i="3"/>
  <c r="K7" i="3"/>
  <c r="K6" i="3"/>
  <c r="O15" i="2"/>
  <c r="O16" i="2" s="1"/>
  <c r="L8" i="2" s="1"/>
  <c r="L2" i="2"/>
  <c r="L1" i="2"/>
  <c r="M12" i="1"/>
  <c r="R31" i="1"/>
  <c r="R23" i="1"/>
  <c r="R24" i="1"/>
  <c r="R25" i="1"/>
  <c r="R22" i="1"/>
  <c r="Q25" i="1"/>
  <c r="Q24" i="1"/>
  <c r="Q23" i="1"/>
  <c r="Q22" i="1"/>
  <c r="Q26" i="1" s="1"/>
  <c r="M8" i="1"/>
  <c r="S24" i="1" l="1"/>
  <c r="T24" i="1" s="1"/>
  <c r="U24" i="1" s="1"/>
  <c r="V24" i="1" s="1"/>
  <c r="S23" i="1"/>
  <c r="T23" i="1" s="1"/>
  <c r="U23" i="1" s="1"/>
  <c r="V23" i="1" s="1"/>
  <c r="S22" i="1"/>
  <c r="T22" i="1" s="1"/>
  <c r="U22" i="1" s="1"/>
  <c r="V22" i="1" s="1"/>
  <c r="S25" i="1"/>
  <c r="T25" i="1" s="1"/>
  <c r="U25" i="1" s="1"/>
  <c r="V25" i="1" s="1"/>
  <c r="K19" i="3"/>
  <c r="K18" i="3"/>
  <c r="K25" i="3"/>
  <c r="K24" i="3"/>
  <c r="F35" i="3"/>
  <c r="F36" i="3" s="1"/>
  <c r="F39" i="3" s="1"/>
  <c r="K33" i="3" s="1"/>
  <c r="V26" i="1" l="1"/>
  <c r="M13" i="1" s="1"/>
  <c r="F37" i="3"/>
  <c r="F40" i="3" s="1"/>
</calcChain>
</file>

<file path=xl/sharedStrings.xml><?xml version="1.0" encoding="utf-8"?>
<sst xmlns="http://schemas.openxmlformats.org/spreadsheetml/2006/main" count="390" uniqueCount="97">
  <si>
    <t>D</t>
  </si>
  <si>
    <t xml:space="preserve"> D</t>
  </si>
  <si>
    <t xml:space="preserve"> B</t>
  </si>
  <si>
    <t xml:space="preserve"> C</t>
  </si>
  <si>
    <t xml:space="preserve"> A</t>
  </si>
  <si>
    <t>Вариант 5 (часть 2)</t>
  </si>
  <si>
    <t>1. Введите количество различных вариантов ответов респондентов, встречающиеся в очищенной выборке</t>
  </si>
  <si>
    <t>2. Введите объем очищенной от "NA" выборки</t>
  </si>
  <si>
    <t>3. Введите количество пропущенных данных "NA" в исходной выборке</t>
  </si>
  <si>
    <t>4.Введите долю респондентов, которые дали ответ "B"</t>
  </si>
  <si>
    <t>А</t>
  </si>
  <si>
    <t>В</t>
  </si>
  <si>
    <t>С</t>
  </si>
  <si>
    <t>5.Введите правую границу 0.99-доверительного интервала для истинной доли ответов "B"</t>
  </si>
  <si>
    <t>6. Введите левую границу 0.99-доверительного интервала для истинной доли ответов "B"</t>
  </si>
  <si>
    <t>7.Введите критическое значение статистики хи-квадрат</t>
  </si>
  <si>
    <t>A</t>
  </si>
  <si>
    <t>B</t>
  </si>
  <si>
    <t>C</t>
  </si>
  <si>
    <t>ni</t>
  </si>
  <si>
    <t>pi</t>
  </si>
  <si>
    <t>npi</t>
  </si>
  <si>
    <t>ni-npi</t>
  </si>
  <si>
    <t>(ni-npi)^2</t>
  </si>
  <si>
    <t>(ni-ni)^2/npi</t>
  </si>
  <si>
    <t>наблюд</t>
  </si>
  <si>
    <t>альфа=</t>
  </si>
  <si>
    <t>8.Введите количество степеней свободы</t>
  </si>
  <si>
    <t>9. Введите наблюдаемое значение хи-квадрат</t>
  </si>
  <si>
    <t>1.Введите выборочный коэффициент корреляции Пирсона между X и Y</t>
  </si>
  <si>
    <t>Х</t>
  </si>
  <si>
    <t>У</t>
  </si>
  <si>
    <t xml:space="preserve"> Корреляция</t>
  </si>
  <si>
    <t xml:space="preserve">2.1 Введите значение P-value в проверке гипотезы о равенстве средних значений </t>
  </si>
  <si>
    <t xml:space="preserve">показателей фирм при альтернативной гипотезе об их неравенстве </t>
  </si>
  <si>
    <t>(без каких-либо предположений о равенстве дисперсий)</t>
  </si>
  <si>
    <t xml:space="preserve">2.2На уровне значимости 0.01 можно ли утверждать, что средние значения показателей </t>
  </si>
  <si>
    <t>у фирм различны? Введите 1 - если да, и 0 - если нет</t>
  </si>
  <si>
    <t>10. Введите 1, если есть основания отвергнуть гипотезу о равновероятном распределении ответов, или введите 0,</t>
  </si>
  <si>
    <t>если таких оснований нет.</t>
  </si>
  <si>
    <t>если p-value &lt; альфа  H1</t>
  </si>
  <si>
    <t>если p-value &gt;= альфа  H0</t>
  </si>
  <si>
    <t xml:space="preserve"> показателей двух фирм при альтернативной гипотезе о том</t>
  </si>
  <si>
    <t xml:space="preserve"> что дисперсия показателя больше у второй фирмы</t>
  </si>
  <si>
    <t>3.1Введите значение P-value в проверке гипотезы о равенстве дисперсий</t>
  </si>
  <si>
    <t>H0: дисперсии равны</t>
  </si>
  <si>
    <t>для 2.2</t>
  </si>
  <si>
    <t>Н1: дисперсия больше у второй фирмы - односторонняя альтернатива</t>
  </si>
  <si>
    <t>для 3.1</t>
  </si>
  <si>
    <t xml:space="preserve">3.2На уровне значимости 0.01 можно ли утверждать, что о том, </t>
  </si>
  <si>
    <t>что дисперсия показателя больше у второй фирмы? Введите 1 - если да, и 0 - если нет</t>
  </si>
  <si>
    <t>F-тест</t>
  </si>
  <si>
    <t>1.Введите количество пропущенных значений в исходной выборке, обозначенные как "NA"</t>
  </si>
  <si>
    <t>2.Введите объем очищенной от пропусков выборки</t>
  </si>
  <si>
    <t>3.Введите среднее значение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</si>
  <si>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</si>
  <si>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</si>
  <si>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</si>
  <si>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</si>
  <si>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</si>
  <si>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</si>
  <si>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</si>
  <si>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</si>
  <si>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Минимум</t>
  </si>
  <si>
    <t>Максимум</t>
  </si>
  <si>
    <t>Сумма</t>
  </si>
  <si>
    <t>Счет</t>
  </si>
  <si>
    <t>Описательная статистика</t>
  </si>
  <si>
    <t>4.Введите стандартное отклонение (исправленное)</t>
  </si>
  <si>
    <t>5.Введите несмещенную дисперсию</t>
  </si>
  <si>
    <t>6.Введите первую квартиль</t>
  </si>
  <si>
    <t>7.Введите третью квартиль</t>
  </si>
  <si>
    <t>8.Введите медиану</t>
  </si>
  <si>
    <t>9.Введите максимальное значение в вариационном ряду</t>
  </si>
  <si>
    <t>10.Введите минимальное значение в вариационном ряду</t>
  </si>
  <si>
    <t>11.Введите размах выборки</t>
  </si>
  <si>
    <t>Интервал(размах)</t>
  </si>
  <si>
    <t>12.Введите эксцесс</t>
  </si>
  <si>
    <t>13.Введите коэффициент асимметрии</t>
  </si>
  <si>
    <t>14.Введите значение ошибки выборки</t>
  </si>
  <si>
    <t>15.Введите левую границу 0.95-доверительного интервала для E(X)</t>
  </si>
  <si>
    <t>16.Введите правую границу 0.95-доверительного интервала для E(X)</t>
  </si>
  <si>
    <t>полдлины интервала</t>
  </si>
  <si>
    <t>квантиль для рассчета доверительного интервала для среднего генеральной совокупности:</t>
  </si>
  <si>
    <t>17.Введите левую границу 0.95-доверительного интервала для Var(X)</t>
  </si>
  <si>
    <t>18.Введите правую границу 0.95-доверительного интервала для Var(X)</t>
  </si>
  <si>
    <t>числитель:</t>
  </si>
  <si>
    <t xml:space="preserve">квантиль для правого конца: </t>
  </si>
  <si>
    <t>уровень квантиля для правого конца:</t>
  </si>
  <si>
    <t xml:space="preserve">квантиль для левого конца: </t>
  </si>
  <si>
    <t>уровень квантиля для левого конца:</t>
  </si>
  <si>
    <t>19.Введите количество выбросов ниже нормы</t>
  </si>
  <si>
    <t xml:space="preserve">квартильный размах </t>
  </si>
  <si>
    <t>нижнее норм знач</t>
  </si>
  <si>
    <t>верхнее норм знач</t>
  </si>
  <si>
    <t>выбросы ниже нормы</t>
  </si>
  <si>
    <t>выбросы выше нормы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</si>
</sst>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7" borderId="0" xfId="0" applyFill="1" applyAlignment="1">
      <alignment horizontal="left"/>
    </xf>
    <xf numFmtId="0" fontId="2" fillId="0" borderId="6" xfId="0" applyFont="1" applyFill="1" applyBorder="1" applyAlignment="1">
      <alignment horizontal="centerContinuous"/>
    </xf>
    <xf numFmtId="0" fontId="0" fillId="3" borderId="0" xfId="0" applyFill="1"/>
    <xf numFmtId="0" fontId="0" fillId="5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'часть 2'!$P$2:$P$5</c:f>
              <c:strCache>
                <c:ptCount val="4"/>
                <c:pt idx="0">
                  <c:v>А</c:v>
                </c:pt>
                <c:pt idx="1">
                  <c:v>В</c:v>
                </c:pt>
                <c:pt idx="2">
                  <c:v>С</c:v>
                </c:pt>
                <c:pt idx="3">
                  <c:v>D</c:v>
                </c:pt>
              </c:strCache>
            </c:strRef>
          </c:cat>
          <c:val>
            <c:numRef>
              <c:f>'часть 2'!$Q$2:$Q$5</c:f>
              <c:numCache>
                <c:formatCode>General</c:formatCode>
                <c:ptCount val="4"/>
                <c:pt idx="0">
                  <c:v>31</c:v>
                </c:pt>
                <c:pt idx="1">
                  <c:v>51</c:v>
                </c:pt>
                <c:pt idx="2">
                  <c:v>27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2240-8F2F-42E946C8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53839"/>
        <c:axId val="99263807"/>
      </c:barChart>
      <c:catAx>
        <c:axId val="991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CU"/>
          </a:p>
        </c:txPr>
        <c:crossAx val="99263807"/>
        <c:crosses val="autoZero"/>
        <c:auto val="1"/>
        <c:lblAlgn val="ctr"/>
        <c:lblOffset val="100"/>
        <c:noMultiLvlLbl val="0"/>
      </c:catAx>
      <c:valAx>
        <c:axId val="992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CU"/>
          </a:p>
        </c:txPr>
        <c:crossAx val="991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C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611D7078-C25A-EE4F-930D-F09949B55512}">
          <cx:dataLabels/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A1A8337-D75D-794F-89DB-AA28231B38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797276</xdr:colOff>
      <xdr:row>17</xdr:row>
      <xdr:rowOff>166510</xdr:rowOff>
    </xdr:from>
    <xdr:to>
      <xdr:col>18</xdr:col>
      <xdr:colOff>14111</xdr:colOff>
      <xdr:row>40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1674028-AE40-B94B-BC03-F19913D68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3276" y="3646310"/>
              <a:ext cx="5376335" cy="4676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21166</xdr:colOff>
      <xdr:row>42</xdr:row>
      <xdr:rowOff>25399</xdr:rowOff>
    </xdr:from>
    <xdr:to>
      <xdr:col>18</xdr:col>
      <xdr:colOff>28222</xdr:colOff>
      <xdr:row>56</xdr:row>
      <xdr:rowOff>98778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C535C019-BC4C-9B45-82C0-6BCD6303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2666" y="8585199"/>
              <a:ext cx="5341056" cy="2918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5</xdr:row>
      <xdr:rowOff>152400</xdr:rowOff>
    </xdr:from>
    <xdr:to>
      <xdr:col>20</xdr:col>
      <xdr:colOff>476250</xdr:colOff>
      <xdr:row>19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C2AD01-4755-894B-9FCB-1F056DB7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7E92-A236-D64E-928E-61E094D198EE}">
  <dimension ref="A1:P256"/>
  <sheetViews>
    <sheetView zoomScale="75" workbookViewId="0">
      <selection activeCell="T55" sqref="T55"/>
    </sheetView>
  </sheetViews>
  <sheetFormatPr baseColWidth="10" defaultRowHeight="16" x14ac:dyDescent="0.2"/>
  <cols>
    <col min="15" max="15" width="22.83203125" bestFit="1" customWidth="1"/>
    <col min="16" max="16" width="14.6640625" customWidth="1"/>
  </cols>
  <sheetData>
    <row r="1" spans="1:16" x14ac:dyDescent="0.2">
      <c r="A1">
        <v>-390.15772399999997</v>
      </c>
    </row>
    <row r="2" spans="1:16" ht="17" thickBot="1" x14ac:dyDescent="0.25">
      <c r="A2">
        <v>-355.76616899999999</v>
      </c>
    </row>
    <row r="3" spans="1:16" x14ac:dyDescent="0.2">
      <c r="A3">
        <v>-355.38927699999999</v>
      </c>
      <c r="O3" s="23" t="s">
        <v>67</v>
      </c>
      <c r="P3" s="23"/>
    </row>
    <row r="4" spans="1:16" x14ac:dyDescent="0.2">
      <c r="A4">
        <v>-355.12658499999998</v>
      </c>
      <c r="C4" t="s">
        <v>52</v>
      </c>
      <c r="K4">
        <v>34</v>
      </c>
      <c r="O4" s="8"/>
      <c r="P4" s="8"/>
    </row>
    <row r="5" spans="1:16" x14ac:dyDescent="0.2">
      <c r="A5">
        <v>-312.23462499999999</v>
      </c>
      <c r="C5" t="s">
        <v>53</v>
      </c>
      <c r="K5">
        <v>256</v>
      </c>
      <c r="O5" s="8" t="s">
        <v>55</v>
      </c>
      <c r="P5" s="8">
        <v>-250.82212378124981</v>
      </c>
    </row>
    <row r="6" spans="1:16" x14ac:dyDescent="0.2">
      <c r="A6">
        <v>-310.776726</v>
      </c>
      <c r="C6" t="s">
        <v>54</v>
      </c>
      <c r="K6">
        <f>AVERAGE(A:A)</f>
        <v>-250.82212378124981</v>
      </c>
      <c r="O6" s="8" t="s">
        <v>56</v>
      </c>
      <c r="P6" s="8">
        <v>1.9469610533087116</v>
      </c>
    </row>
    <row r="7" spans="1:16" x14ac:dyDescent="0.2">
      <c r="A7">
        <v>-310.29291499999999</v>
      </c>
      <c r="C7" t="s">
        <v>68</v>
      </c>
      <c r="K7">
        <f>P9</f>
        <v>31.151376852939386</v>
      </c>
      <c r="O7" s="8" t="s">
        <v>57</v>
      </c>
      <c r="P7" s="8">
        <v>-252.418802</v>
      </c>
    </row>
    <row r="8" spans="1:16" x14ac:dyDescent="0.2">
      <c r="A8">
        <v>-310.02388500000001</v>
      </c>
      <c r="C8" t="s">
        <v>69</v>
      </c>
      <c r="K8">
        <f>P10</f>
        <v>970.4082798338477</v>
      </c>
      <c r="O8" s="8" t="s">
        <v>58</v>
      </c>
      <c r="P8" s="8" t="e">
        <v>#N/A</v>
      </c>
    </row>
    <row r="9" spans="1:16" x14ac:dyDescent="0.2">
      <c r="A9">
        <v>-308.85044499999998</v>
      </c>
      <c r="C9" t="s">
        <v>70</v>
      </c>
      <c r="K9">
        <f>_xlfn.QUARTILE.INC(A:A,1)</f>
        <v>-267.89854800000001</v>
      </c>
      <c r="O9" s="8" t="s">
        <v>59</v>
      </c>
      <c r="P9" s="8">
        <v>31.151376852939386</v>
      </c>
    </row>
    <row r="10" spans="1:16" x14ac:dyDescent="0.2">
      <c r="A10">
        <v>-301.09326099999998</v>
      </c>
      <c r="C10" t="s">
        <v>71</v>
      </c>
      <c r="K10">
        <f>_xlfn.QUARTILE.INC(A:A,3)</f>
        <v>-232.51759849999999</v>
      </c>
      <c r="O10" s="8" t="s">
        <v>60</v>
      </c>
      <c r="P10" s="8">
        <v>970.4082798338477</v>
      </c>
    </row>
    <row r="11" spans="1:16" x14ac:dyDescent="0.2">
      <c r="A11">
        <v>-296.41428100000002</v>
      </c>
      <c r="C11" t="s">
        <v>72</v>
      </c>
      <c r="K11">
        <f>P7</f>
        <v>-252.418802</v>
      </c>
      <c r="O11" s="8" t="s">
        <v>61</v>
      </c>
      <c r="P11" s="8">
        <v>2.8593199443544646</v>
      </c>
    </row>
    <row r="12" spans="1:16" x14ac:dyDescent="0.2">
      <c r="A12">
        <v>-295.968684</v>
      </c>
      <c r="C12" t="s">
        <v>73</v>
      </c>
      <c r="K12">
        <f>P15</f>
        <v>-137.68765200000001</v>
      </c>
      <c r="O12" s="8" t="s">
        <v>62</v>
      </c>
      <c r="P12" s="8">
        <v>-0.28955338841260908</v>
      </c>
    </row>
    <row r="13" spans="1:16" x14ac:dyDescent="0.2">
      <c r="A13">
        <v>-295.69772999999998</v>
      </c>
      <c r="C13" t="s">
        <v>74</v>
      </c>
      <c r="K13">
        <f>P14</f>
        <v>-390.15772399999997</v>
      </c>
      <c r="O13" s="8" t="s">
        <v>76</v>
      </c>
      <c r="P13" s="8">
        <v>252.47007199999996</v>
      </c>
    </row>
    <row r="14" spans="1:16" x14ac:dyDescent="0.2">
      <c r="A14">
        <v>-295.61484000000002</v>
      </c>
      <c r="C14" t="s">
        <v>75</v>
      </c>
      <c r="K14">
        <f>P13</f>
        <v>252.47007199999996</v>
      </c>
      <c r="O14" s="8" t="s">
        <v>63</v>
      </c>
      <c r="P14" s="8">
        <v>-390.15772399999997</v>
      </c>
    </row>
    <row r="15" spans="1:16" x14ac:dyDescent="0.2">
      <c r="A15">
        <v>-294.15993700000001</v>
      </c>
      <c r="C15" t="s">
        <v>77</v>
      </c>
      <c r="K15">
        <f>P11</f>
        <v>2.8593199443544646</v>
      </c>
      <c r="O15" s="8" t="s">
        <v>64</v>
      </c>
      <c r="P15" s="8">
        <v>-137.68765200000001</v>
      </c>
    </row>
    <row r="16" spans="1:16" x14ac:dyDescent="0.2">
      <c r="A16">
        <v>-292.49500499999999</v>
      </c>
      <c r="C16" t="s">
        <v>78</v>
      </c>
      <c r="K16">
        <f>P12</f>
        <v>-0.28955338841260908</v>
      </c>
      <c r="O16" s="8" t="s">
        <v>65</v>
      </c>
      <c r="P16" s="8">
        <v>-64210.463687999953</v>
      </c>
    </row>
    <row r="17" spans="1:16" ht="17" thickBot="1" x14ac:dyDescent="0.25">
      <c r="A17">
        <v>-291.66665599999999</v>
      </c>
      <c r="C17" t="s">
        <v>79</v>
      </c>
      <c r="K17">
        <f>P6</f>
        <v>1.9469610533087116</v>
      </c>
      <c r="O17" s="9" t="s">
        <v>66</v>
      </c>
      <c r="P17" s="9">
        <v>256</v>
      </c>
    </row>
    <row r="18" spans="1:16" x14ac:dyDescent="0.2">
      <c r="A18">
        <v>-290.88395800000001</v>
      </c>
      <c r="C18" t="s">
        <v>80</v>
      </c>
      <c r="K18">
        <f>K6-E21</f>
        <v>-254.65629476261671</v>
      </c>
    </row>
    <row r="19" spans="1:16" x14ac:dyDescent="0.2">
      <c r="A19">
        <v>-288.94196199999999</v>
      </c>
      <c r="C19" t="s">
        <v>81</v>
      </c>
      <c r="K19">
        <f>K6+E21</f>
        <v>-246.98795279988292</v>
      </c>
    </row>
    <row r="20" spans="1:16" x14ac:dyDescent="0.2">
      <c r="A20">
        <v>-288.02391</v>
      </c>
      <c r="C20" s="24"/>
      <c r="D20" s="24"/>
      <c r="E20" s="24"/>
      <c r="F20" s="24"/>
      <c r="G20" s="24"/>
      <c r="H20" s="24"/>
      <c r="I20" s="24"/>
      <c r="J20" s="24"/>
      <c r="K20" s="24"/>
    </row>
    <row r="21" spans="1:16" x14ac:dyDescent="0.2">
      <c r="A21">
        <v>-285.89990499999999</v>
      </c>
      <c r="C21" t="s">
        <v>82</v>
      </c>
      <c r="E21">
        <f>K22*K17</f>
        <v>3.8341709813668992</v>
      </c>
    </row>
    <row r="22" spans="1:16" x14ac:dyDescent="0.2">
      <c r="A22">
        <v>-285.33096799999998</v>
      </c>
      <c r="C22" t="s">
        <v>83</v>
      </c>
      <c r="K22">
        <f>_xlfn.T.INV.2T(1-0.95,K5-1)</f>
        <v>1.9693105698498787</v>
      </c>
    </row>
    <row r="23" spans="1:16" x14ac:dyDescent="0.2">
      <c r="A23">
        <v>-284.85746399999999</v>
      </c>
      <c r="C23" s="24"/>
      <c r="D23" s="24"/>
      <c r="E23" s="24"/>
      <c r="F23" s="24"/>
      <c r="G23" s="24"/>
      <c r="H23" s="24"/>
      <c r="I23" s="24"/>
      <c r="J23" s="24"/>
      <c r="K23" s="24"/>
    </row>
    <row r="24" spans="1:16" x14ac:dyDescent="0.2">
      <c r="A24">
        <v>-284.83817399999998</v>
      </c>
      <c r="C24" t="s">
        <v>84</v>
      </c>
      <c r="K24">
        <f>D27/K30</f>
        <v>821.76530047800736</v>
      </c>
    </row>
    <row r="25" spans="1:16" x14ac:dyDescent="0.2">
      <c r="A25">
        <v>-284.80133999999998</v>
      </c>
      <c r="C25" t="s">
        <v>85</v>
      </c>
      <c r="K25">
        <f>D27/K27</f>
        <v>1163.6059982663419</v>
      </c>
    </row>
    <row r="26" spans="1:16" x14ac:dyDescent="0.2">
      <c r="A26">
        <v>-284.56338499999998</v>
      </c>
      <c r="C26" s="24"/>
      <c r="D26" s="24"/>
      <c r="E26" s="24"/>
      <c r="F26" s="24"/>
      <c r="G26" s="24"/>
      <c r="H26" s="24"/>
      <c r="I26" s="24"/>
      <c r="J26" s="24"/>
      <c r="K26" s="24"/>
    </row>
    <row r="27" spans="1:16" x14ac:dyDescent="0.2">
      <c r="A27">
        <v>-284.28289000000001</v>
      </c>
      <c r="C27" t="s">
        <v>86</v>
      </c>
      <c r="D27">
        <f>P10*(COUNT(A:A)-1)</f>
        <v>247454.11135763116</v>
      </c>
      <c r="H27" t="s">
        <v>87</v>
      </c>
      <c r="K27">
        <f>_xlfn.CHISQ.INV(K28,(COUNT(A:A)-1))</f>
        <v>212.66142639889563</v>
      </c>
    </row>
    <row r="28" spans="1:16" x14ac:dyDescent="0.2">
      <c r="A28">
        <v>-283.98502100000002</v>
      </c>
      <c r="H28" t="s">
        <v>88</v>
      </c>
      <c r="K28">
        <f>1-K31</f>
        <v>2.5000000000000022E-2</v>
      </c>
    </row>
    <row r="29" spans="1:16" x14ac:dyDescent="0.2">
      <c r="A29">
        <v>-283.59466300000003</v>
      </c>
    </row>
    <row r="30" spans="1:16" x14ac:dyDescent="0.2">
      <c r="A30">
        <v>-283.41245900000001</v>
      </c>
      <c r="H30" t="s">
        <v>89</v>
      </c>
      <c r="K30">
        <f>_xlfn.CHISQ.INV(K31,K5-1)</f>
        <v>301.12504289690884</v>
      </c>
    </row>
    <row r="31" spans="1:16" x14ac:dyDescent="0.2">
      <c r="A31">
        <v>-283.08438899999999</v>
      </c>
      <c r="H31" t="s">
        <v>90</v>
      </c>
      <c r="K31">
        <f>(1+0.95)/2</f>
        <v>0.97499999999999998</v>
      </c>
    </row>
    <row r="32" spans="1:16" x14ac:dyDescent="0.2">
      <c r="A32">
        <v>-282.12202100000002</v>
      </c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">
      <c r="A33">
        <v>-282.00817899999998</v>
      </c>
      <c r="C33" t="s">
        <v>91</v>
      </c>
      <c r="K33">
        <f>F39</f>
        <v>4</v>
      </c>
    </row>
    <row r="34" spans="1:11" x14ac:dyDescent="0.2">
      <c r="A34">
        <v>-281.55278399999997</v>
      </c>
    </row>
    <row r="35" spans="1:11" x14ac:dyDescent="0.2">
      <c r="A35">
        <v>-281.53370999999999</v>
      </c>
      <c r="D35" t="s">
        <v>92</v>
      </c>
      <c r="F35">
        <f>K10-K9</f>
        <v>35.380949500000014</v>
      </c>
    </row>
    <row r="36" spans="1:11" x14ac:dyDescent="0.2">
      <c r="A36">
        <v>-281.48887300000001</v>
      </c>
      <c r="D36" t="s">
        <v>93</v>
      </c>
      <c r="F36">
        <f>K9-(1.5*F35)</f>
        <v>-320.96997225000001</v>
      </c>
    </row>
    <row r="37" spans="1:11" x14ac:dyDescent="0.2">
      <c r="A37">
        <v>-280.28909499999997</v>
      </c>
      <c r="D37" t="s">
        <v>94</v>
      </c>
      <c r="F37">
        <f>K10+(1.5*F35)</f>
        <v>-179.44617424999996</v>
      </c>
    </row>
    <row r="38" spans="1:11" x14ac:dyDescent="0.2">
      <c r="A38">
        <v>-279.15474899999998</v>
      </c>
    </row>
    <row r="39" spans="1:11" x14ac:dyDescent="0.2">
      <c r="A39">
        <v>-278.77637900000002</v>
      </c>
      <c r="D39" t="s">
        <v>95</v>
      </c>
      <c r="F39">
        <f>COUNTIF(A:A,"&lt;"&amp;F36)</f>
        <v>4</v>
      </c>
    </row>
    <row r="40" spans="1:11" x14ac:dyDescent="0.2">
      <c r="A40">
        <v>-278.74356899999998</v>
      </c>
      <c r="D40" t="s">
        <v>96</v>
      </c>
      <c r="F40">
        <f>COUNTIF(A:A,"&gt;"&amp;F37)</f>
        <v>2</v>
      </c>
    </row>
    <row r="41" spans="1:11" x14ac:dyDescent="0.2">
      <c r="A41">
        <v>-277.97140200000001</v>
      </c>
      <c r="C41" s="24"/>
      <c r="D41" s="24"/>
      <c r="E41" s="24"/>
      <c r="F41" s="24"/>
      <c r="G41" s="24"/>
      <c r="H41" s="24"/>
      <c r="I41" s="24"/>
      <c r="J41" s="24"/>
      <c r="K41" s="24"/>
    </row>
    <row r="42" spans="1:11" x14ac:dyDescent="0.2">
      <c r="A42">
        <v>-276.76592699999998</v>
      </c>
    </row>
    <row r="43" spans="1:11" x14ac:dyDescent="0.2">
      <c r="A43">
        <v>-276.50328300000001</v>
      </c>
    </row>
    <row r="44" spans="1:11" x14ac:dyDescent="0.2">
      <c r="A44">
        <v>-276.33282800000001</v>
      </c>
    </row>
    <row r="45" spans="1:11" x14ac:dyDescent="0.2">
      <c r="A45">
        <v>-276.25552800000003</v>
      </c>
    </row>
    <row r="46" spans="1:11" x14ac:dyDescent="0.2">
      <c r="A46">
        <v>-276.04482100000001</v>
      </c>
    </row>
    <row r="47" spans="1:11" x14ac:dyDescent="0.2">
      <c r="A47">
        <v>-274.379974</v>
      </c>
    </row>
    <row r="48" spans="1:11" x14ac:dyDescent="0.2">
      <c r="A48">
        <v>-273.682545</v>
      </c>
    </row>
    <row r="49" spans="1:1" x14ac:dyDescent="0.2">
      <c r="A49">
        <v>-273.52130599999998</v>
      </c>
    </row>
    <row r="50" spans="1:1" x14ac:dyDescent="0.2">
      <c r="A50">
        <v>-273.18007399999999</v>
      </c>
    </row>
    <row r="51" spans="1:1" x14ac:dyDescent="0.2">
      <c r="A51">
        <v>-272.823058</v>
      </c>
    </row>
    <row r="52" spans="1:1" x14ac:dyDescent="0.2">
      <c r="A52">
        <v>-271.69404400000002</v>
      </c>
    </row>
    <row r="53" spans="1:1" x14ac:dyDescent="0.2">
      <c r="A53">
        <v>-271.11453499999999</v>
      </c>
    </row>
    <row r="54" spans="1:1" x14ac:dyDescent="0.2">
      <c r="A54">
        <v>-270.91362600000002</v>
      </c>
    </row>
    <row r="55" spans="1:1" x14ac:dyDescent="0.2">
      <c r="A55">
        <v>-270.49891100000002</v>
      </c>
    </row>
    <row r="56" spans="1:1" x14ac:dyDescent="0.2">
      <c r="A56">
        <v>-270.30602900000002</v>
      </c>
    </row>
    <row r="57" spans="1:1" x14ac:dyDescent="0.2">
      <c r="A57">
        <v>-270.289851</v>
      </c>
    </row>
    <row r="58" spans="1:1" x14ac:dyDescent="0.2">
      <c r="A58">
        <v>-269.47499299999998</v>
      </c>
    </row>
    <row r="59" spans="1:1" x14ac:dyDescent="0.2">
      <c r="A59">
        <v>-268.60277600000001</v>
      </c>
    </row>
    <row r="60" spans="1:1" x14ac:dyDescent="0.2">
      <c r="A60">
        <v>-268.41796299999999</v>
      </c>
    </row>
    <row r="61" spans="1:1" x14ac:dyDescent="0.2">
      <c r="A61">
        <v>-268.38443000000001</v>
      </c>
    </row>
    <row r="62" spans="1:1" x14ac:dyDescent="0.2">
      <c r="A62">
        <v>-268.15298100000001</v>
      </c>
    </row>
    <row r="63" spans="1:1" x14ac:dyDescent="0.2">
      <c r="A63">
        <v>-268.071867</v>
      </c>
    </row>
    <row r="64" spans="1:1" x14ac:dyDescent="0.2">
      <c r="A64">
        <v>-267.968118</v>
      </c>
    </row>
    <row r="65" spans="1:1" x14ac:dyDescent="0.2">
      <c r="A65">
        <v>-267.87535800000001</v>
      </c>
    </row>
    <row r="66" spans="1:1" x14ac:dyDescent="0.2">
      <c r="A66">
        <v>-267.75291600000003</v>
      </c>
    </row>
    <row r="67" spans="1:1" x14ac:dyDescent="0.2">
      <c r="A67">
        <v>-267.48067800000001</v>
      </c>
    </row>
    <row r="68" spans="1:1" x14ac:dyDescent="0.2">
      <c r="A68">
        <v>-266.92697099999998</v>
      </c>
    </row>
    <row r="69" spans="1:1" x14ac:dyDescent="0.2">
      <c r="A69">
        <v>-266.85945199999998</v>
      </c>
    </row>
    <row r="70" spans="1:1" x14ac:dyDescent="0.2">
      <c r="A70">
        <v>-266.75879099999997</v>
      </c>
    </row>
    <row r="71" spans="1:1" x14ac:dyDescent="0.2">
      <c r="A71">
        <v>-266.42779300000001</v>
      </c>
    </row>
    <row r="72" spans="1:1" x14ac:dyDescent="0.2">
      <c r="A72">
        <v>-266.41907500000002</v>
      </c>
    </row>
    <row r="73" spans="1:1" x14ac:dyDescent="0.2">
      <c r="A73">
        <v>-266.14587</v>
      </c>
    </row>
    <row r="74" spans="1:1" x14ac:dyDescent="0.2">
      <c r="A74">
        <v>-266.12660799999998</v>
      </c>
    </row>
    <row r="75" spans="1:1" x14ac:dyDescent="0.2">
      <c r="A75">
        <v>-265.99370900000002</v>
      </c>
    </row>
    <row r="76" spans="1:1" x14ac:dyDescent="0.2">
      <c r="A76">
        <v>-265.87662399999999</v>
      </c>
    </row>
    <row r="77" spans="1:1" x14ac:dyDescent="0.2">
      <c r="A77">
        <v>-264.767045</v>
      </c>
    </row>
    <row r="78" spans="1:1" x14ac:dyDescent="0.2">
      <c r="A78">
        <v>-264.415389</v>
      </c>
    </row>
    <row r="79" spans="1:1" x14ac:dyDescent="0.2">
      <c r="A79">
        <v>-264.12776300000002</v>
      </c>
    </row>
    <row r="80" spans="1:1" x14ac:dyDescent="0.2">
      <c r="A80">
        <v>-263.90756699999997</v>
      </c>
    </row>
    <row r="81" spans="1:1" x14ac:dyDescent="0.2">
      <c r="A81">
        <v>-263.78225900000001</v>
      </c>
    </row>
    <row r="82" spans="1:1" x14ac:dyDescent="0.2">
      <c r="A82">
        <v>-263.23961700000001</v>
      </c>
    </row>
    <row r="83" spans="1:1" x14ac:dyDescent="0.2">
      <c r="A83">
        <v>-262.910596</v>
      </c>
    </row>
    <row r="84" spans="1:1" x14ac:dyDescent="0.2">
      <c r="A84">
        <v>-262.78926799999999</v>
      </c>
    </row>
    <row r="85" spans="1:1" x14ac:dyDescent="0.2">
      <c r="A85">
        <v>-262.703372</v>
      </c>
    </row>
    <row r="86" spans="1:1" x14ac:dyDescent="0.2">
      <c r="A86">
        <v>-262.51037500000001</v>
      </c>
    </row>
    <row r="87" spans="1:1" x14ac:dyDescent="0.2">
      <c r="A87">
        <v>-261.945064</v>
      </c>
    </row>
    <row r="88" spans="1:1" x14ac:dyDescent="0.2">
      <c r="A88">
        <v>-261.75477699999999</v>
      </c>
    </row>
    <row r="89" spans="1:1" x14ac:dyDescent="0.2">
      <c r="A89">
        <v>-261.66855600000002</v>
      </c>
    </row>
    <row r="90" spans="1:1" x14ac:dyDescent="0.2">
      <c r="A90">
        <v>-261.37440600000002</v>
      </c>
    </row>
    <row r="91" spans="1:1" x14ac:dyDescent="0.2">
      <c r="A91">
        <v>-261.06414799999999</v>
      </c>
    </row>
    <row r="92" spans="1:1" x14ac:dyDescent="0.2">
      <c r="A92">
        <v>-260.81469499999997</v>
      </c>
    </row>
    <row r="93" spans="1:1" x14ac:dyDescent="0.2">
      <c r="A93">
        <v>-260.399608</v>
      </c>
    </row>
    <row r="94" spans="1:1" x14ac:dyDescent="0.2">
      <c r="A94">
        <v>-260.37534099999999</v>
      </c>
    </row>
    <row r="95" spans="1:1" x14ac:dyDescent="0.2">
      <c r="A95">
        <v>-259.97031800000002</v>
      </c>
    </row>
    <row r="96" spans="1:1" x14ac:dyDescent="0.2">
      <c r="A96">
        <v>-259.91583500000002</v>
      </c>
    </row>
    <row r="97" spans="1:1" x14ac:dyDescent="0.2">
      <c r="A97">
        <v>-259.44393500000001</v>
      </c>
    </row>
    <row r="98" spans="1:1" x14ac:dyDescent="0.2">
      <c r="A98">
        <v>-259.15703300000001</v>
      </c>
    </row>
    <row r="99" spans="1:1" x14ac:dyDescent="0.2">
      <c r="A99">
        <v>-259.06914899999998</v>
      </c>
    </row>
    <row r="100" spans="1:1" x14ac:dyDescent="0.2">
      <c r="A100">
        <v>-258.52401200000003</v>
      </c>
    </row>
    <row r="101" spans="1:1" x14ac:dyDescent="0.2">
      <c r="A101">
        <v>-258.189257</v>
      </c>
    </row>
    <row r="102" spans="1:1" x14ac:dyDescent="0.2">
      <c r="A102">
        <v>-257.96104400000002</v>
      </c>
    </row>
    <row r="103" spans="1:1" x14ac:dyDescent="0.2">
      <c r="A103">
        <v>-256.47564199999999</v>
      </c>
    </row>
    <row r="104" spans="1:1" x14ac:dyDescent="0.2">
      <c r="A104">
        <v>-255.973288</v>
      </c>
    </row>
    <row r="105" spans="1:1" x14ac:dyDescent="0.2">
      <c r="A105">
        <v>-255.927435</v>
      </c>
    </row>
    <row r="106" spans="1:1" x14ac:dyDescent="0.2">
      <c r="A106">
        <v>-255.92302799999999</v>
      </c>
    </row>
    <row r="107" spans="1:1" x14ac:dyDescent="0.2">
      <c r="A107">
        <v>-255.80569700000001</v>
      </c>
    </row>
    <row r="108" spans="1:1" x14ac:dyDescent="0.2">
      <c r="A108">
        <v>-255.74200999999999</v>
      </c>
    </row>
    <row r="109" spans="1:1" x14ac:dyDescent="0.2">
      <c r="A109">
        <v>-255.74042700000001</v>
      </c>
    </row>
    <row r="110" spans="1:1" x14ac:dyDescent="0.2">
      <c r="A110">
        <v>-255.589438</v>
      </c>
    </row>
    <row r="111" spans="1:1" x14ac:dyDescent="0.2">
      <c r="A111">
        <v>-254.816678</v>
      </c>
    </row>
    <row r="112" spans="1:1" x14ac:dyDescent="0.2">
      <c r="A112">
        <v>-254.67975999999999</v>
      </c>
    </row>
    <row r="113" spans="1:1" x14ac:dyDescent="0.2">
      <c r="A113">
        <v>-254.61757800000001</v>
      </c>
    </row>
    <row r="114" spans="1:1" x14ac:dyDescent="0.2">
      <c r="A114">
        <v>-254.60082299999999</v>
      </c>
    </row>
    <row r="115" spans="1:1" x14ac:dyDescent="0.2">
      <c r="A115">
        <v>-254.51088100000001</v>
      </c>
    </row>
    <row r="116" spans="1:1" x14ac:dyDescent="0.2">
      <c r="A116">
        <v>-254.449444</v>
      </c>
    </row>
    <row r="117" spans="1:1" x14ac:dyDescent="0.2">
      <c r="A117">
        <v>-254.36397199999999</v>
      </c>
    </row>
    <row r="118" spans="1:1" x14ac:dyDescent="0.2">
      <c r="A118">
        <v>-254.15168700000001</v>
      </c>
    </row>
    <row r="119" spans="1:1" x14ac:dyDescent="0.2">
      <c r="A119">
        <v>-254.09411700000001</v>
      </c>
    </row>
    <row r="120" spans="1:1" x14ac:dyDescent="0.2">
      <c r="A120">
        <v>-253.81720100000001</v>
      </c>
    </row>
    <row r="121" spans="1:1" x14ac:dyDescent="0.2">
      <c r="A121">
        <v>-253.52645000000001</v>
      </c>
    </row>
    <row r="122" spans="1:1" x14ac:dyDescent="0.2">
      <c r="A122">
        <v>-252.988067</v>
      </c>
    </row>
    <row r="123" spans="1:1" x14ac:dyDescent="0.2">
      <c r="A123">
        <v>-252.88352399999999</v>
      </c>
    </row>
    <row r="124" spans="1:1" x14ac:dyDescent="0.2">
      <c r="A124">
        <v>-252.85823600000001</v>
      </c>
    </row>
    <row r="125" spans="1:1" x14ac:dyDescent="0.2">
      <c r="A125">
        <v>-252.73649700000001</v>
      </c>
    </row>
    <row r="126" spans="1:1" x14ac:dyDescent="0.2">
      <c r="A126">
        <v>-252.65150499999999</v>
      </c>
    </row>
    <row r="127" spans="1:1" x14ac:dyDescent="0.2">
      <c r="A127">
        <v>-252.60528099999999</v>
      </c>
    </row>
    <row r="128" spans="1:1" x14ac:dyDescent="0.2">
      <c r="A128">
        <v>-252.45232899999999</v>
      </c>
    </row>
    <row r="129" spans="1:1" x14ac:dyDescent="0.2">
      <c r="A129">
        <v>-252.38527500000001</v>
      </c>
    </row>
    <row r="130" spans="1:1" x14ac:dyDescent="0.2">
      <c r="A130">
        <v>-252.32764499999999</v>
      </c>
    </row>
    <row r="131" spans="1:1" x14ac:dyDescent="0.2">
      <c r="A131">
        <v>-252.11043000000001</v>
      </c>
    </row>
    <row r="132" spans="1:1" x14ac:dyDescent="0.2">
      <c r="A132">
        <v>-251.95291700000001</v>
      </c>
    </row>
    <row r="133" spans="1:1" x14ac:dyDescent="0.2">
      <c r="A133">
        <v>-251.36331100000001</v>
      </c>
    </row>
    <row r="134" spans="1:1" x14ac:dyDescent="0.2">
      <c r="A134">
        <v>-251.051907</v>
      </c>
    </row>
    <row r="135" spans="1:1" x14ac:dyDescent="0.2">
      <c r="A135">
        <v>-250.94768199999999</v>
      </c>
    </row>
    <row r="136" spans="1:1" x14ac:dyDescent="0.2">
      <c r="A136">
        <v>-250.66642999999999</v>
      </c>
    </row>
    <row r="137" spans="1:1" x14ac:dyDescent="0.2">
      <c r="A137">
        <v>-250.47962999999999</v>
      </c>
    </row>
    <row r="138" spans="1:1" x14ac:dyDescent="0.2">
      <c r="A138">
        <v>-250.09344999999999</v>
      </c>
    </row>
    <row r="139" spans="1:1" x14ac:dyDescent="0.2">
      <c r="A139">
        <v>-249.64291600000001</v>
      </c>
    </row>
    <row r="140" spans="1:1" x14ac:dyDescent="0.2">
      <c r="A140">
        <v>-249.600087</v>
      </c>
    </row>
    <row r="141" spans="1:1" x14ac:dyDescent="0.2">
      <c r="A141">
        <v>-249.473839</v>
      </c>
    </row>
    <row r="142" spans="1:1" x14ac:dyDescent="0.2">
      <c r="A142">
        <v>-248.60751999999999</v>
      </c>
    </row>
    <row r="143" spans="1:1" x14ac:dyDescent="0.2">
      <c r="A143">
        <v>-248.52773999999999</v>
      </c>
    </row>
    <row r="144" spans="1:1" x14ac:dyDescent="0.2">
      <c r="A144">
        <v>-248.33250000000001</v>
      </c>
    </row>
    <row r="145" spans="1:1" x14ac:dyDescent="0.2">
      <c r="A145">
        <v>-247.84525500000001</v>
      </c>
    </row>
    <row r="146" spans="1:1" x14ac:dyDescent="0.2">
      <c r="A146">
        <v>-247.194174</v>
      </c>
    </row>
    <row r="147" spans="1:1" x14ac:dyDescent="0.2">
      <c r="A147">
        <v>-246.90599900000001</v>
      </c>
    </row>
    <row r="148" spans="1:1" x14ac:dyDescent="0.2">
      <c r="A148">
        <v>-246.65024700000001</v>
      </c>
    </row>
    <row r="149" spans="1:1" x14ac:dyDescent="0.2">
      <c r="A149">
        <v>-246.29935399999999</v>
      </c>
    </row>
    <row r="150" spans="1:1" x14ac:dyDescent="0.2">
      <c r="A150">
        <v>-245.636866</v>
      </c>
    </row>
    <row r="151" spans="1:1" x14ac:dyDescent="0.2">
      <c r="A151">
        <v>-244.76494299999999</v>
      </c>
    </row>
    <row r="152" spans="1:1" x14ac:dyDescent="0.2">
      <c r="A152">
        <v>-244.19442900000001</v>
      </c>
    </row>
    <row r="153" spans="1:1" x14ac:dyDescent="0.2">
      <c r="A153">
        <v>-244.12986699999999</v>
      </c>
    </row>
    <row r="154" spans="1:1" x14ac:dyDescent="0.2">
      <c r="A154">
        <v>-243.99947499999999</v>
      </c>
    </row>
    <row r="155" spans="1:1" x14ac:dyDescent="0.2">
      <c r="A155">
        <v>-243.877375</v>
      </c>
    </row>
    <row r="156" spans="1:1" x14ac:dyDescent="0.2">
      <c r="A156">
        <v>-243.86904000000001</v>
      </c>
    </row>
    <row r="157" spans="1:1" x14ac:dyDescent="0.2">
      <c r="A157">
        <v>-243.852305</v>
      </c>
    </row>
    <row r="158" spans="1:1" x14ac:dyDescent="0.2">
      <c r="A158">
        <v>-243.53257300000001</v>
      </c>
    </row>
    <row r="159" spans="1:1" x14ac:dyDescent="0.2">
      <c r="A159">
        <v>-243.364147</v>
      </c>
    </row>
    <row r="160" spans="1:1" x14ac:dyDescent="0.2">
      <c r="A160">
        <v>-242.86460500000001</v>
      </c>
    </row>
    <row r="161" spans="1:1" x14ac:dyDescent="0.2">
      <c r="A161">
        <v>-242.811329</v>
      </c>
    </row>
    <row r="162" spans="1:1" x14ac:dyDescent="0.2">
      <c r="A162">
        <v>-242.683019</v>
      </c>
    </row>
    <row r="163" spans="1:1" x14ac:dyDescent="0.2">
      <c r="A163">
        <v>-241.36049700000001</v>
      </c>
    </row>
    <row r="164" spans="1:1" x14ac:dyDescent="0.2">
      <c r="A164">
        <v>-240.58866800000001</v>
      </c>
    </row>
    <row r="165" spans="1:1" x14ac:dyDescent="0.2">
      <c r="A165">
        <v>-240.230546</v>
      </c>
    </row>
    <row r="166" spans="1:1" x14ac:dyDescent="0.2">
      <c r="A166">
        <v>-239.64112600000001</v>
      </c>
    </row>
    <row r="167" spans="1:1" x14ac:dyDescent="0.2">
      <c r="A167">
        <v>-239.60915800000001</v>
      </c>
    </row>
    <row r="168" spans="1:1" x14ac:dyDescent="0.2">
      <c r="A168">
        <v>-239.593063</v>
      </c>
    </row>
    <row r="169" spans="1:1" x14ac:dyDescent="0.2">
      <c r="A169">
        <v>-239.40995799999999</v>
      </c>
    </row>
    <row r="170" spans="1:1" x14ac:dyDescent="0.2">
      <c r="A170">
        <v>-238.80828399999999</v>
      </c>
    </row>
    <row r="171" spans="1:1" x14ac:dyDescent="0.2">
      <c r="A171">
        <v>-238.24234000000001</v>
      </c>
    </row>
    <row r="172" spans="1:1" x14ac:dyDescent="0.2">
      <c r="A172">
        <v>-237.69149999999999</v>
      </c>
    </row>
    <row r="173" spans="1:1" x14ac:dyDescent="0.2">
      <c r="A173">
        <v>-237.690922</v>
      </c>
    </row>
    <row r="174" spans="1:1" x14ac:dyDescent="0.2">
      <c r="A174">
        <v>-237.475638</v>
      </c>
    </row>
    <row r="175" spans="1:1" x14ac:dyDescent="0.2">
      <c r="A175">
        <v>-237.38226399999999</v>
      </c>
    </row>
    <row r="176" spans="1:1" x14ac:dyDescent="0.2">
      <c r="A176">
        <v>-236.818062</v>
      </c>
    </row>
    <row r="177" spans="1:1" x14ac:dyDescent="0.2">
      <c r="A177">
        <v>-236.752802</v>
      </c>
    </row>
    <row r="178" spans="1:1" x14ac:dyDescent="0.2">
      <c r="A178">
        <v>-236.498289</v>
      </c>
    </row>
    <row r="179" spans="1:1" x14ac:dyDescent="0.2">
      <c r="A179">
        <v>-235.74739099999999</v>
      </c>
    </row>
    <row r="180" spans="1:1" x14ac:dyDescent="0.2">
      <c r="A180">
        <v>-235.550498</v>
      </c>
    </row>
    <row r="181" spans="1:1" x14ac:dyDescent="0.2">
      <c r="A181">
        <v>-235.517663</v>
      </c>
    </row>
    <row r="182" spans="1:1" x14ac:dyDescent="0.2">
      <c r="A182">
        <v>-234.92038700000001</v>
      </c>
    </row>
    <row r="183" spans="1:1" x14ac:dyDescent="0.2">
      <c r="A183">
        <v>-234.64534900000001</v>
      </c>
    </row>
    <row r="184" spans="1:1" x14ac:dyDescent="0.2">
      <c r="A184">
        <v>-234.11841799999999</v>
      </c>
    </row>
    <row r="185" spans="1:1" x14ac:dyDescent="0.2">
      <c r="A185">
        <v>-234.10575299999999</v>
      </c>
    </row>
    <row r="186" spans="1:1" x14ac:dyDescent="0.2">
      <c r="A186">
        <v>-233.93499700000001</v>
      </c>
    </row>
    <row r="187" spans="1:1" x14ac:dyDescent="0.2">
      <c r="A187">
        <v>-233.85265000000001</v>
      </c>
    </row>
    <row r="188" spans="1:1" x14ac:dyDescent="0.2">
      <c r="A188">
        <v>-233.80206799999999</v>
      </c>
    </row>
    <row r="189" spans="1:1" x14ac:dyDescent="0.2">
      <c r="A189">
        <v>-233.29333800000001</v>
      </c>
    </row>
    <row r="190" spans="1:1" x14ac:dyDescent="0.2">
      <c r="A190">
        <v>-233.033593</v>
      </c>
    </row>
    <row r="191" spans="1:1" x14ac:dyDescent="0.2">
      <c r="A191">
        <v>-232.676219</v>
      </c>
    </row>
    <row r="192" spans="1:1" x14ac:dyDescent="0.2">
      <c r="A192">
        <v>-232.60661899999999</v>
      </c>
    </row>
    <row r="193" spans="1:1" x14ac:dyDescent="0.2">
      <c r="A193">
        <v>-232.25053700000001</v>
      </c>
    </row>
    <row r="194" spans="1:1" x14ac:dyDescent="0.2">
      <c r="A194">
        <v>-232.165199</v>
      </c>
    </row>
    <row r="195" spans="1:1" x14ac:dyDescent="0.2">
      <c r="A195">
        <v>-231.680194</v>
      </c>
    </row>
    <row r="196" spans="1:1" x14ac:dyDescent="0.2">
      <c r="A196">
        <v>-231.551796</v>
      </c>
    </row>
    <row r="197" spans="1:1" x14ac:dyDescent="0.2">
      <c r="A197">
        <v>-231.333237</v>
      </c>
    </row>
    <row r="198" spans="1:1" x14ac:dyDescent="0.2">
      <c r="A198">
        <v>-231.262621</v>
      </c>
    </row>
    <row r="199" spans="1:1" x14ac:dyDescent="0.2">
      <c r="A199">
        <v>-230.75997799999999</v>
      </c>
    </row>
    <row r="200" spans="1:1" x14ac:dyDescent="0.2">
      <c r="A200">
        <v>-230.42807400000001</v>
      </c>
    </row>
    <row r="201" spans="1:1" x14ac:dyDescent="0.2">
      <c r="A201">
        <v>-230.30507800000001</v>
      </c>
    </row>
    <row r="202" spans="1:1" x14ac:dyDescent="0.2">
      <c r="A202">
        <v>-230.25036</v>
      </c>
    </row>
    <row r="203" spans="1:1" x14ac:dyDescent="0.2">
      <c r="A203">
        <v>-230.02885000000001</v>
      </c>
    </row>
    <row r="204" spans="1:1" x14ac:dyDescent="0.2">
      <c r="A204">
        <v>-229.728027</v>
      </c>
    </row>
    <row r="205" spans="1:1" x14ac:dyDescent="0.2">
      <c r="A205">
        <v>-229.61288300000001</v>
      </c>
    </row>
    <row r="206" spans="1:1" x14ac:dyDescent="0.2">
      <c r="A206">
        <v>-229.402704</v>
      </c>
    </row>
    <row r="207" spans="1:1" x14ac:dyDescent="0.2">
      <c r="A207">
        <v>-229.33962500000001</v>
      </c>
    </row>
    <row r="208" spans="1:1" x14ac:dyDescent="0.2">
      <c r="A208">
        <v>-229.048553</v>
      </c>
    </row>
    <row r="209" spans="1:1" x14ac:dyDescent="0.2">
      <c r="A209">
        <v>-228.871363</v>
      </c>
    </row>
    <row r="210" spans="1:1" x14ac:dyDescent="0.2">
      <c r="A210">
        <v>-228.308449</v>
      </c>
    </row>
    <row r="211" spans="1:1" x14ac:dyDescent="0.2">
      <c r="A211">
        <v>-226.13632000000001</v>
      </c>
    </row>
    <row r="212" spans="1:1" x14ac:dyDescent="0.2">
      <c r="A212">
        <v>-225.93105700000001</v>
      </c>
    </row>
    <row r="213" spans="1:1" x14ac:dyDescent="0.2">
      <c r="A213">
        <v>-224.02487300000001</v>
      </c>
    </row>
    <row r="214" spans="1:1" x14ac:dyDescent="0.2">
      <c r="A214">
        <v>-223.87812099999999</v>
      </c>
    </row>
    <row r="215" spans="1:1" x14ac:dyDescent="0.2">
      <c r="A215">
        <v>-223.42310800000001</v>
      </c>
    </row>
    <row r="216" spans="1:1" x14ac:dyDescent="0.2">
      <c r="A216">
        <v>-223.00319500000001</v>
      </c>
    </row>
    <row r="217" spans="1:1" x14ac:dyDescent="0.2">
      <c r="A217">
        <v>-222.95441500000001</v>
      </c>
    </row>
    <row r="218" spans="1:1" x14ac:dyDescent="0.2">
      <c r="A218">
        <v>-221.64384699999999</v>
      </c>
    </row>
    <row r="219" spans="1:1" x14ac:dyDescent="0.2">
      <c r="A219">
        <v>-221.60664800000001</v>
      </c>
    </row>
    <row r="220" spans="1:1" x14ac:dyDescent="0.2">
      <c r="A220">
        <v>-221.59131199999999</v>
      </c>
    </row>
    <row r="221" spans="1:1" x14ac:dyDescent="0.2">
      <c r="A221">
        <v>-220.29763500000001</v>
      </c>
    </row>
    <row r="222" spans="1:1" x14ac:dyDescent="0.2">
      <c r="A222">
        <v>-218.550049</v>
      </c>
    </row>
    <row r="223" spans="1:1" x14ac:dyDescent="0.2">
      <c r="A223">
        <v>-218.42909299999999</v>
      </c>
    </row>
    <row r="224" spans="1:1" x14ac:dyDescent="0.2">
      <c r="A224">
        <v>-218.25354999999999</v>
      </c>
    </row>
    <row r="225" spans="1:1" x14ac:dyDescent="0.2">
      <c r="A225">
        <v>-217.647786</v>
      </c>
    </row>
    <row r="226" spans="1:1" x14ac:dyDescent="0.2">
      <c r="A226">
        <v>-217.556072</v>
      </c>
    </row>
    <row r="227" spans="1:1" x14ac:dyDescent="0.2">
      <c r="A227">
        <v>-217.21085299999999</v>
      </c>
    </row>
    <row r="228" spans="1:1" x14ac:dyDescent="0.2">
      <c r="A228">
        <v>-216.930508</v>
      </c>
    </row>
    <row r="229" spans="1:1" x14ac:dyDescent="0.2">
      <c r="A229">
        <v>-216.23971499999999</v>
      </c>
    </row>
    <row r="230" spans="1:1" x14ac:dyDescent="0.2">
      <c r="A230">
        <v>-214.28989999999999</v>
      </c>
    </row>
    <row r="231" spans="1:1" x14ac:dyDescent="0.2">
      <c r="A231">
        <v>-213.87382299999999</v>
      </c>
    </row>
    <row r="232" spans="1:1" x14ac:dyDescent="0.2">
      <c r="A232">
        <v>-210.92700099999999</v>
      </c>
    </row>
    <row r="233" spans="1:1" x14ac:dyDescent="0.2">
      <c r="A233">
        <v>-210.70466400000001</v>
      </c>
    </row>
    <row r="234" spans="1:1" x14ac:dyDescent="0.2">
      <c r="A234">
        <v>-210.620542</v>
      </c>
    </row>
    <row r="235" spans="1:1" x14ac:dyDescent="0.2">
      <c r="A235">
        <v>-210.445897</v>
      </c>
    </row>
    <row r="236" spans="1:1" x14ac:dyDescent="0.2">
      <c r="A236">
        <v>-209.485647</v>
      </c>
    </row>
    <row r="237" spans="1:1" x14ac:dyDescent="0.2">
      <c r="A237">
        <v>-207.982024</v>
      </c>
    </row>
    <row r="238" spans="1:1" x14ac:dyDescent="0.2">
      <c r="A238">
        <v>-206.73561699999999</v>
      </c>
    </row>
    <row r="239" spans="1:1" x14ac:dyDescent="0.2">
      <c r="A239">
        <v>-206.32536200000001</v>
      </c>
    </row>
    <row r="240" spans="1:1" x14ac:dyDescent="0.2">
      <c r="A240">
        <v>-205.96915300000001</v>
      </c>
    </row>
    <row r="241" spans="1:1" x14ac:dyDescent="0.2">
      <c r="A241">
        <v>-205.80605199999999</v>
      </c>
    </row>
    <row r="242" spans="1:1" x14ac:dyDescent="0.2">
      <c r="A242">
        <v>-203.76827399999999</v>
      </c>
    </row>
    <row r="243" spans="1:1" x14ac:dyDescent="0.2">
      <c r="A243">
        <v>-202.90094400000001</v>
      </c>
    </row>
    <row r="244" spans="1:1" x14ac:dyDescent="0.2">
      <c r="A244">
        <v>-202.84749600000001</v>
      </c>
    </row>
    <row r="245" spans="1:1" x14ac:dyDescent="0.2">
      <c r="A245">
        <v>-200.21980400000001</v>
      </c>
    </row>
    <row r="246" spans="1:1" x14ac:dyDescent="0.2">
      <c r="A246">
        <v>-197.879955</v>
      </c>
    </row>
    <row r="247" spans="1:1" x14ac:dyDescent="0.2">
      <c r="A247">
        <v>-197.263294</v>
      </c>
    </row>
    <row r="248" spans="1:1" x14ac:dyDescent="0.2">
      <c r="A248">
        <v>-194.39881199999999</v>
      </c>
    </row>
    <row r="249" spans="1:1" x14ac:dyDescent="0.2">
      <c r="A249">
        <v>-193.92708999999999</v>
      </c>
    </row>
    <row r="250" spans="1:1" x14ac:dyDescent="0.2">
      <c r="A250">
        <v>-193.196708</v>
      </c>
    </row>
    <row r="251" spans="1:1" x14ac:dyDescent="0.2">
      <c r="A251">
        <v>-190.97638499999999</v>
      </c>
    </row>
    <row r="252" spans="1:1" x14ac:dyDescent="0.2">
      <c r="A252">
        <v>-189.73836600000001</v>
      </c>
    </row>
    <row r="253" spans="1:1" x14ac:dyDescent="0.2">
      <c r="A253">
        <v>-184.027762</v>
      </c>
    </row>
    <row r="254" spans="1:1" x14ac:dyDescent="0.2">
      <c r="A254">
        <v>-183.96455</v>
      </c>
    </row>
    <row r="255" spans="1:1" x14ac:dyDescent="0.2">
      <c r="A255">
        <v>-138.57415700000001</v>
      </c>
    </row>
    <row r="256" spans="1:1" x14ac:dyDescent="0.2">
      <c r="A256">
        <v>-137.68765200000001</v>
      </c>
    </row>
  </sheetData>
  <sortState xmlns:xlrd2="http://schemas.microsoft.com/office/spreadsheetml/2017/richdata2" ref="A1:A16386">
    <sortCondition ref="A1:A1638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1632-DB39-F640-A039-A857153F20E4}">
  <dimension ref="A1:W294"/>
  <sheetViews>
    <sheetView tabSelected="1" workbookViewId="0">
      <selection activeCell="J27" sqref="J27"/>
    </sheetView>
  </sheetViews>
  <sheetFormatPr baseColWidth="10" defaultRowHeight="16" x14ac:dyDescent="0.2"/>
  <cols>
    <col min="12" max="12" width="12.33203125" customWidth="1"/>
    <col min="13" max="13" width="12.1640625" bestFit="1" customWidth="1"/>
    <col min="22" max="22" width="11.5" bestFit="1" customWidth="1"/>
  </cols>
  <sheetData>
    <row r="1" spans="1:17" ht="30" thickBot="1" x14ac:dyDescent="0.4">
      <c r="A1" t="s">
        <v>4</v>
      </c>
      <c r="D1" s="1" t="s">
        <v>5</v>
      </c>
      <c r="E1" s="2"/>
      <c r="F1" s="3"/>
    </row>
    <row r="2" spans="1:17" x14ac:dyDescent="0.2">
      <c r="A2" t="s">
        <v>4</v>
      </c>
      <c r="P2" s="4" t="s">
        <v>10</v>
      </c>
      <c r="Q2" s="4">
        <v>31</v>
      </c>
    </row>
    <row r="3" spans="1:17" x14ac:dyDescent="0.2">
      <c r="A3" t="s">
        <v>4</v>
      </c>
      <c r="P3" s="4" t="s">
        <v>11</v>
      </c>
      <c r="Q3" s="4">
        <v>51</v>
      </c>
    </row>
    <row r="4" spans="1:17" x14ac:dyDescent="0.2">
      <c r="A4" t="s">
        <v>4</v>
      </c>
      <c r="P4" s="4" t="s">
        <v>12</v>
      </c>
      <c r="Q4" s="4">
        <v>27</v>
      </c>
    </row>
    <row r="5" spans="1:17" x14ac:dyDescent="0.2">
      <c r="A5" t="s">
        <v>4</v>
      </c>
      <c r="D5" s="11" t="s">
        <v>6</v>
      </c>
      <c r="E5" s="11"/>
      <c r="F5" s="11"/>
      <c r="G5" s="11"/>
      <c r="H5" s="11"/>
      <c r="I5" s="11"/>
      <c r="J5" s="11"/>
      <c r="K5" s="11"/>
      <c r="L5" s="11"/>
      <c r="M5">
        <v>4</v>
      </c>
      <c r="P5" s="4" t="s">
        <v>0</v>
      </c>
      <c r="Q5" s="4">
        <v>185</v>
      </c>
    </row>
    <row r="6" spans="1:17" x14ac:dyDescent="0.2">
      <c r="A6" t="s">
        <v>4</v>
      </c>
      <c r="D6" s="12" t="s">
        <v>7</v>
      </c>
      <c r="E6" s="12"/>
      <c r="F6" s="12"/>
      <c r="G6" s="12"/>
      <c r="H6" s="12"/>
      <c r="I6" s="12"/>
      <c r="J6" s="12"/>
      <c r="K6" s="12"/>
      <c r="L6" s="12"/>
      <c r="M6">
        <v>294</v>
      </c>
    </row>
    <row r="7" spans="1:17" x14ac:dyDescent="0.2">
      <c r="A7" t="s">
        <v>4</v>
      </c>
      <c r="D7" s="11" t="s">
        <v>8</v>
      </c>
      <c r="E7" s="11"/>
      <c r="F7" s="11"/>
      <c r="G7" s="11"/>
      <c r="H7" s="11"/>
      <c r="I7" s="11"/>
      <c r="J7" s="11"/>
      <c r="K7" s="11"/>
      <c r="L7" s="11"/>
      <c r="M7">
        <v>26</v>
      </c>
    </row>
    <row r="8" spans="1:17" x14ac:dyDescent="0.2">
      <c r="A8" t="s">
        <v>4</v>
      </c>
      <c r="D8" s="12" t="s">
        <v>9</v>
      </c>
      <c r="E8" s="12"/>
      <c r="F8" s="12"/>
      <c r="G8" s="12"/>
      <c r="H8" s="12"/>
      <c r="I8" s="12"/>
      <c r="J8" s="12"/>
      <c r="K8" s="12"/>
      <c r="L8" s="12"/>
      <c r="M8">
        <f>Q3/M6</f>
        <v>0.17346938775510204</v>
      </c>
    </row>
    <row r="9" spans="1:17" x14ac:dyDescent="0.2">
      <c r="A9" t="s">
        <v>4</v>
      </c>
      <c r="D9" s="11" t="s">
        <v>13</v>
      </c>
      <c r="E9" s="11"/>
      <c r="F9" s="11"/>
      <c r="G9" s="11"/>
      <c r="H9" s="11"/>
      <c r="I9" s="11"/>
      <c r="J9" s="11"/>
      <c r="K9" s="11"/>
      <c r="L9" s="11"/>
    </row>
    <row r="10" spans="1:17" x14ac:dyDescent="0.2">
      <c r="A10" t="s">
        <v>4</v>
      </c>
      <c r="D10" s="12" t="s">
        <v>14</v>
      </c>
      <c r="E10" s="12"/>
      <c r="F10" s="12"/>
      <c r="G10" s="12"/>
      <c r="H10" s="12"/>
      <c r="I10" s="12"/>
      <c r="J10" s="12"/>
      <c r="K10" s="12"/>
      <c r="L10" s="12"/>
    </row>
    <row r="11" spans="1:17" x14ac:dyDescent="0.2">
      <c r="A11" t="s">
        <v>4</v>
      </c>
      <c r="D11" s="11" t="s">
        <v>15</v>
      </c>
      <c r="E11" s="11"/>
      <c r="F11" s="11"/>
      <c r="G11" s="11"/>
      <c r="H11" s="11"/>
      <c r="I11" s="11"/>
      <c r="J11" s="11"/>
      <c r="K11" s="11"/>
      <c r="L11" s="11"/>
      <c r="M11">
        <v>6.2513886310000002</v>
      </c>
    </row>
    <row r="12" spans="1:17" x14ac:dyDescent="0.2">
      <c r="A12" t="s">
        <v>4</v>
      </c>
      <c r="D12" s="12" t="s">
        <v>27</v>
      </c>
      <c r="E12" s="12"/>
      <c r="F12" s="12"/>
      <c r="G12" s="12"/>
      <c r="H12" s="12"/>
      <c r="I12" s="12"/>
      <c r="J12" s="12"/>
      <c r="K12" s="12"/>
      <c r="L12" s="12"/>
      <c r="M12">
        <f>4-1</f>
        <v>3</v>
      </c>
    </row>
    <row r="13" spans="1:17" x14ac:dyDescent="0.2">
      <c r="A13" t="s">
        <v>4</v>
      </c>
      <c r="D13" s="11" t="s">
        <v>28</v>
      </c>
      <c r="E13" s="11"/>
      <c r="F13" s="11"/>
      <c r="G13" s="11"/>
      <c r="H13" s="11"/>
      <c r="I13" s="11"/>
      <c r="J13" s="11"/>
      <c r="K13" s="11"/>
      <c r="L13" s="11"/>
      <c r="M13">
        <f>V26</f>
        <v>230.02721088435374</v>
      </c>
    </row>
    <row r="14" spans="1:17" x14ac:dyDescent="0.2">
      <c r="A14" t="s">
        <v>4</v>
      </c>
      <c r="D14" s="12" t="s">
        <v>38</v>
      </c>
      <c r="E14" s="12"/>
      <c r="F14" s="12"/>
      <c r="G14" s="12"/>
      <c r="H14" s="12"/>
      <c r="I14" s="12"/>
      <c r="J14" s="12"/>
      <c r="K14" s="12"/>
      <c r="L14" s="12"/>
      <c r="M14">
        <v>1</v>
      </c>
    </row>
    <row r="15" spans="1:17" x14ac:dyDescent="0.2">
      <c r="A15" t="s">
        <v>4</v>
      </c>
      <c r="D15" s="12" t="s">
        <v>39</v>
      </c>
      <c r="E15" s="12"/>
      <c r="F15" s="12"/>
      <c r="G15" s="12"/>
      <c r="H15" s="12"/>
      <c r="I15" s="12"/>
      <c r="J15" s="12"/>
      <c r="K15" s="12"/>
      <c r="L15" s="12"/>
    </row>
    <row r="16" spans="1:17" x14ac:dyDescent="0.2">
      <c r="A16" t="s">
        <v>4</v>
      </c>
    </row>
    <row r="17" spans="1:23" x14ac:dyDescent="0.2">
      <c r="A17" t="s">
        <v>4</v>
      </c>
    </row>
    <row r="18" spans="1:23" x14ac:dyDescent="0.2">
      <c r="A18" t="s">
        <v>4</v>
      </c>
    </row>
    <row r="19" spans="1:23" x14ac:dyDescent="0.2">
      <c r="A19" t="s">
        <v>4</v>
      </c>
    </row>
    <row r="20" spans="1:23" x14ac:dyDescent="0.2">
      <c r="A20" t="s">
        <v>4</v>
      </c>
    </row>
    <row r="21" spans="1:23" x14ac:dyDescent="0.2">
      <c r="A21" t="s">
        <v>4</v>
      </c>
      <c r="P21" s="5"/>
      <c r="Q21" s="5" t="s">
        <v>19</v>
      </c>
      <c r="R21" s="5" t="s">
        <v>20</v>
      </c>
      <c r="S21" s="5" t="s">
        <v>21</v>
      </c>
      <c r="T21" s="5" t="s">
        <v>22</v>
      </c>
      <c r="U21" s="5" t="s">
        <v>23</v>
      </c>
      <c r="V21" s="5" t="s">
        <v>24</v>
      </c>
    </row>
    <row r="22" spans="1:23" x14ac:dyDescent="0.2">
      <c r="A22" t="s">
        <v>4</v>
      </c>
      <c r="P22" s="5" t="s">
        <v>16</v>
      </c>
      <c r="Q22" s="4">
        <f>Q2</f>
        <v>31</v>
      </c>
      <c r="R22" s="4">
        <f>1/4</f>
        <v>0.25</v>
      </c>
      <c r="S22" s="4">
        <f>Q26/4</f>
        <v>73.5</v>
      </c>
      <c r="T22" s="4">
        <f>Q22-S22</f>
        <v>-42.5</v>
      </c>
      <c r="U22" s="4">
        <f>T22^2</f>
        <v>1806.25</v>
      </c>
      <c r="V22" s="4">
        <f>U22/S22</f>
        <v>24.57482993197279</v>
      </c>
    </row>
    <row r="23" spans="1:23" x14ac:dyDescent="0.2">
      <c r="A23" t="s">
        <v>4</v>
      </c>
      <c r="P23" s="5" t="s">
        <v>17</v>
      </c>
      <c r="Q23" s="4">
        <f>Q3</f>
        <v>51</v>
      </c>
      <c r="R23" s="4">
        <f t="shared" ref="R23:R25" si="0">1/4</f>
        <v>0.25</v>
      </c>
      <c r="S23" s="4">
        <f>$Q$26/4</f>
        <v>73.5</v>
      </c>
      <c r="T23" s="4">
        <f t="shared" ref="T23:T25" si="1">Q23-S23</f>
        <v>-22.5</v>
      </c>
      <c r="U23" s="4">
        <f t="shared" ref="U23:U25" si="2">T23^2</f>
        <v>506.25</v>
      </c>
      <c r="V23" s="4">
        <f t="shared" ref="V23:V25" si="3">U23/S23</f>
        <v>6.8877551020408161</v>
      </c>
    </row>
    <row r="24" spans="1:23" x14ac:dyDescent="0.2">
      <c r="A24" t="s">
        <v>4</v>
      </c>
      <c r="P24" s="5" t="s">
        <v>18</v>
      </c>
      <c r="Q24" s="4">
        <f>Q4</f>
        <v>27</v>
      </c>
      <c r="R24" s="4">
        <f t="shared" si="0"/>
        <v>0.25</v>
      </c>
      <c r="S24" s="4">
        <f t="shared" ref="S24:S25" si="4">$Q$26/4</f>
        <v>73.5</v>
      </c>
      <c r="T24" s="4">
        <f t="shared" si="1"/>
        <v>-46.5</v>
      </c>
      <c r="U24" s="4">
        <f t="shared" si="2"/>
        <v>2162.25</v>
      </c>
      <c r="V24" s="4">
        <f t="shared" si="3"/>
        <v>29.418367346938776</v>
      </c>
    </row>
    <row r="25" spans="1:23" x14ac:dyDescent="0.2">
      <c r="A25" t="s">
        <v>4</v>
      </c>
      <c r="P25" s="5" t="s">
        <v>0</v>
      </c>
      <c r="Q25" s="4">
        <f>Q5</f>
        <v>185</v>
      </c>
      <c r="R25" s="4">
        <f t="shared" si="0"/>
        <v>0.25</v>
      </c>
      <c r="S25" s="4">
        <f t="shared" si="4"/>
        <v>73.5</v>
      </c>
      <c r="T25" s="4">
        <f t="shared" si="1"/>
        <v>111.5</v>
      </c>
      <c r="U25" s="4">
        <f t="shared" si="2"/>
        <v>12432.25</v>
      </c>
      <c r="V25" s="4">
        <f t="shared" si="3"/>
        <v>169.14625850340136</v>
      </c>
    </row>
    <row r="26" spans="1:23" x14ac:dyDescent="0.2">
      <c r="A26" t="s">
        <v>4</v>
      </c>
      <c r="Q26" s="6">
        <f>SUM(Q22:Q25)</f>
        <v>294</v>
      </c>
      <c r="V26" s="6">
        <f>SUM(V22:V25)</f>
        <v>230.02721088435374</v>
      </c>
      <c r="W26" t="s">
        <v>25</v>
      </c>
    </row>
    <row r="27" spans="1:23" x14ac:dyDescent="0.2">
      <c r="A27" t="s">
        <v>4</v>
      </c>
    </row>
    <row r="28" spans="1:23" x14ac:dyDescent="0.2">
      <c r="A28" t="s">
        <v>4</v>
      </c>
    </row>
    <row r="29" spans="1:23" x14ac:dyDescent="0.2">
      <c r="A29" t="s">
        <v>4</v>
      </c>
      <c r="P29" t="s">
        <v>26</v>
      </c>
      <c r="Q29">
        <v>0.1</v>
      </c>
    </row>
    <row r="30" spans="1:23" x14ac:dyDescent="0.2">
      <c r="A30" t="s">
        <v>4</v>
      </c>
    </row>
    <row r="31" spans="1:23" x14ac:dyDescent="0.2">
      <c r="A31" t="s">
        <v>4</v>
      </c>
      <c r="R31" s="7">
        <f>_xlfn.CHISQ.INV(1-0.1,4-1)</f>
        <v>6.2513886311703235</v>
      </c>
    </row>
    <row r="32" spans="1:23" x14ac:dyDescent="0.2">
      <c r="A32" t="s">
        <v>2</v>
      </c>
    </row>
    <row r="33" spans="1:1" x14ac:dyDescent="0.2">
      <c r="A33" t="s">
        <v>2</v>
      </c>
    </row>
    <row r="34" spans="1:1" x14ac:dyDescent="0.2">
      <c r="A34" t="s">
        <v>2</v>
      </c>
    </row>
    <row r="35" spans="1:1" x14ac:dyDescent="0.2">
      <c r="A35" t="s">
        <v>2</v>
      </c>
    </row>
    <row r="36" spans="1:1" x14ac:dyDescent="0.2">
      <c r="A36" t="s">
        <v>2</v>
      </c>
    </row>
    <row r="37" spans="1:1" x14ac:dyDescent="0.2">
      <c r="A37" t="s">
        <v>2</v>
      </c>
    </row>
    <row r="38" spans="1:1" x14ac:dyDescent="0.2">
      <c r="A38" t="s">
        <v>2</v>
      </c>
    </row>
    <row r="39" spans="1:1" x14ac:dyDescent="0.2">
      <c r="A39" t="s">
        <v>2</v>
      </c>
    </row>
    <row r="40" spans="1:1" x14ac:dyDescent="0.2">
      <c r="A40" t="s">
        <v>2</v>
      </c>
    </row>
    <row r="41" spans="1:1" x14ac:dyDescent="0.2">
      <c r="A41" t="s">
        <v>2</v>
      </c>
    </row>
    <row r="42" spans="1:1" x14ac:dyDescent="0.2">
      <c r="A42" t="s">
        <v>2</v>
      </c>
    </row>
    <row r="43" spans="1:1" x14ac:dyDescent="0.2">
      <c r="A43" t="s">
        <v>2</v>
      </c>
    </row>
    <row r="44" spans="1:1" x14ac:dyDescent="0.2">
      <c r="A44" t="s">
        <v>2</v>
      </c>
    </row>
    <row r="45" spans="1:1" x14ac:dyDescent="0.2">
      <c r="A45" t="s">
        <v>2</v>
      </c>
    </row>
    <row r="46" spans="1:1" x14ac:dyDescent="0.2">
      <c r="A46" t="s">
        <v>2</v>
      </c>
    </row>
    <row r="47" spans="1:1" x14ac:dyDescent="0.2">
      <c r="A47" t="s">
        <v>2</v>
      </c>
    </row>
    <row r="48" spans="1:1" x14ac:dyDescent="0.2">
      <c r="A48" t="s">
        <v>2</v>
      </c>
    </row>
    <row r="49" spans="1:1" x14ac:dyDescent="0.2">
      <c r="A49" t="s">
        <v>2</v>
      </c>
    </row>
    <row r="50" spans="1:1" x14ac:dyDescent="0.2">
      <c r="A50" t="s">
        <v>2</v>
      </c>
    </row>
    <row r="51" spans="1:1" x14ac:dyDescent="0.2">
      <c r="A51" t="s">
        <v>2</v>
      </c>
    </row>
    <row r="52" spans="1:1" x14ac:dyDescent="0.2">
      <c r="A52" t="s">
        <v>2</v>
      </c>
    </row>
    <row r="53" spans="1:1" x14ac:dyDescent="0.2">
      <c r="A53" t="s">
        <v>2</v>
      </c>
    </row>
    <row r="54" spans="1:1" x14ac:dyDescent="0.2">
      <c r="A54" t="s">
        <v>2</v>
      </c>
    </row>
    <row r="55" spans="1:1" x14ac:dyDescent="0.2">
      <c r="A55" t="s">
        <v>2</v>
      </c>
    </row>
    <row r="56" spans="1:1" x14ac:dyDescent="0.2">
      <c r="A56" t="s">
        <v>2</v>
      </c>
    </row>
    <row r="57" spans="1:1" x14ac:dyDescent="0.2">
      <c r="A57" t="s">
        <v>2</v>
      </c>
    </row>
    <row r="58" spans="1:1" x14ac:dyDescent="0.2">
      <c r="A58" t="s">
        <v>2</v>
      </c>
    </row>
    <row r="59" spans="1:1" x14ac:dyDescent="0.2">
      <c r="A59" t="s">
        <v>2</v>
      </c>
    </row>
    <row r="60" spans="1:1" x14ac:dyDescent="0.2">
      <c r="A60" t="s">
        <v>2</v>
      </c>
    </row>
    <row r="61" spans="1:1" x14ac:dyDescent="0.2">
      <c r="A61" t="s">
        <v>2</v>
      </c>
    </row>
    <row r="62" spans="1:1" x14ac:dyDescent="0.2">
      <c r="A62" t="s">
        <v>2</v>
      </c>
    </row>
    <row r="63" spans="1:1" x14ac:dyDescent="0.2">
      <c r="A63" t="s">
        <v>2</v>
      </c>
    </row>
    <row r="64" spans="1:1" x14ac:dyDescent="0.2">
      <c r="A64" t="s">
        <v>2</v>
      </c>
    </row>
    <row r="65" spans="1:1" x14ac:dyDescent="0.2">
      <c r="A65" t="s">
        <v>2</v>
      </c>
    </row>
    <row r="66" spans="1:1" x14ac:dyDescent="0.2">
      <c r="A66" t="s">
        <v>2</v>
      </c>
    </row>
    <row r="67" spans="1:1" x14ac:dyDescent="0.2">
      <c r="A67" t="s">
        <v>2</v>
      </c>
    </row>
    <row r="68" spans="1:1" x14ac:dyDescent="0.2">
      <c r="A68" t="s">
        <v>2</v>
      </c>
    </row>
    <row r="69" spans="1:1" x14ac:dyDescent="0.2">
      <c r="A69" t="s">
        <v>2</v>
      </c>
    </row>
    <row r="70" spans="1:1" x14ac:dyDescent="0.2">
      <c r="A70" t="s">
        <v>2</v>
      </c>
    </row>
    <row r="71" spans="1:1" x14ac:dyDescent="0.2">
      <c r="A71" t="s">
        <v>2</v>
      </c>
    </row>
    <row r="72" spans="1:1" x14ac:dyDescent="0.2">
      <c r="A72" t="s">
        <v>2</v>
      </c>
    </row>
    <row r="73" spans="1:1" x14ac:dyDescent="0.2">
      <c r="A73" t="s">
        <v>2</v>
      </c>
    </row>
    <row r="74" spans="1:1" x14ac:dyDescent="0.2">
      <c r="A74" t="s">
        <v>2</v>
      </c>
    </row>
    <row r="75" spans="1:1" x14ac:dyDescent="0.2">
      <c r="A75" t="s">
        <v>2</v>
      </c>
    </row>
    <row r="76" spans="1:1" x14ac:dyDescent="0.2">
      <c r="A76" t="s">
        <v>2</v>
      </c>
    </row>
    <row r="77" spans="1:1" x14ac:dyDescent="0.2">
      <c r="A77" t="s">
        <v>2</v>
      </c>
    </row>
    <row r="78" spans="1:1" x14ac:dyDescent="0.2">
      <c r="A78" t="s">
        <v>2</v>
      </c>
    </row>
    <row r="79" spans="1:1" x14ac:dyDescent="0.2">
      <c r="A79" t="s">
        <v>2</v>
      </c>
    </row>
    <row r="80" spans="1:1" x14ac:dyDescent="0.2">
      <c r="A80" t="s">
        <v>2</v>
      </c>
    </row>
    <row r="81" spans="1:1" x14ac:dyDescent="0.2">
      <c r="A81" t="s">
        <v>2</v>
      </c>
    </row>
    <row r="82" spans="1:1" x14ac:dyDescent="0.2">
      <c r="A82" t="s">
        <v>2</v>
      </c>
    </row>
    <row r="83" spans="1:1" x14ac:dyDescent="0.2">
      <c r="A83" t="s">
        <v>3</v>
      </c>
    </row>
    <row r="84" spans="1:1" x14ac:dyDescent="0.2">
      <c r="A84" t="s">
        <v>3</v>
      </c>
    </row>
    <row r="85" spans="1:1" x14ac:dyDescent="0.2">
      <c r="A85" t="s">
        <v>3</v>
      </c>
    </row>
    <row r="86" spans="1:1" x14ac:dyDescent="0.2">
      <c r="A86" t="s">
        <v>3</v>
      </c>
    </row>
    <row r="87" spans="1:1" x14ac:dyDescent="0.2">
      <c r="A87" t="s">
        <v>3</v>
      </c>
    </row>
    <row r="88" spans="1:1" x14ac:dyDescent="0.2">
      <c r="A88" t="s">
        <v>3</v>
      </c>
    </row>
    <row r="89" spans="1:1" x14ac:dyDescent="0.2">
      <c r="A89" t="s">
        <v>3</v>
      </c>
    </row>
    <row r="90" spans="1:1" x14ac:dyDescent="0.2">
      <c r="A90" t="s">
        <v>3</v>
      </c>
    </row>
    <row r="91" spans="1:1" x14ac:dyDescent="0.2">
      <c r="A91" t="s">
        <v>3</v>
      </c>
    </row>
    <row r="92" spans="1:1" x14ac:dyDescent="0.2">
      <c r="A92" t="s">
        <v>3</v>
      </c>
    </row>
    <row r="93" spans="1:1" x14ac:dyDescent="0.2">
      <c r="A93" t="s">
        <v>3</v>
      </c>
    </row>
    <row r="94" spans="1:1" x14ac:dyDescent="0.2">
      <c r="A94" t="s">
        <v>3</v>
      </c>
    </row>
    <row r="95" spans="1:1" x14ac:dyDescent="0.2">
      <c r="A95" t="s">
        <v>3</v>
      </c>
    </row>
    <row r="96" spans="1:1" x14ac:dyDescent="0.2">
      <c r="A96" t="s">
        <v>3</v>
      </c>
    </row>
    <row r="97" spans="1:1" x14ac:dyDescent="0.2">
      <c r="A97" t="s">
        <v>3</v>
      </c>
    </row>
    <row r="98" spans="1:1" x14ac:dyDescent="0.2">
      <c r="A98" t="s">
        <v>3</v>
      </c>
    </row>
    <row r="99" spans="1:1" x14ac:dyDescent="0.2">
      <c r="A99" t="s">
        <v>3</v>
      </c>
    </row>
    <row r="100" spans="1:1" x14ac:dyDescent="0.2">
      <c r="A100" t="s">
        <v>3</v>
      </c>
    </row>
    <row r="101" spans="1:1" x14ac:dyDescent="0.2">
      <c r="A101" t="s">
        <v>3</v>
      </c>
    </row>
    <row r="102" spans="1:1" x14ac:dyDescent="0.2">
      <c r="A102" t="s">
        <v>3</v>
      </c>
    </row>
    <row r="103" spans="1:1" x14ac:dyDescent="0.2">
      <c r="A103" t="s">
        <v>3</v>
      </c>
    </row>
    <row r="104" spans="1:1" x14ac:dyDescent="0.2">
      <c r="A104" t="s">
        <v>3</v>
      </c>
    </row>
    <row r="105" spans="1:1" x14ac:dyDescent="0.2">
      <c r="A105" t="s">
        <v>3</v>
      </c>
    </row>
    <row r="106" spans="1:1" x14ac:dyDescent="0.2">
      <c r="A106" t="s">
        <v>3</v>
      </c>
    </row>
    <row r="107" spans="1:1" x14ac:dyDescent="0.2">
      <c r="A107" t="s">
        <v>3</v>
      </c>
    </row>
    <row r="108" spans="1:1" x14ac:dyDescent="0.2">
      <c r="A108" t="s">
        <v>3</v>
      </c>
    </row>
    <row r="109" spans="1:1" x14ac:dyDescent="0.2">
      <c r="A109" t="s">
        <v>3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</sheetData>
  <sortState xmlns:xlrd2="http://schemas.microsoft.com/office/spreadsheetml/2017/richdata2" ref="A1:A16386">
    <sortCondition ref="A1:A1638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BA4F-2DAA-104E-8506-99466A3595E4}">
  <dimension ref="A1:U115"/>
  <sheetViews>
    <sheetView workbookViewId="0">
      <selection activeCell="L1" sqref="L1:L2"/>
    </sheetView>
  </sheetViews>
  <sheetFormatPr baseColWidth="10" defaultRowHeight="16" x14ac:dyDescent="0.2"/>
  <cols>
    <col min="12" max="12" width="12.1640625" bestFit="1" customWidth="1"/>
    <col min="16" max="16" width="12" customWidth="1"/>
  </cols>
  <sheetData>
    <row r="1" spans="1:21" ht="17" thickBot="1" x14ac:dyDescent="0.25">
      <c r="A1">
        <v>147.37870000000001</v>
      </c>
      <c r="B1">
        <v>-139.0479</v>
      </c>
      <c r="E1" s="11" t="s">
        <v>29</v>
      </c>
      <c r="F1" s="11"/>
      <c r="G1" s="11"/>
      <c r="H1" s="11"/>
      <c r="I1" s="11"/>
      <c r="J1" s="11"/>
      <c r="K1" s="11"/>
      <c r="L1">
        <f>P4</f>
        <v>5.2000225291110057E-2</v>
      </c>
      <c r="O1" s="25" t="s">
        <v>32</v>
      </c>
      <c r="P1" s="25"/>
      <c r="Q1" s="25"/>
    </row>
    <row r="2" spans="1:21" x14ac:dyDescent="0.2">
      <c r="A2">
        <v>165.44550000000001</v>
      </c>
      <c r="B2">
        <v>-189.36019999999999</v>
      </c>
      <c r="E2" s="12" t="s">
        <v>33</v>
      </c>
      <c r="F2" s="12"/>
      <c r="G2" s="12"/>
      <c r="H2" s="12"/>
      <c r="I2" s="12"/>
      <c r="J2" s="12"/>
      <c r="K2" s="12"/>
      <c r="L2">
        <f>TTEST(A:A,B:B,2,3)</f>
        <v>7.9646586372482435E-191</v>
      </c>
      <c r="O2" s="10"/>
      <c r="P2" s="10" t="s">
        <v>30</v>
      </c>
      <c r="Q2" s="10" t="s">
        <v>31</v>
      </c>
    </row>
    <row r="3" spans="1:21" x14ac:dyDescent="0.2">
      <c r="A3">
        <v>168.0522</v>
      </c>
      <c r="B3">
        <v>-183.11879999999999</v>
      </c>
      <c r="E3" s="12" t="s">
        <v>34</v>
      </c>
      <c r="F3" s="12"/>
      <c r="G3" s="12"/>
      <c r="H3" s="12"/>
      <c r="I3" s="12"/>
      <c r="J3" s="12"/>
      <c r="K3" s="12"/>
      <c r="O3" s="8" t="s">
        <v>30</v>
      </c>
      <c r="P3" s="8">
        <v>1</v>
      </c>
      <c r="Q3" s="8"/>
    </row>
    <row r="4" spans="1:21" ht="17" thickBot="1" x14ac:dyDescent="0.25">
      <c r="A4">
        <v>170.04249999999999</v>
      </c>
      <c r="B4">
        <v>-153.20689999999999</v>
      </c>
      <c r="E4" s="12" t="s">
        <v>35</v>
      </c>
      <c r="F4" s="12"/>
      <c r="G4" s="12"/>
      <c r="H4" s="12"/>
      <c r="I4" s="12"/>
      <c r="J4" s="12"/>
      <c r="K4" s="12"/>
      <c r="O4" s="9" t="s">
        <v>31</v>
      </c>
      <c r="P4" s="9">
        <v>5.2000225291110057E-2</v>
      </c>
      <c r="Q4" s="9">
        <v>1</v>
      </c>
    </row>
    <row r="5" spans="1:21" x14ac:dyDescent="0.2">
      <c r="A5">
        <v>170.14250000000001</v>
      </c>
      <c r="B5">
        <v>-155.73169999999999</v>
      </c>
      <c r="E5" s="11" t="s">
        <v>36</v>
      </c>
      <c r="F5" s="11"/>
      <c r="G5" s="11"/>
      <c r="H5" s="11"/>
      <c r="I5" s="11"/>
      <c r="J5" s="11"/>
      <c r="K5" s="11"/>
    </row>
    <row r="6" spans="1:21" ht="17" thickBot="1" x14ac:dyDescent="0.25">
      <c r="A6">
        <v>170.34880000000001</v>
      </c>
      <c r="B6">
        <v>-185.9759</v>
      </c>
      <c r="E6" s="11" t="s">
        <v>37</v>
      </c>
      <c r="F6" s="11"/>
      <c r="G6" s="11"/>
      <c r="H6" s="11"/>
      <c r="I6" s="11"/>
      <c r="J6" s="11"/>
      <c r="K6" s="11"/>
      <c r="L6">
        <v>1</v>
      </c>
    </row>
    <row r="7" spans="1:21" x14ac:dyDescent="0.2">
      <c r="A7">
        <v>178.88720000000001</v>
      </c>
      <c r="B7">
        <v>-138.70599999999999</v>
      </c>
      <c r="E7" s="22" t="s">
        <v>44</v>
      </c>
      <c r="F7" s="12"/>
      <c r="G7" s="12"/>
      <c r="H7" s="12"/>
      <c r="I7" s="12"/>
      <c r="J7" s="12"/>
      <c r="K7" s="12"/>
      <c r="O7" s="13" t="s">
        <v>40</v>
      </c>
      <c r="P7" s="14"/>
    </row>
    <row r="8" spans="1:21" x14ac:dyDescent="0.2">
      <c r="A8">
        <v>179.0694</v>
      </c>
      <c r="B8">
        <v>-165.53540000000001</v>
      </c>
      <c r="E8" s="12" t="s">
        <v>42</v>
      </c>
      <c r="F8" s="12" t="s">
        <v>43</v>
      </c>
      <c r="G8" s="12"/>
      <c r="H8" s="12"/>
      <c r="I8" s="12"/>
      <c r="J8" s="12"/>
      <c r="K8" s="12"/>
      <c r="L8">
        <f>O16</f>
        <v>4.3072500560732288E-3</v>
      </c>
      <c r="O8" s="15"/>
      <c r="P8" s="16"/>
      <c r="Q8" t="s">
        <v>46</v>
      </c>
    </row>
    <row r="9" spans="1:21" ht="17" thickBot="1" x14ac:dyDescent="0.25">
      <c r="A9">
        <v>179.39619999999999</v>
      </c>
      <c r="B9">
        <v>-139.81379999999999</v>
      </c>
      <c r="E9" s="11" t="s">
        <v>49</v>
      </c>
      <c r="F9" s="11"/>
      <c r="G9" s="11"/>
      <c r="H9" s="11"/>
      <c r="I9" s="11"/>
      <c r="J9" s="11"/>
      <c r="K9" s="11"/>
      <c r="O9" s="17" t="s">
        <v>41</v>
      </c>
      <c r="P9" s="18"/>
    </row>
    <row r="10" spans="1:21" x14ac:dyDescent="0.2">
      <c r="A10">
        <v>180.80189999999999</v>
      </c>
      <c r="B10">
        <v>-142.4032</v>
      </c>
      <c r="E10" s="11" t="s">
        <v>50</v>
      </c>
      <c r="F10" s="11"/>
      <c r="G10" s="11"/>
      <c r="H10" s="11"/>
      <c r="I10" s="11"/>
      <c r="J10" s="11"/>
      <c r="K10" s="11"/>
      <c r="L10">
        <v>1</v>
      </c>
    </row>
    <row r="11" spans="1:21" ht="17" thickBot="1" x14ac:dyDescent="0.25">
      <c r="A11">
        <v>183.1936</v>
      </c>
      <c r="B11">
        <v>-219.91130000000001</v>
      </c>
    </row>
    <row r="12" spans="1:21" x14ac:dyDescent="0.2">
      <c r="A12">
        <v>183.22110000000001</v>
      </c>
      <c r="B12">
        <v>-199.119</v>
      </c>
      <c r="O12" s="13" t="s">
        <v>45</v>
      </c>
      <c r="P12" s="19"/>
      <c r="Q12" s="19"/>
      <c r="R12" s="19"/>
      <c r="S12" s="19"/>
      <c r="T12" s="14"/>
      <c r="U12" t="s">
        <v>48</v>
      </c>
    </row>
    <row r="13" spans="1:21" ht="17" thickBot="1" x14ac:dyDescent="0.25">
      <c r="A13">
        <v>183.69470000000001</v>
      </c>
      <c r="B13">
        <v>-192.3057</v>
      </c>
      <c r="O13" s="17" t="s">
        <v>47</v>
      </c>
      <c r="P13" s="20"/>
      <c r="Q13" s="20"/>
      <c r="R13" s="21"/>
      <c r="S13" s="20"/>
      <c r="T13" s="18"/>
    </row>
    <row r="14" spans="1:21" x14ac:dyDescent="0.2">
      <c r="A14">
        <v>184.4957</v>
      </c>
      <c r="B14">
        <v>-144.91999999999999</v>
      </c>
    </row>
    <row r="15" spans="1:21" x14ac:dyDescent="0.2">
      <c r="A15">
        <v>184.7319</v>
      </c>
      <c r="B15">
        <v>-171.96010000000001</v>
      </c>
      <c r="N15" t="s">
        <v>51</v>
      </c>
      <c r="O15">
        <f>_xlfn.F.TEST(A:A,B:B)</f>
        <v>8.6145001121464577E-3</v>
      </c>
    </row>
    <row r="16" spans="1:21" x14ac:dyDescent="0.2">
      <c r="A16">
        <v>185.26439999999999</v>
      </c>
      <c r="B16">
        <v>-132.39519999999999</v>
      </c>
      <c r="O16">
        <f>O15/2</f>
        <v>4.3072500560732288E-3</v>
      </c>
    </row>
    <row r="17" spans="1:2" x14ac:dyDescent="0.2">
      <c r="A17">
        <v>186.17429999999999</v>
      </c>
      <c r="B17">
        <v>-187.32040000000001</v>
      </c>
    </row>
    <row r="18" spans="1:2" x14ac:dyDescent="0.2">
      <c r="A18">
        <v>186.4333</v>
      </c>
      <c r="B18">
        <v>-169.34010000000001</v>
      </c>
    </row>
    <row r="19" spans="1:2" x14ac:dyDescent="0.2">
      <c r="A19">
        <v>186.82560000000001</v>
      </c>
      <c r="B19">
        <v>-212.2731</v>
      </c>
    </row>
    <row r="20" spans="1:2" x14ac:dyDescent="0.2">
      <c r="A20">
        <v>189.10120000000001</v>
      </c>
      <c r="B20">
        <v>-131.1232</v>
      </c>
    </row>
    <row r="21" spans="1:2" x14ac:dyDescent="0.2">
      <c r="A21">
        <v>189.4229</v>
      </c>
      <c r="B21">
        <v>-101.5564</v>
      </c>
    </row>
    <row r="22" spans="1:2" x14ac:dyDescent="0.2">
      <c r="A22">
        <v>189.8246</v>
      </c>
      <c r="B22">
        <v>-161.10329999999999</v>
      </c>
    </row>
    <row r="23" spans="1:2" x14ac:dyDescent="0.2">
      <c r="A23">
        <v>190.02279999999999</v>
      </c>
      <c r="B23">
        <v>-128.58449999999999</v>
      </c>
    </row>
    <row r="24" spans="1:2" x14ac:dyDescent="0.2">
      <c r="A24">
        <v>190.239</v>
      </c>
      <c r="B24">
        <v>-161.6867</v>
      </c>
    </row>
    <row r="25" spans="1:2" x14ac:dyDescent="0.2">
      <c r="A25">
        <v>191.33179999999999</v>
      </c>
      <c r="B25">
        <v>-111.5048</v>
      </c>
    </row>
    <row r="26" spans="1:2" x14ac:dyDescent="0.2">
      <c r="A26">
        <v>191.82130000000001</v>
      </c>
      <c r="B26">
        <v>-91.687600000000003</v>
      </c>
    </row>
    <row r="27" spans="1:2" x14ac:dyDescent="0.2">
      <c r="A27">
        <v>192.357</v>
      </c>
      <c r="B27">
        <v>-178.25139999999999</v>
      </c>
    </row>
    <row r="28" spans="1:2" x14ac:dyDescent="0.2">
      <c r="A28">
        <v>194.5325</v>
      </c>
      <c r="B28">
        <v>-146.6018</v>
      </c>
    </row>
    <row r="29" spans="1:2" x14ac:dyDescent="0.2">
      <c r="A29">
        <v>195.08199999999999</v>
      </c>
      <c r="B29">
        <v>-160.95699999999999</v>
      </c>
    </row>
    <row r="30" spans="1:2" x14ac:dyDescent="0.2">
      <c r="A30">
        <v>195.21969999999999</v>
      </c>
      <c r="B30">
        <v>-195.57230000000001</v>
      </c>
    </row>
    <row r="31" spans="1:2" x14ac:dyDescent="0.2">
      <c r="A31">
        <v>195.61879999999999</v>
      </c>
      <c r="B31">
        <v>-115.04040000000001</v>
      </c>
    </row>
    <row r="32" spans="1:2" x14ac:dyDescent="0.2">
      <c r="A32">
        <v>195.64590000000001</v>
      </c>
      <c r="B32">
        <v>-140.4512</v>
      </c>
    </row>
    <row r="33" spans="1:2" x14ac:dyDescent="0.2">
      <c r="A33">
        <v>195.84200000000001</v>
      </c>
      <c r="B33">
        <v>-134.44049999999999</v>
      </c>
    </row>
    <row r="34" spans="1:2" x14ac:dyDescent="0.2">
      <c r="A34">
        <v>196.15029999999999</v>
      </c>
      <c r="B34">
        <v>-221.26490000000001</v>
      </c>
    </row>
    <row r="35" spans="1:2" x14ac:dyDescent="0.2">
      <c r="A35">
        <v>198.9709</v>
      </c>
      <c r="B35">
        <v>-154.1788</v>
      </c>
    </row>
    <row r="36" spans="1:2" x14ac:dyDescent="0.2">
      <c r="A36">
        <v>199.6464</v>
      </c>
      <c r="B36">
        <v>-152.078</v>
      </c>
    </row>
    <row r="37" spans="1:2" x14ac:dyDescent="0.2">
      <c r="A37">
        <v>200.13509999999999</v>
      </c>
      <c r="B37">
        <v>-165.00360000000001</v>
      </c>
    </row>
    <row r="38" spans="1:2" x14ac:dyDescent="0.2">
      <c r="A38">
        <v>200.43190000000001</v>
      </c>
      <c r="B38">
        <v>-167.08160000000001</v>
      </c>
    </row>
    <row r="39" spans="1:2" x14ac:dyDescent="0.2">
      <c r="A39">
        <v>200.53440000000001</v>
      </c>
      <c r="B39">
        <v>-171.56370000000001</v>
      </c>
    </row>
    <row r="40" spans="1:2" x14ac:dyDescent="0.2">
      <c r="A40">
        <v>202.95339999999999</v>
      </c>
      <c r="B40">
        <v>-135.19280000000001</v>
      </c>
    </row>
    <row r="41" spans="1:2" x14ac:dyDescent="0.2">
      <c r="A41">
        <v>204.10050000000001</v>
      </c>
      <c r="B41">
        <v>-139.9487</v>
      </c>
    </row>
    <row r="42" spans="1:2" x14ac:dyDescent="0.2">
      <c r="A42">
        <v>204.45570000000001</v>
      </c>
      <c r="B42">
        <v>-223.20760000000001</v>
      </c>
    </row>
    <row r="43" spans="1:2" x14ac:dyDescent="0.2">
      <c r="A43">
        <v>206.08539999999999</v>
      </c>
      <c r="B43">
        <v>-184.7637</v>
      </c>
    </row>
    <row r="44" spans="1:2" x14ac:dyDescent="0.2">
      <c r="A44">
        <v>206.62860000000001</v>
      </c>
      <c r="B44">
        <v>-116.5578</v>
      </c>
    </row>
    <row r="45" spans="1:2" x14ac:dyDescent="0.2">
      <c r="A45">
        <v>206.62889999999999</v>
      </c>
      <c r="B45">
        <v>-148.62790000000001</v>
      </c>
    </row>
    <row r="46" spans="1:2" x14ac:dyDescent="0.2">
      <c r="A46">
        <v>206.767</v>
      </c>
      <c r="B46">
        <v>-142.4281</v>
      </c>
    </row>
    <row r="47" spans="1:2" x14ac:dyDescent="0.2">
      <c r="A47">
        <v>207.00299999999999</v>
      </c>
      <c r="B47">
        <v>-177.69030000000001</v>
      </c>
    </row>
    <row r="48" spans="1:2" x14ac:dyDescent="0.2">
      <c r="A48">
        <v>207.01609999999999</v>
      </c>
      <c r="B48">
        <v>-159.8287</v>
      </c>
    </row>
    <row r="49" spans="1:2" x14ac:dyDescent="0.2">
      <c r="A49">
        <v>207.31</v>
      </c>
      <c r="B49">
        <v>-154.2499</v>
      </c>
    </row>
    <row r="50" spans="1:2" x14ac:dyDescent="0.2">
      <c r="A50">
        <v>207.5384</v>
      </c>
      <c r="B50">
        <v>-161.17830000000001</v>
      </c>
    </row>
    <row r="51" spans="1:2" x14ac:dyDescent="0.2">
      <c r="A51">
        <v>207.7774</v>
      </c>
      <c r="B51">
        <v>-211.4237</v>
      </c>
    </row>
    <row r="52" spans="1:2" x14ac:dyDescent="0.2">
      <c r="A52">
        <v>209.03659999999999</v>
      </c>
      <c r="B52">
        <v>-183.54820000000001</v>
      </c>
    </row>
    <row r="53" spans="1:2" x14ac:dyDescent="0.2">
      <c r="A53">
        <v>209.53219999999999</v>
      </c>
      <c r="B53">
        <v>-88.702600000000004</v>
      </c>
    </row>
    <row r="54" spans="1:2" x14ac:dyDescent="0.2">
      <c r="A54">
        <v>210.04929999999999</v>
      </c>
      <c r="B54">
        <v>-167.03120000000001</v>
      </c>
    </row>
    <row r="55" spans="1:2" x14ac:dyDescent="0.2">
      <c r="A55">
        <v>211.09880000000001</v>
      </c>
      <c r="B55">
        <v>-170.9187</v>
      </c>
    </row>
    <row r="56" spans="1:2" x14ac:dyDescent="0.2">
      <c r="A56">
        <v>211.11410000000001</v>
      </c>
      <c r="B56">
        <v>-152.3665</v>
      </c>
    </row>
    <row r="57" spans="1:2" x14ac:dyDescent="0.2">
      <c r="A57">
        <v>211.21170000000001</v>
      </c>
      <c r="B57">
        <v>-177.4179</v>
      </c>
    </row>
    <row r="58" spans="1:2" x14ac:dyDescent="0.2">
      <c r="A58">
        <v>211.80680000000001</v>
      </c>
      <c r="B58">
        <v>-142.97030000000001</v>
      </c>
    </row>
    <row r="59" spans="1:2" x14ac:dyDescent="0.2">
      <c r="A59">
        <v>213.42740000000001</v>
      </c>
      <c r="B59">
        <v>-149.48910000000001</v>
      </c>
    </row>
    <row r="60" spans="1:2" x14ac:dyDescent="0.2">
      <c r="A60">
        <v>214.41380000000001</v>
      </c>
      <c r="B60">
        <v>-153.77719999999999</v>
      </c>
    </row>
    <row r="61" spans="1:2" x14ac:dyDescent="0.2">
      <c r="A61">
        <v>214.5943</v>
      </c>
      <c r="B61">
        <v>-111.36320000000001</v>
      </c>
    </row>
    <row r="62" spans="1:2" x14ac:dyDescent="0.2">
      <c r="A62">
        <v>214.63140000000001</v>
      </c>
      <c r="B62">
        <v>-157.3246</v>
      </c>
    </row>
    <row r="63" spans="1:2" x14ac:dyDescent="0.2">
      <c r="A63">
        <v>215.63560000000001</v>
      </c>
      <c r="B63">
        <v>-134.97499999999999</v>
      </c>
    </row>
    <row r="64" spans="1:2" x14ac:dyDescent="0.2">
      <c r="A64">
        <v>215.70779999999999</v>
      </c>
      <c r="B64">
        <v>-143.89590000000001</v>
      </c>
    </row>
    <row r="65" spans="1:2" x14ac:dyDescent="0.2">
      <c r="A65">
        <v>215.9246</v>
      </c>
      <c r="B65">
        <v>-159.94569999999999</v>
      </c>
    </row>
    <row r="66" spans="1:2" x14ac:dyDescent="0.2">
      <c r="A66">
        <v>216.25729999999999</v>
      </c>
      <c r="B66">
        <v>-111.19</v>
      </c>
    </row>
    <row r="67" spans="1:2" x14ac:dyDescent="0.2">
      <c r="A67">
        <v>216.79089999999999</v>
      </c>
      <c r="B67">
        <v>-163.28059999999999</v>
      </c>
    </row>
    <row r="68" spans="1:2" x14ac:dyDescent="0.2">
      <c r="A68">
        <v>217.1343</v>
      </c>
      <c r="B68">
        <v>-166.6497</v>
      </c>
    </row>
    <row r="69" spans="1:2" x14ac:dyDescent="0.2">
      <c r="A69">
        <v>217.5581</v>
      </c>
      <c r="B69">
        <v>-158.79939999999999</v>
      </c>
    </row>
    <row r="70" spans="1:2" x14ac:dyDescent="0.2">
      <c r="A70">
        <v>217.69759999999999</v>
      </c>
      <c r="B70">
        <v>-191.59540000000001</v>
      </c>
    </row>
    <row r="71" spans="1:2" x14ac:dyDescent="0.2">
      <c r="A71">
        <v>218.99809999999999</v>
      </c>
      <c r="B71">
        <v>-146.4007</v>
      </c>
    </row>
    <row r="72" spans="1:2" x14ac:dyDescent="0.2">
      <c r="A72">
        <v>219.0513</v>
      </c>
      <c r="B72">
        <v>-175.3683</v>
      </c>
    </row>
    <row r="73" spans="1:2" x14ac:dyDescent="0.2">
      <c r="A73">
        <v>219.09289999999999</v>
      </c>
      <c r="B73">
        <v>-159.124</v>
      </c>
    </row>
    <row r="74" spans="1:2" x14ac:dyDescent="0.2">
      <c r="A74">
        <v>222.58789999999999</v>
      </c>
      <c r="B74">
        <v>-205.2388</v>
      </c>
    </row>
    <row r="75" spans="1:2" x14ac:dyDescent="0.2">
      <c r="A75">
        <v>222.70429999999999</v>
      </c>
      <c r="B75">
        <v>-165.45480000000001</v>
      </c>
    </row>
    <row r="76" spans="1:2" x14ac:dyDescent="0.2">
      <c r="A76">
        <v>222.73660000000001</v>
      </c>
      <c r="B76">
        <v>-122.07340000000001</v>
      </c>
    </row>
    <row r="77" spans="1:2" x14ac:dyDescent="0.2">
      <c r="A77">
        <v>222.7664</v>
      </c>
      <c r="B77">
        <v>-150.66560000000001</v>
      </c>
    </row>
    <row r="78" spans="1:2" x14ac:dyDescent="0.2">
      <c r="A78">
        <v>223.76599999999999</v>
      </c>
      <c r="B78">
        <v>-154.86590000000001</v>
      </c>
    </row>
    <row r="79" spans="1:2" x14ac:dyDescent="0.2">
      <c r="A79">
        <v>224.15479999999999</v>
      </c>
      <c r="B79">
        <v>-209.09700000000001</v>
      </c>
    </row>
    <row r="80" spans="1:2" x14ac:dyDescent="0.2">
      <c r="A80">
        <v>224.57740000000001</v>
      </c>
      <c r="B80">
        <v>-132.6593</v>
      </c>
    </row>
    <row r="81" spans="1:2" x14ac:dyDescent="0.2">
      <c r="A81">
        <v>226.0575</v>
      </c>
      <c r="B81">
        <v>-195.71369999999999</v>
      </c>
    </row>
    <row r="82" spans="1:2" x14ac:dyDescent="0.2">
      <c r="A82">
        <v>227.19990000000001</v>
      </c>
      <c r="B82">
        <v>-170.54900000000001</v>
      </c>
    </row>
    <row r="83" spans="1:2" x14ac:dyDescent="0.2">
      <c r="A83">
        <v>227.45179999999999</v>
      </c>
      <c r="B83">
        <v>-107.55970000000001</v>
      </c>
    </row>
    <row r="84" spans="1:2" x14ac:dyDescent="0.2">
      <c r="A84">
        <v>228.00120000000001</v>
      </c>
      <c r="B84">
        <v>-182.876</v>
      </c>
    </row>
    <row r="85" spans="1:2" x14ac:dyDescent="0.2">
      <c r="A85">
        <v>228.29689999999999</v>
      </c>
      <c r="B85">
        <v>-168.5342</v>
      </c>
    </row>
    <row r="86" spans="1:2" x14ac:dyDescent="0.2">
      <c r="A86">
        <v>229.4443</v>
      </c>
      <c r="B86">
        <v>-137.09790000000001</v>
      </c>
    </row>
    <row r="87" spans="1:2" x14ac:dyDescent="0.2">
      <c r="A87">
        <v>229.53479999999999</v>
      </c>
      <c r="B87">
        <v>-192.99039999999999</v>
      </c>
    </row>
    <row r="88" spans="1:2" x14ac:dyDescent="0.2">
      <c r="A88">
        <v>229.70820000000001</v>
      </c>
      <c r="B88">
        <v>-183.91909999999999</v>
      </c>
    </row>
    <row r="89" spans="1:2" x14ac:dyDescent="0.2">
      <c r="A89">
        <v>230.0239</v>
      </c>
      <c r="B89">
        <v>-134.58250000000001</v>
      </c>
    </row>
    <row r="90" spans="1:2" x14ac:dyDescent="0.2">
      <c r="A90">
        <v>230.11510000000001</v>
      </c>
      <c r="B90">
        <v>-146.00649999999999</v>
      </c>
    </row>
    <row r="91" spans="1:2" x14ac:dyDescent="0.2">
      <c r="A91">
        <v>230.38159999999999</v>
      </c>
      <c r="B91">
        <v>-160.07079999999999</v>
      </c>
    </row>
    <row r="92" spans="1:2" x14ac:dyDescent="0.2">
      <c r="A92">
        <v>230.60589999999999</v>
      </c>
      <c r="B92">
        <v>-140.3278</v>
      </c>
    </row>
    <row r="93" spans="1:2" x14ac:dyDescent="0.2">
      <c r="A93">
        <v>231.23320000000001</v>
      </c>
      <c r="B93">
        <v>-161.24359999999999</v>
      </c>
    </row>
    <row r="94" spans="1:2" x14ac:dyDescent="0.2">
      <c r="A94">
        <v>232.00550000000001</v>
      </c>
      <c r="B94">
        <v>-238.9666</v>
      </c>
    </row>
    <row r="95" spans="1:2" x14ac:dyDescent="0.2">
      <c r="A95">
        <v>232.35120000000001</v>
      </c>
      <c r="B95">
        <v>-149.1097</v>
      </c>
    </row>
    <row r="96" spans="1:2" x14ac:dyDescent="0.2">
      <c r="A96">
        <v>232.83070000000001</v>
      </c>
      <c r="B96">
        <v>-132.2473</v>
      </c>
    </row>
    <row r="97" spans="1:2" x14ac:dyDescent="0.2">
      <c r="A97">
        <v>233.8177</v>
      </c>
      <c r="B97">
        <v>-195.947</v>
      </c>
    </row>
    <row r="98" spans="1:2" x14ac:dyDescent="0.2">
      <c r="A98">
        <v>234.214</v>
      </c>
      <c r="B98">
        <v>-189.2689</v>
      </c>
    </row>
    <row r="99" spans="1:2" x14ac:dyDescent="0.2">
      <c r="A99">
        <v>234.6567</v>
      </c>
      <c r="B99">
        <v>-161.34119999999999</v>
      </c>
    </row>
    <row r="100" spans="1:2" x14ac:dyDescent="0.2">
      <c r="A100">
        <v>235.03909999999999</v>
      </c>
      <c r="B100">
        <v>-152.31379999999999</v>
      </c>
    </row>
    <row r="101" spans="1:2" x14ac:dyDescent="0.2">
      <c r="A101">
        <v>235.6328</v>
      </c>
      <c r="B101">
        <v>-141.94159999999999</v>
      </c>
    </row>
    <row r="102" spans="1:2" x14ac:dyDescent="0.2">
      <c r="A102">
        <v>236.68879999999999</v>
      </c>
      <c r="B102">
        <v>-162.80670000000001</v>
      </c>
    </row>
    <row r="103" spans="1:2" x14ac:dyDescent="0.2">
      <c r="A103">
        <v>236.82400000000001</v>
      </c>
      <c r="B103">
        <v>-137.93639999999999</v>
      </c>
    </row>
    <row r="104" spans="1:2" x14ac:dyDescent="0.2">
      <c r="A104">
        <v>238.58099999999999</v>
      </c>
      <c r="B104">
        <v>-184.26840000000001</v>
      </c>
    </row>
    <row r="105" spans="1:2" x14ac:dyDescent="0.2">
      <c r="A105">
        <v>238.72620000000001</v>
      </c>
      <c r="B105">
        <v>-138.37</v>
      </c>
    </row>
    <row r="106" spans="1:2" x14ac:dyDescent="0.2">
      <c r="A106">
        <v>238.92070000000001</v>
      </c>
      <c r="B106">
        <v>-194.43879999999999</v>
      </c>
    </row>
    <row r="107" spans="1:2" x14ac:dyDescent="0.2">
      <c r="A107">
        <v>240.71170000000001</v>
      </c>
      <c r="B107">
        <v>-136.67150000000001</v>
      </c>
    </row>
    <row r="108" spans="1:2" x14ac:dyDescent="0.2">
      <c r="A108">
        <v>241.6695</v>
      </c>
      <c r="B108">
        <v>-183.36359999999999</v>
      </c>
    </row>
    <row r="109" spans="1:2" x14ac:dyDescent="0.2">
      <c r="A109">
        <v>241.96799999999999</v>
      </c>
      <c r="B109">
        <v>-149.54</v>
      </c>
    </row>
    <row r="110" spans="1:2" x14ac:dyDescent="0.2">
      <c r="A110">
        <v>244.12569999999999</v>
      </c>
      <c r="B110">
        <v>-142.69890000000001</v>
      </c>
    </row>
    <row r="111" spans="1:2" x14ac:dyDescent="0.2">
      <c r="A111">
        <v>244.2551</v>
      </c>
      <c r="B111">
        <v>-171.75899999999999</v>
      </c>
    </row>
    <row r="112" spans="1:2" x14ac:dyDescent="0.2">
      <c r="A112">
        <v>245.62909999999999</v>
      </c>
      <c r="B112">
        <v>-113.2471</v>
      </c>
    </row>
    <row r="113" spans="1:2" x14ac:dyDescent="0.2">
      <c r="A113">
        <v>252.96459999999999</v>
      </c>
      <c r="B113">
        <v>-146.72900000000001</v>
      </c>
    </row>
    <row r="114" spans="1:2" x14ac:dyDescent="0.2">
      <c r="A114">
        <v>254.3674</v>
      </c>
      <c r="B114">
        <v>-151.37909999999999</v>
      </c>
    </row>
    <row r="115" spans="1:2" x14ac:dyDescent="0.2">
      <c r="A115">
        <v>274.74630000000002</v>
      </c>
      <c r="B115">
        <v>-125.01220000000001</v>
      </c>
    </row>
  </sheetData>
  <sortState xmlns:xlrd2="http://schemas.microsoft.com/office/spreadsheetml/2017/richdata2" ref="A1:B16387">
    <sortCondition ref="A1:A16387"/>
  </sortState>
  <mergeCells count="1"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 1</vt:lpstr>
      <vt:lpstr>часть 2</vt:lpstr>
      <vt:lpstr>часть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cargo1052@yandex.ru</dc:creator>
  <cp:lastModifiedBy>cargo1052@yandex.ru</cp:lastModifiedBy>
  <dcterms:created xsi:type="dcterms:W3CDTF">2021-05-18T11:03:35Z</dcterms:created>
  <dcterms:modified xsi:type="dcterms:W3CDTF">2021-05-18T17:07:40Z</dcterms:modified>
</cp:coreProperties>
</file>