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Экзамены\АД\"/>
    </mc:Choice>
  </mc:AlternateContent>
  <xr:revisionPtr revIDLastSave="0" documentId="13_ncr:1_{D8693810-B83B-40FA-AD40-6B8042A4C2EC}" xr6:coauthVersionLast="47" xr6:coauthVersionMax="47" xr10:uidLastSave="{00000000-0000-0000-0000-000000000000}"/>
  <bookViews>
    <workbookView xWindow="2550" yWindow="2550" windowWidth="21600" windowHeight="11385" xr2:uid="{00000000-000D-0000-FFFF-FFFF00000000}"/>
  </bookViews>
  <sheets>
    <sheet name="Задача 1" sheetId="1" r:id="rId1"/>
    <sheet name="Задача 2" sheetId="3" r:id="rId2"/>
    <sheet name="Задача 3" sheetId="5" r:id="rId3"/>
  </sheets>
  <definedNames>
    <definedName name="_xlnm._FilterDatabase" localSheetId="1" hidden="1">'Задача 2'!$A$1:$A$16339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3" l="1"/>
  <c r="D7" i="1"/>
  <c r="I25" i="3"/>
  <c r="E7" i="5" l="1"/>
  <c r="E2" i="5"/>
  <c r="H10" i="3"/>
  <c r="D3" i="3"/>
  <c r="D2" i="3"/>
  <c r="H24" i="3"/>
  <c r="D1" i="1"/>
  <c r="D26" i="3"/>
  <c r="H2" i="3"/>
  <c r="E22" i="3" s="1"/>
  <c r="D2" i="1"/>
  <c r="E12" i="5"/>
  <c r="E15" i="5" s="1"/>
  <c r="H12" i="3"/>
  <c r="F23" i="3"/>
  <c r="G23" i="3"/>
  <c r="H23" i="3"/>
  <c r="E23" i="3"/>
  <c r="I2" i="3"/>
  <c r="J2" i="3"/>
  <c r="K2" i="3"/>
  <c r="K3" i="3" l="1"/>
  <c r="D3" i="1"/>
  <c r="H22" i="3"/>
  <c r="H25" i="3" s="1"/>
  <c r="E10" i="5"/>
  <c r="D27" i="3"/>
  <c r="J3" i="3"/>
  <c r="I3" i="3"/>
  <c r="H3" i="3"/>
  <c r="G24" i="3"/>
  <c r="H11" i="3" l="1"/>
  <c r="H13" i="3" s="1"/>
  <c r="G22" i="3"/>
  <c r="G25" i="3" s="1"/>
  <c r="E24" i="3"/>
  <c r="E25" i="3" s="1"/>
  <c r="F24" i="3"/>
  <c r="F22" i="3"/>
  <c r="D18" i="1"/>
  <c r="D17" i="1"/>
  <c r="D13" i="1"/>
  <c r="D12" i="1"/>
  <c r="D11" i="1"/>
  <c r="D10" i="1"/>
  <c r="D9" i="1"/>
  <c r="D8" i="1"/>
  <c r="D6" i="1"/>
  <c r="D5" i="1"/>
  <c r="D16" i="1"/>
  <c r="D4" i="1"/>
  <c r="F25" i="3" l="1"/>
  <c r="D25" i="3" s="1"/>
  <c r="H14" i="3"/>
  <c r="H15" i="3"/>
  <c r="D14" i="1"/>
  <c r="E19" i="1"/>
  <c r="D19" i="1" s="1"/>
  <c r="D15" i="1"/>
  <c r="D24" i="1" s="1"/>
  <c r="D26" i="1" s="1"/>
  <c r="E22" i="1"/>
  <c r="D22" i="1" s="1"/>
  <c r="E21" i="1"/>
  <c r="D21" i="1" s="1"/>
  <c r="D23" i="1" l="1"/>
  <c r="D25" i="1" s="1"/>
  <c r="D27" i="1" s="1"/>
  <c r="D20" i="1"/>
</calcChain>
</file>

<file path=xl/sharedStrings.xml><?xml version="1.0" encoding="utf-8"?>
<sst xmlns="http://schemas.openxmlformats.org/spreadsheetml/2006/main" count="423" uniqueCount="58">
  <si>
    <t>NA</t>
  </si>
  <si>
    <t>Введите количество пропущенных значений в исходной выборке, обозначенные как "NA"</t>
  </si>
  <si>
    <t>Введите объем очищенной от пропусков выборки</t>
  </si>
  <si>
    <t>Введите среднее значение</t>
  </si>
  <si>
    <t>Введите стандартное отклонение (несмещенное)</t>
  </si>
  <si>
    <t>Введите стандартное отклонение (исправленное)</t>
  </si>
  <si>
    <t>Введите несмещенную дисперсию</t>
  </si>
  <si>
    <t>Введите исправленную дисперсию</t>
  </si>
  <si>
    <t>Введите минимальное значение в вариационном ряду</t>
  </si>
  <si>
    <t>Введите первую квартиль</t>
  </si>
  <si>
    <t>Введите медиану</t>
  </si>
  <si>
    <t>Введите третью квартиль</t>
  </si>
  <si>
    <t>Введите максимальное значение в вариационном ряду</t>
  </si>
  <si>
    <t>Введите размах выборки</t>
  </si>
  <si>
    <t>Введите ошибку выборки</t>
  </si>
  <si>
    <t>Введите коэффициент асимметрии (формула по умолчанию в Excel)</t>
  </si>
  <si>
    <t>Введите эксцесс (формула по умолчанию в Excel)</t>
  </si>
  <si>
    <t>Введите левую границу 0.95-доверительного интервала для E(X)</t>
  </si>
  <si>
    <t>Введите правую границу 0.95-доверительного интервала для E(X) </t>
  </si>
  <si>
    <t>Введите левую границу 0.95-доверительного интервала для Var(X) </t>
  </si>
  <si>
    <t>Введите правую границу 0.95-доверительного интервала для Var(X)</t>
  </si>
  <si>
    <t>Введите общее количество выбросов</t>
  </si>
  <si>
    <t>Введите количество выбросов ниже нормы</t>
  </si>
  <si>
    <t>Введите количество выбросов выше нормы </t>
  </si>
  <si>
    <t>Введите квартильный размах</t>
  </si>
  <si>
    <t>Введите объем исходной выборки</t>
  </si>
  <si>
    <t>Введите нижнюю границу нормы</t>
  </si>
  <si>
    <t>Введите верхнюю границу нормы </t>
  </si>
  <si>
    <t>Количество значений в очищенной выборке</t>
  </si>
  <si>
    <t>Gamma</t>
  </si>
  <si>
    <t>p доля</t>
  </si>
  <si>
    <t>q</t>
  </si>
  <si>
    <t>z</t>
  </si>
  <si>
    <t>delta</t>
  </si>
  <si>
    <t>левая</t>
  </si>
  <si>
    <t>правая</t>
  </si>
  <si>
    <t>Граница</t>
  </si>
  <si>
    <t>alpha</t>
  </si>
  <si>
    <t>ni</t>
  </si>
  <si>
    <t>pi</t>
  </si>
  <si>
    <t>npi</t>
  </si>
  <si>
    <t>Введите наблюдаемое значение хи-квадрат</t>
  </si>
  <si>
    <t> Введите выборочный коэффициент корреляции Пирсона между X и Y</t>
  </si>
  <si>
    <t> Введите значение P-value в проверке гипотезы о равенстве средних</t>
  </si>
  <si>
    <t> Введите значение P-value в проверке гипотезы о равенстве дисперсий</t>
  </si>
  <si>
    <t> Введите 1, если есть основания отвергнуть гипотезу о равновероятном распределении ответов, или введите 0, если таких оснований нет. </t>
  </si>
  <si>
    <t>количество степеней свободы(кол-во вариантов минус 1)</t>
  </si>
  <si>
    <t>На уровне значимости *значение из варианта*</t>
  </si>
  <si>
    <t>CC</t>
  </si>
  <si>
    <t>B1</t>
  </si>
  <si>
    <t>B</t>
  </si>
  <si>
    <t>A1</t>
  </si>
  <si>
    <t>Введите количество пропущенных данных "NA" в исходной выборке</t>
  </si>
  <si>
    <t>Карман</t>
  </si>
  <si>
    <t>Еще</t>
  </si>
  <si>
    <t>Частота</t>
  </si>
  <si>
    <t>Кол-во ответов доли</t>
  </si>
  <si>
    <t xml:space="preserve"> Критическое значение статистики хи-квадрат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</si>
</sst>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9"/>
      <color rgb="FF023540"/>
      <name val="Arial"/>
      <family val="2"/>
      <charset val="204"/>
    </font>
    <font>
      <sz val="11"/>
      <color rgb="FF023540"/>
      <name val="Roboto"/>
    </font>
    <font>
      <i/>
      <sz val="11"/>
      <color theme="1"/>
      <name val="Calibri"/>
      <family val="2"/>
      <scheme val="minor"/>
    </font>
    <font>
      <sz val="11"/>
      <name val="Calibri "/>
      <charset val="204"/>
    </font>
    <font>
      <sz val="11"/>
      <color theme="1"/>
      <name val="Calibri 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Border="1"/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0" fillId="0" borderId="0" xfId="0" applyBorder="1"/>
    <xf numFmtId="0" fontId="5" fillId="0" borderId="0" xfId="0" applyFont="1" applyAlignment="1">
      <alignment horizontal="left" vertical="top"/>
    </xf>
    <xf numFmtId="0" fontId="0" fillId="0" borderId="0" xfId="0" applyFill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4" fillId="0" borderId="9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9" fontId="0" fillId="0" borderId="13" xfId="0" applyNumberFormat="1" applyBorder="1"/>
    <xf numFmtId="0" fontId="0" fillId="0" borderId="14" xfId="0" applyBorder="1"/>
    <xf numFmtId="0" fontId="0" fillId="0" borderId="15" xfId="0" applyBorder="1"/>
    <xf numFmtId="9" fontId="0" fillId="0" borderId="15" xfId="0" applyNumberFormat="1" applyBorder="1"/>
    <xf numFmtId="0" fontId="0" fillId="0" borderId="16" xfId="0" applyBorder="1"/>
    <xf numFmtId="0" fontId="0" fillId="0" borderId="17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center" vertical="center"/>
    </xf>
    <xf numFmtId="0" fontId="0" fillId="0" borderId="12" xfId="0" applyFill="1" applyBorder="1"/>
    <xf numFmtId="0" fontId="0" fillId="0" borderId="12" xfId="0" applyFill="1" applyBorder="1" applyAlignment="1">
      <alignment horizontal="center" wrapText="1"/>
    </xf>
    <xf numFmtId="0" fontId="0" fillId="0" borderId="16" xfId="0" applyFill="1" applyBorder="1" applyAlignment="1">
      <alignment horizontal="center" wrapText="1"/>
    </xf>
    <xf numFmtId="0" fontId="0" fillId="0" borderId="3" xfId="0" applyBorder="1"/>
    <xf numFmtId="0" fontId="0" fillId="0" borderId="19" xfId="0" applyBorder="1"/>
    <xf numFmtId="0" fontId="0" fillId="0" borderId="5" xfId="0" applyBorder="1"/>
    <xf numFmtId="0" fontId="0" fillId="0" borderId="7" xfId="0" applyBorder="1"/>
    <xf numFmtId="0" fontId="0" fillId="0" borderId="20" xfId="0" applyBorder="1"/>
    <xf numFmtId="16" fontId="0" fillId="0" borderId="2" xfId="0" applyNumberFormat="1" applyBorder="1"/>
    <xf numFmtId="0" fontId="6" fillId="0" borderId="14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0" fillId="0" borderId="21" xfId="0" applyFill="1" applyBorder="1"/>
    <xf numFmtId="0" fontId="0" fillId="0" borderId="22" xfId="0" applyFill="1" applyBorder="1"/>
    <xf numFmtId="0" fontId="0" fillId="0" borderId="23" xfId="0" applyBorder="1"/>
    <xf numFmtId="0" fontId="0" fillId="0" borderId="13" xfId="0" applyBorder="1"/>
    <xf numFmtId="2" fontId="0" fillId="0" borderId="0" xfId="0" applyNumberFormat="1" applyBorder="1"/>
    <xf numFmtId="2" fontId="0" fillId="0" borderId="15" xfId="0" applyNumberFormat="1" applyBorder="1"/>
    <xf numFmtId="0" fontId="0" fillId="0" borderId="24" xfId="0" applyBorder="1"/>
    <xf numFmtId="0" fontId="0" fillId="0" borderId="2" xfId="0" applyFill="1" applyBorder="1"/>
    <xf numFmtId="0" fontId="0" fillId="0" borderId="16" xfId="0" applyFill="1" applyBorder="1"/>
    <xf numFmtId="0" fontId="0" fillId="0" borderId="25" xfId="0" applyBorder="1"/>
    <xf numFmtId="0" fontId="2" fillId="0" borderId="5" xfId="0" applyFont="1" applyBorder="1" applyAlignment="1">
      <alignment horizontal="center" vertical="center"/>
    </xf>
    <xf numFmtId="0" fontId="0" fillId="0" borderId="15" xfId="0" applyFill="1" applyBorder="1" applyAlignment="1"/>
    <xf numFmtId="0" fontId="0" fillId="0" borderId="7" xfId="0" applyFill="1" applyBorder="1" applyAlignment="1"/>
    <xf numFmtId="0" fontId="0" fillId="0" borderId="5" xfId="0" applyFill="1" applyBorder="1"/>
    <xf numFmtId="0" fontId="0" fillId="0" borderId="7" xfId="0" applyFill="1" applyBorder="1"/>
    <xf numFmtId="0" fontId="2" fillId="0" borderId="3" xfId="0" applyFont="1" applyFill="1" applyBorder="1"/>
    <xf numFmtId="0" fontId="2" fillId="0" borderId="21" xfId="0" applyFont="1" applyFill="1" applyBorder="1"/>
    <xf numFmtId="0" fontId="0" fillId="0" borderId="8" xfId="0" applyFill="1" applyBorder="1" applyAlignment="1"/>
    <xf numFmtId="0" fontId="1" fillId="0" borderId="26" xfId="0" applyFont="1" applyBorder="1"/>
    <xf numFmtId="0" fontId="1" fillId="0" borderId="18" xfId="0" applyFont="1" applyBorder="1"/>
    <xf numFmtId="0" fontId="1" fillId="0" borderId="27" xfId="0" applyFont="1" applyBorder="1"/>
    <xf numFmtId="0" fontId="0" fillId="2" borderId="12" xfId="0" applyFill="1" applyBorder="1"/>
    <xf numFmtId="0" fontId="0" fillId="2" borderId="23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0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24" xfId="0" applyFill="1" applyBorder="1"/>
    <xf numFmtId="0" fontId="0" fillId="2" borderId="17" xfId="0" applyFill="1" applyBorder="1"/>
    <xf numFmtId="0" fontId="3" fillId="0" borderId="28" xfId="0" applyFont="1" applyFill="1" applyBorder="1" applyAlignment="1">
      <alignment horizontal="center"/>
    </xf>
    <xf numFmtId="0" fontId="3" fillId="0" borderId="29" xfId="0" applyFont="1" applyFill="1" applyBorder="1" applyAlignment="1">
      <alignment horizontal="center"/>
    </xf>
    <xf numFmtId="0" fontId="0" fillId="0" borderId="14" xfId="0" applyFill="1" applyBorder="1" applyAlignment="1"/>
    <xf numFmtId="0" fontId="0" fillId="0" borderId="16" xfId="0" applyFill="1" applyBorder="1" applyAlignment="1"/>
    <xf numFmtId="0" fontId="0" fillId="0" borderId="17" xfId="0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'Задача 1'!$D$30:$D$45</c:f>
              <c:strCache>
                <c:ptCount val="16"/>
                <c:pt idx="0">
                  <c:v>-7,36021</c:v>
                </c:pt>
                <c:pt idx="1">
                  <c:v>17,82889259</c:v>
                </c:pt>
                <c:pt idx="2">
                  <c:v>43,01799517</c:v>
                </c:pt>
                <c:pt idx="3">
                  <c:v>68,20709776</c:v>
                </c:pt>
                <c:pt idx="4">
                  <c:v>93,39620035</c:v>
                </c:pt>
                <c:pt idx="5">
                  <c:v>118,5853029</c:v>
                </c:pt>
                <c:pt idx="6">
                  <c:v>143,7744055</c:v>
                </c:pt>
                <c:pt idx="7">
                  <c:v>168,9635081</c:v>
                </c:pt>
                <c:pt idx="8">
                  <c:v>194,1526107</c:v>
                </c:pt>
                <c:pt idx="9">
                  <c:v>219,3417133</c:v>
                </c:pt>
                <c:pt idx="10">
                  <c:v>244,5308159</c:v>
                </c:pt>
                <c:pt idx="11">
                  <c:v>269,7199185</c:v>
                </c:pt>
                <c:pt idx="12">
                  <c:v>294,909021</c:v>
                </c:pt>
                <c:pt idx="13">
                  <c:v>320,0981236</c:v>
                </c:pt>
                <c:pt idx="14">
                  <c:v>345,2872262</c:v>
                </c:pt>
                <c:pt idx="15">
                  <c:v>Еще</c:v>
                </c:pt>
              </c:strCache>
            </c:strRef>
          </c:cat>
          <c:val>
            <c:numRef>
              <c:f>'Задача 1'!$E$30:$E$45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7</c:v>
                </c:pt>
                <c:pt idx="5">
                  <c:v>34</c:v>
                </c:pt>
                <c:pt idx="6">
                  <c:v>63</c:v>
                </c:pt>
                <c:pt idx="7">
                  <c:v>73</c:v>
                </c:pt>
                <c:pt idx="8">
                  <c:v>51</c:v>
                </c:pt>
                <c:pt idx="9">
                  <c:v>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3-4EED-A533-DC471B8C9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967152"/>
        <c:axId val="1783969648"/>
      </c:barChart>
      <c:catAx>
        <c:axId val="178396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3969648"/>
        <c:crosses val="autoZero"/>
        <c:auto val="1"/>
        <c:lblAlgn val="ctr"/>
        <c:lblOffset val="100"/>
        <c:noMultiLvlLbl val="0"/>
      </c:catAx>
      <c:valAx>
        <c:axId val="1783969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39671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'Задача 2'!$H$1:$K$1</c:f>
              <c:strCache>
                <c:ptCount val="4"/>
                <c:pt idx="0">
                  <c:v>CC</c:v>
                </c:pt>
                <c:pt idx="1">
                  <c:v>B1</c:v>
                </c:pt>
                <c:pt idx="2">
                  <c:v>B</c:v>
                </c:pt>
                <c:pt idx="3">
                  <c:v>A1</c:v>
                </c:pt>
              </c:strCache>
            </c:strRef>
          </c:cat>
          <c:val>
            <c:numRef>
              <c:f>'Задача 2'!$H$2:$K$2</c:f>
              <c:numCache>
                <c:formatCode>General</c:formatCode>
                <c:ptCount val="4"/>
                <c:pt idx="0">
                  <c:v>132</c:v>
                </c:pt>
                <c:pt idx="1">
                  <c:v>28</c:v>
                </c:pt>
                <c:pt idx="2">
                  <c:v>66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4-4527-8C68-C8B4C0A5F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5361568"/>
        <c:axId val="1975363232"/>
      </c:barChart>
      <c:catAx>
        <c:axId val="197536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363232"/>
        <c:crosses val="autoZero"/>
        <c:auto val="1"/>
        <c:lblAlgn val="ctr"/>
        <c:lblOffset val="100"/>
        <c:noMultiLvlLbl val="0"/>
      </c:catAx>
      <c:valAx>
        <c:axId val="197536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36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29</xdr:row>
      <xdr:rowOff>123825</xdr:rowOff>
    </xdr:from>
    <xdr:to>
      <xdr:col>12</xdr:col>
      <xdr:colOff>323850</xdr:colOff>
      <xdr:row>39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FC46750-FC18-4EE0-92B2-C395C6022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7</xdr:row>
      <xdr:rowOff>90487</xdr:rowOff>
    </xdr:from>
    <xdr:to>
      <xdr:col>17</xdr:col>
      <xdr:colOff>371475</xdr:colOff>
      <xdr:row>21</xdr:row>
      <xdr:rowOff>128587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40F109C-47DB-43DA-B9AA-6D8ED5B54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0"/>
  <sheetViews>
    <sheetView tabSelected="1" topLeftCell="D10" workbookViewId="0">
      <selection activeCell="H27" sqref="H27"/>
    </sheetView>
  </sheetViews>
  <sheetFormatPr defaultRowHeight="15"/>
  <cols>
    <col min="1" max="1" width="18" style="7" bestFit="1" customWidth="1"/>
    <col min="3" max="3" width="74.140625" customWidth="1"/>
    <col min="4" max="5" width="12" bestFit="1" customWidth="1"/>
  </cols>
  <sheetData>
    <row r="1" spans="1:5">
      <c r="A1" s="12">
        <v>103.43432</v>
      </c>
      <c r="B1" s="15">
        <v>370.47632879999998</v>
      </c>
      <c r="C1" s="61" t="s">
        <v>1</v>
      </c>
      <c r="D1" s="9">
        <f>COUNTIF(A1:A300,"NA")</f>
        <v>41</v>
      </c>
    </row>
    <row r="2" spans="1:5">
      <c r="A2" s="13">
        <v>109.12446</v>
      </c>
      <c r="B2" s="16">
        <v>326.1264663</v>
      </c>
      <c r="C2" s="62" t="s">
        <v>2</v>
      </c>
      <c r="D2" s="10">
        <f>COUNT(A1:A300)</f>
        <v>249</v>
      </c>
    </row>
    <row r="3" spans="1:5">
      <c r="A3" s="13" t="s">
        <v>0</v>
      </c>
      <c r="B3" s="16">
        <v>211.38893999999999</v>
      </c>
      <c r="C3" s="62" t="s">
        <v>25</v>
      </c>
      <c r="D3" s="10">
        <f>SUM(D1:D2)</f>
        <v>290</v>
      </c>
    </row>
    <row r="4" spans="1:5">
      <c r="A4" s="13">
        <v>109.13115999999999</v>
      </c>
      <c r="B4" s="16">
        <v>209.17874</v>
      </c>
      <c r="C4" s="62" t="s">
        <v>3</v>
      </c>
      <c r="D4" s="10">
        <f>AVERAGE(A1:A300)</f>
        <v>148.25953756526107</v>
      </c>
    </row>
    <row r="5" spans="1:5">
      <c r="A5" s="13" t="s">
        <v>0</v>
      </c>
      <c r="B5" s="16">
        <v>209.11033</v>
      </c>
      <c r="C5" s="62" t="s">
        <v>4</v>
      </c>
      <c r="D5" s="10">
        <f>_xlfn.STDEV.P(A1:A300)</f>
        <v>37.286951586712696</v>
      </c>
    </row>
    <row r="6" spans="1:5">
      <c r="A6" s="13">
        <v>147.39675</v>
      </c>
      <c r="B6" s="16">
        <v>205.85265000000001</v>
      </c>
      <c r="C6" s="62" t="s">
        <v>5</v>
      </c>
      <c r="D6" s="10">
        <f>_xlfn.STDEV.S(A1:A300)</f>
        <v>37.362051263174401</v>
      </c>
    </row>
    <row r="7" spans="1:5">
      <c r="A7" s="13">
        <v>104.48609999999999</v>
      </c>
      <c r="B7" s="16">
        <v>203.06536</v>
      </c>
      <c r="C7" s="62" t="s">
        <v>6</v>
      </c>
      <c r="D7" s="10">
        <f>_xlfn.VAR.P(A1:A300)</f>
        <v>1390.3167586298566</v>
      </c>
    </row>
    <row r="8" spans="1:5" ht="15.75" thickBot="1">
      <c r="A8" s="13" t="s">
        <v>0</v>
      </c>
      <c r="B8" s="16">
        <v>203.05399</v>
      </c>
      <c r="C8" s="62" t="s">
        <v>7</v>
      </c>
      <c r="D8" s="10">
        <f>_xlfn.VAR.S(A1:A300)</f>
        <v>1395.9228745920718</v>
      </c>
    </row>
    <row r="9" spans="1:5">
      <c r="A9" s="13" t="s">
        <v>0</v>
      </c>
      <c r="B9" s="16">
        <v>201.66435000000001</v>
      </c>
      <c r="C9" s="62" t="s">
        <v>8</v>
      </c>
      <c r="D9" s="10">
        <f>QUARTILE(A1:A300,E9)</f>
        <v>-7.3602099999999897</v>
      </c>
      <c r="E9" s="15">
        <v>0</v>
      </c>
    </row>
    <row r="10" spans="1:5">
      <c r="A10" s="13">
        <v>71.258359999999996</v>
      </c>
      <c r="B10" s="16">
        <v>199.42061000000001</v>
      </c>
      <c r="C10" s="62" t="s">
        <v>9</v>
      </c>
      <c r="D10" s="10">
        <f>QUARTILE(A1:A300,E10)</f>
        <v>126.64426</v>
      </c>
      <c r="E10" s="16">
        <v>1</v>
      </c>
    </row>
    <row r="11" spans="1:5">
      <c r="A11" s="13">
        <v>113.83781</v>
      </c>
      <c r="B11" s="16">
        <v>199.14506</v>
      </c>
      <c r="C11" s="62" t="s">
        <v>10</v>
      </c>
      <c r="D11" s="10">
        <f>QUARTILE(A1:A300,E11)</f>
        <v>147.95092</v>
      </c>
      <c r="E11" s="16">
        <v>2</v>
      </c>
    </row>
    <row r="12" spans="1:5">
      <c r="A12" s="13">
        <v>181.26839000000001</v>
      </c>
      <c r="B12" s="16">
        <v>199.05020999999999</v>
      </c>
      <c r="C12" s="62" t="s">
        <v>11</v>
      </c>
      <c r="D12" s="10">
        <f>QUARTILE(A1:A300,E12)</f>
        <v>170.91936999999999</v>
      </c>
      <c r="E12" s="16">
        <v>3</v>
      </c>
    </row>
    <row r="13" spans="1:5" ht="15.75" thickBot="1">
      <c r="A13" s="13" t="s">
        <v>0</v>
      </c>
      <c r="B13" s="16">
        <v>198.01625999999999</v>
      </c>
      <c r="C13" s="62" t="s">
        <v>12</v>
      </c>
      <c r="D13" s="10">
        <f>QUARTILE(A1:A300,E13)</f>
        <v>370.47632874999999</v>
      </c>
      <c r="E13" s="17">
        <v>4</v>
      </c>
    </row>
    <row r="14" spans="1:5">
      <c r="A14" s="13">
        <v>166.8854</v>
      </c>
      <c r="B14" s="16">
        <v>197.80561</v>
      </c>
      <c r="C14" s="62" t="s">
        <v>13</v>
      </c>
      <c r="D14" s="10">
        <f>D13-D9</f>
        <v>377.83653874999999</v>
      </c>
    </row>
    <row r="15" spans="1:5">
      <c r="A15" s="13">
        <v>192.58972</v>
      </c>
      <c r="B15" s="16">
        <v>196.06241</v>
      </c>
      <c r="C15" s="62" t="s">
        <v>24</v>
      </c>
      <c r="D15" s="10">
        <f>D12-D10</f>
        <v>44.275109999999984</v>
      </c>
    </row>
    <row r="16" spans="1:5">
      <c r="A16" s="13" t="s">
        <v>0</v>
      </c>
      <c r="B16" s="16">
        <v>195.00864000000001</v>
      </c>
      <c r="C16" s="62" t="s">
        <v>14</v>
      </c>
      <c r="D16" s="10">
        <f>_xlfn.STDEV.S(A1:A300)/SQRT(D2)</f>
        <v>2.3677237934812321</v>
      </c>
    </row>
    <row r="17" spans="1:13">
      <c r="A17" s="13">
        <v>110.33981</v>
      </c>
      <c r="B17" s="16">
        <v>194.84993</v>
      </c>
      <c r="C17" s="62" t="s">
        <v>16</v>
      </c>
      <c r="D17" s="10">
        <f>KURT(A1:A300)</f>
        <v>7.3205204657055143</v>
      </c>
    </row>
    <row r="18" spans="1:13" ht="15.75" thickBot="1">
      <c r="A18" s="13">
        <v>156.77519000000001</v>
      </c>
      <c r="B18" s="16">
        <v>192.58972</v>
      </c>
      <c r="C18" s="62" t="s">
        <v>15</v>
      </c>
      <c r="D18" s="10">
        <f>SKEW(A1:A300)</f>
        <v>0.66616841802293125</v>
      </c>
    </row>
    <row r="19" spans="1:13">
      <c r="A19" s="13">
        <v>166.49620999999999</v>
      </c>
      <c r="B19" s="16">
        <v>192.42805000000001</v>
      </c>
      <c r="C19" s="62" t="s">
        <v>17</v>
      </c>
      <c r="D19" s="10">
        <f>D4-E19</f>
        <v>143.62821216058413</v>
      </c>
      <c r="E19" s="18">
        <f>_xlfn.NORM.S.INV((1+F19)/2)*D5/SQRT(D2)</f>
        <v>4.631325404676951</v>
      </c>
      <c r="F19" s="19">
        <v>0.95</v>
      </c>
    </row>
    <row r="20" spans="1:13">
      <c r="A20" s="13">
        <v>105.63096</v>
      </c>
      <c r="B20" s="16">
        <v>189.64426</v>
      </c>
      <c r="C20" s="62" t="s">
        <v>18</v>
      </c>
      <c r="D20" s="10">
        <f>D4+E19</f>
        <v>152.89086296993801</v>
      </c>
      <c r="E20" s="20"/>
      <c r="F20" s="21"/>
    </row>
    <row r="21" spans="1:13">
      <c r="A21" s="13">
        <v>184.89046999999999</v>
      </c>
      <c r="B21" s="16">
        <v>187.56563</v>
      </c>
      <c r="C21" s="62" t="s">
        <v>19</v>
      </c>
      <c r="D21" s="10">
        <f>($D$2*$D$8)/E21</f>
        <v>1179.8500529485868</v>
      </c>
      <c r="E21" s="20">
        <f>_xlfn.CHISQ.INV((1+F21)/2,D2)</f>
        <v>294.6008222865014</v>
      </c>
      <c r="F21" s="22">
        <v>0.95</v>
      </c>
    </row>
    <row r="22" spans="1:13" ht="15.75" thickBot="1">
      <c r="A22" s="13">
        <v>114.6048</v>
      </c>
      <c r="B22" s="16">
        <v>187.41534999999999</v>
      </c>
      <c r="C22" s="62" t="s">
        <v>20</v>
      </c>
      <c r="D22" s="10">
        <f>($D$2*$D$8)/E22</f>
        <v>1677.6494301104958</v>
      </c>
      <c r="E22" s="23">
        <f>_xlfn.CHISQ.INV((1-F21)/2,D2)</f>
        <v>207.18559523519329</v>
      </c>
      <c r="F22" s="24"/>
    </row>
    <row r="23" spans="1:13">
      <c r="A23" s="13" t="s">
        <v>0</v>
      </c>
      <c r="B23" s="16">
        <v>186.96203</v>
      </c>
      <c r="C23" s="62" t="s">
        <v>26</v>
      </c>
      <c r="D23" s="10">
        <f>D10-1.5*D15</f>
        <v>60.231595000000027</v>
      </c>
    </row>
    <row r="24" spans="1:13">
      <c r="A24" s="13">
        <v>104.86655</v>
      </c>
      <c r="B24" s="16">
        <v>186.83738</v>
      </c>
      <c r="C24" s="62" t="s">
        <v>27</v>
      </c>
      <c r="D24" s="10">
        <f>D12+1.5*D15</f>
        <v>237.33203499999996</v>
      </c>
    </row>
    <row r="25" spans="1:13">
      <c r="A25" s="13">
        <v>160.25546</v>
      </c>
      <c r="B25" s="16">
        <v>186.13651999999999</v>
      </c>
      <c r="C25" s="62" t="s">
        <v>22</v>
      </c>
      <c r="D25" s="10">
        <f>COUNTIF(A1:A300,"&lt;"&amp;D23)</f>
        <v>2</v>
      </c>
    </row>
    <row r="26" spans="1:13">
      <c r="A26" s="13">
        <v>195.00864000000001</v>
      </c>
      <c r="B26" s="16">
        <v>185.23832999999999</v>
      </c>
      <c r="C26" s="62" t="s">
        <v>23</v>
      </c>
      <c r="D26" s="10">
        <f>COUNTIF(A1:A300,"&gt;"&amp;D24)</f>
        <v>2</v>
      </c>
    </row>
    <row r="27" spans="1:13" ht="15.75" thickBot="1">
      <c r="A27" s="13">
        <v>100.57015</v>
      </c>
      <c r="B27" s="16">
        <v>184.96861000000001</v>
      </c>
      <c r="C27" s="63" t="s">
        <v>21</v>
      </c>
      <c r="D27" s="11">
        <f>SUM(D25:D26)</f>
        <v>4</v>
      </c>
    </row>
    <row r="28" spans="1:13" ht="15.75" thickBot="1">
      <c r="A28" s="13">
        <v>143.10051000000001</v>
      </c>
      <c r="B28" s="16">
        <v>184.89046999999999</v>
      </c>
      <c r="C28" s="1"/>
    </row>
    <row r="29" spans="1:13" ht="15.75" thickBot="1">
      <c r="A29" s="13">
        <v>180.36243999999999</v>
      </c>
      <c r="B29" s="16">
        <v>184.72369</v>
      </c>
      <c r="D29" s="73" t="s">
        <v>53</v>
      </c>
      <c r="E29" s="74" t="s">
        <v>55</v>
      </c>
    </row>
    <row r="30" spans="1:13">
      <c r="A30" s="13">
        <v>137.11792</v>
      </c>
      <c r="B30" s="16">
        <v>184.53730999999999</v>
      </c>
      <c r="D30" s="75">
        <v>-7.3602100000000004</v>
      </c>
      <c r="E30" s="54">
        <v>1</v>
      </c>
      <c r="G30" s="64"/>
      <c r="H30" s="65"/>
      <c r="I30" s="65"/>
      <c r="J30" s="65"/>
      <c r="K30" s="65"/>
      <c r="L30" s="65"/>
      <c r="M30" s="66"/>
    </row>
    <row r="31" spans="1:13">
      <c r="A31" s="13">
        <v>192.42805000000001</v>
      </c>
      <c r="B31" s="16">
        <v>184.04883000000001</v>
      </c>
      <c r="D31" s="75">
        <v>17.828892586666662</v>
      </c>
      <c r="E31" s="54">
        <v>1</v>
      </c>
      <c r="G31" s="67"/>
      <c r="H31" s="68"/>
      <c r="I31" s="68"/>
      <c r="J31" s="68"/>
      <c r="K31" s="68"/>
      <c r="L31" s="68"/>
      <c r="M31" s="69"/>
    </row>
    <row r="32" spans="1:13">
      <c r="A32" s="13">
        <v>145.04196999999999</v>
      </c>
      <c r="B32" s="16">
        <v>183.02429000000001</v>
      </c>
      <c r="D32" s="75">
        <v>43.017995173333325</v>
      </c>
      <c r="E32" s="54">
        <v>0</v>
      </c>
      <c r="G32" s="67"/>
      <c r="H32" s="68"/>
      <c r="I32" s="68"/>
      <c r="J32" s="68"/>
      <c r="K32" s="68"/>
      <c r="L32" s="68"/>
      <c r="M32" s="69"/>
    </row>
    <row r="33" spans="1:13">
      <c r="A33" s="13">
        <v>131.61528000000001</v>
      </c>
      <c r="B33" s="16">
        <v>182.71020999999999</v>
      </c>
      <c r="D33" s="75">
        <v>68.207097759999996</v>
      </c>
      <c r="E33" s="54">
        <v>2</v>
      </c>
      <c r="G33" s="67"/>
      <c r="H33" s="68"/>
      <c r="I33" s="68"/>
      <c r="J33" s="68"/>
      <c r="K33" s="68"/>
      <c r="L33" s="68"/>
      <c r="M33" s="69"/>
    </row>
    <row r="34" spans="1:13">
      <c r="A34" s="13">
        <v>132.21852999999999</v>
      </c>
      <c r="B34" s="16">
        <v>182.67375999999999</v>
      </c>
      <c r="D34" s="75">
        <v>93.39620034666666</v>
      </c>
      <c r="E34" s="54">
        <v>7</v>
      </c>
      <c r="G34" s="67"/>
      <c r="H34" s="68"/>
      <c r="I34" s="68"/>
      <c r="J34" s="68"/>
      <c r="K34" s="68"/>
      <c r="L34" s="68"/>
      <c r="M34" s="69"/>
    </row>
    <row r="35" spans="1:13">
      <c r="A35" s="13">
        <v>150.46958000000001</v>
      </c>
      <c r="B35" s="16">
        <v>182.01478</v>
      </c>
      <c r="D35" s="75">
        <v>118.58530293333332</v>
      </c>
      <c r="E35" s="54">
        <v>34</v>
      </c>
      <c r="G35" s="67"/>
      <c r="H35" s="68"/>
      <c r="I35" s="68"/>
      <c r="J35" s="68"/>
      <c r="K35" s="68"/>
      <c r="L35" s="68"/>
      <c r="M35" s="69"/>
    </row>
    <row r="36" spans="1:13">
      <c r="A36" s="13" t="s">
        <v>0</v>
      </c>
      <c r="B36" s="16">
        <v>181.50971999999999</v>
      </c>
      <c r="D36" s="75">
        <v>143.77440551999999</v>
      </c>
      <c r="E36" s="54">
        <v>63</v>
      </c>
      <c r="G36" s="67"/>
      <c r="H36" s="68"/>
      <c r="I36" s="68"/>
      <c r="J36" s="68"/>
      <c r="K36" s="68"/>
      <c r="L36" s="68"/>
      <c r="M36" s="69"/>
    </row>
    <row r="37" spans="1:13">
      <c r="A37" s="13">
        <v>165.64535000000001</v>
      </c>
      <c r="B37" s="16">
        <v>181.35477</v>
      </c>
      <c r="D37" s="75">
        <v>168.96350810666667</v>
      </c>
      <c r="E37" s="54">
        <v>73</v>
      </c>
      <c r="G37" s="67"/>
      <c r="H37" s="68"/>
      <c r="I37" s="68"/>
      <c r="J37" s="68"/>
      <c r="K37" s="68"/>
      <c r="L37" s="68"/>
      <c r="M37" s="69"/>
    </row>
    <row r="38" spans="1:13">
      <c r="A38" s="13">
        <v>108.02725</v>
      </c>
      <c r="B38" s="16">
        <v>181.26839000000001</v>
      </c>
      <c r="D38" s="75">
        <v>194.15261069333332</v>
      </c>
      <c r="E38" s="54">
        <v>51</v>
      </c>
      <c r="G38" s="67"/>
      <c r="H38" s="68"/>
      <c r="I38" s="68"/>
      <c r="J38" s="68"/>
      <c r="K38" s="68"/>
      <c r="L38" s="68"/>
      <c r="M38" s="69"/>
    </row>
    <row r="39" spans="1:13">
      <c r="A39" s="13">
        <v>199.14506</v>
      </c>
      <c r="B39" s="16">
        <v>181.01786000000001</v>
      </c>
      <c r="D39" s="75">
        <v>219.34171327999996</v>
      </c>
      <c r="E39" s="54">
        <v>15</v>
      </c>
      <c r="G39" s="67"/>
      <c r="H39" s="68"/>
      <c r="I39" s="68"/>
      <c r="J39" s="68"/>
      <c r="K39" s="68"/>
      <c r="L39" s="68"/>
      <c r="M39" s="69"/>
    </row>
    <row r="40" spans="1:13" ht="15.75" thickBot="1">
      <c r="A40" s="13">
        <v>152.10810000000001</v>
      </c>
      <c r="B40" s="16">
        <v>180.85988</v>
      </c>
      <c r="D40" s="75">
        <v>244.53081586666664</v>
      </c>
      <c r="E40" s="54">
        <v>0</v>
      </c>
      <c r="G40" s="70"/>
      <c r="H40" s="71"/>
      <c r="I40" s="71"/>
      <c r="J40" s="71"/>
      <c r="K40" s="71"/>
      <c r="L40" s="71"/>
      <c r="M40" s="72"/>
    </row>
    <row r="41" spans="1:13">
      <c r="A41" s="13">
        <v>154.10894999999999</v>
      </c>
      <c r="B41" s="16">
        <v>180.36243999999999</v>
      </c>
      <c r="D41" s="75">
        <v>269.71991845333332</v>
      </c>
      <c r="E41" s="54">
        <v>0</v>
      </c>
    </row>
    <row r="42" spans="1:13">
      <c r="A42" s="13">
        <v>121.20654999999999</v>
      </c>
      <c r="B42" s="16">
        <v>179.82974999999999</v>
      </c>
      <c r="D42" s="75">
        <v>294.90902103999997</v>
      </c>
      <c r="E42" s="54">
        <v>0</v>
      </c>
    </row>
    <row r="43" spans="1:13">
      <c r="A43" s="13" t="s">
        <v>0</v>
      </c>
      <c r="B43" s="16">
        <v>179.41415000000001</v>
      </c>
      <c r="D43" s="75">
        <v>320.09812362666662</v>
      </c>
      <c r="E43" s="54">
        <v>0</v>
      </c>
    </row>
    <row r="44" spans="1:13">
      <c r="A44" s="13">
        <v>133.27780999999999</v>
      </c>
      <c r="B44" s="16">
        <v>179.27515</v>
      </c>
      <c r="D44" s="75">
        <v>345.28722621333333</v>
      </c>
      <c r="E44" s="54">
        <v>1</v>
      </c>
    </row>
    <row r="45" spans="1:13" ht="15.75" thickBot="1">
      <c r="A45" s="13">
        <v>180.85988</v>
      </c>
      <c r="B45" s="16">
        <v>179.11564000000001</v>
      </c>
      <c r="D45" s="76" t="s">
        <v>54</v>
      </c>
      <c r="E45" s="77">
        <v>1</v>
      </c>
    </row>
    <row r="46" spans="1:13">
      <c r="A46" s="13">
        <v>172.13628</v>
      </c>
      <c r="B46" s="16">
        <v>178.85173</v>
      </c>
    </row>
    <row r="47" spans="1:13">
      <c r="A47" s="13" t="s">
        <v>0</v>
      </c>
      <c r="B47" s="16">
        <v>178.52734000000001</v>
      </c>
    </row>
    <row r="48" spans="1:13">
      <c r="A48" s="13">
        <v>85.107879999999994</v>
      </c>
      <c r="B48" s="16">
        <v>177.96809999999999</v>
      </c>
    </row>
    <row r="49" spans="1:2">
      <c r="A49" s="13">
        <v>111.58526000000001</v>
      </c>
      <c r="B49" s="16">
        <v>177.57964999999999</v>
      </c>
    </row>
    <row r="50" spans="1:2">
      <c r="A50" s="13">
        <v>81.294989999999999</v>
      </c>
      <c r="B50" s="16">
        <v>177.19166999999999</v>
      </c>
    </row>
    <row r="51" spans="1:2">
      <c r="A51" s="13">
        <v>161.08735999999999</v>
      </c>
      <c r="B51" s="16">
        <v>177.03084999999999</v>
      </c>
    </row>
    <row r="52" spans="1:2">
      <c r="A52" s="13">
        <v>123.64577</v>
      </c>
      <c r="B52" s="16">
        <v>176.65873999999999</v>
      </c>
    </row>
    <row r="53" spans="1:2">
      <c r="A53" s="13">
        <v>142.24037000000001</v>
      </c>
      <c r="B53" s="16">
        <v>175.56001000000001</v>
      </c>
    </row>
    <row r="54" spans="1:2">
      <c r="A54" s="13">
        <v>173.75967</v>
      </c>
      <c r="B54" s="16">
        <v>175.05616000000001</v>
      </c>
    </row>
    <row r="55" spans="1:2">
      <c r="A55" s="13">
        <v>159.21669</v>
      </c>
      <c r="B55" s="16">
        <v>174.73551</v>
      </c>
    </row>
    <row r="56" spans="1:2">
      <c r="A56" s="13">
        <v>138.32669000000001</v>
      </c>
      <c r="B56" s="16">
        <v>174.50662</v>
      </c>
    </row>
    <row r="57" spans="1:2">
      <c r="A57" s="13">
        <v>79.483630000000005</v>
      </c>
      <c r="B57" s="16">
        <v>173.75967</v>
      </c>
    </row>
    <row r="58" spans="1:2">
      <c r="A58" s="13">
        <v>130.19623000000001</v>
      </c>
      <c r="B58" s="16">
        <v>172.76043999999999</v>
      </c>
    </row>
    <row r="59" spans="1:2">
      <c r="A59" s="13">
        <v>175.56001000000001</v>
      </c>
      <c r="B59" s="16">
        <v>172.13628</v>
      </c>
    </row>
    <row r="60" spans="1:2">
      <c r="A60" s="13" t="s">
        <v>0</v>
      </c>
      <c r="B60" s="16">
        <v>171.60899000000001</v>
      </c>
    </row>
    <row r="61" spans="1:2">
      <c r="A61" s="13" t="s">
        <v>0</v>
      </c>
      <c r="B61" s="16">
        <v>171.53937999999999</v>
      </c>
    </row>
    <row r="62" spans="1:2">
      <c r="A62" s="13">
        <v>134.77034</v>
      </c>
      <c r="B62" s="16">
        <v>171.04651000000001</v>
      </c>
    </row>
    <row r="63" spans="1:2">
      <c r="A63" s="13">
        <v>182.71020999999999</v>
      </c>
      <c r="B63" s="16">
        <v>170.91936999999999</v>
      </c>
    </row>
    <row r="64" spans="1:2">
      <c r="A64" s="13">
        <v>169.38082</v>
      </c>
      <c r="B64" s="16">
        <v>170.89614</v>
      </c>
    </row>
    <row r="65" spans="1:2">
      <c r="A65" s="13">
        <v>133.37611000000001</v>
      </c>
      <c r="B65" s="16">
        <v>170.3509</v>
      </c>
    </row>
    <row r="66" spans="1:2">
      <c r="A66" s="13">
        <v>169.81702999999999</v>
      </c>
      <c r="B66" s="16">
        <v>169.81702999999999</v>
      </c>
    </row>
    <row r="67" spans="1:2">
      <c r="A67" s="13" t="s">
        <v>0</v>
      </c>
      <c r="B67" s="16">
        <v>169.38082</v>
      </c>
    </row>
    <row r="68" spans="1:2">
      <c r="A68" s="13" t="s">
        <v>0</v>
      </c>
      <c r="B68" s="16">
        <v>169.33528000000001</v>
      </c>
    </row>
    <row r="69" spans="1:2">
      <c r="A69" s="13">
        <v>114.87399000000001</v>
      </c>
      <c r="B69" s="16">
        <v>168.74574999999999</v>
      </c>
    </row>
    <row r="70" spans="1:2">
      <c r="A70" s="13">
        <v>121.59838000000001</v>
      </c>
      <c r="B70" s="16">
        <v>168.16220999999999</v>
      </c>
    </row>
    <row r="71" spans="1:2">
      <c r="A71" s="13" t="s">
        <v>0</v>
      </c>
      <c r="B71" s="16">
        <v>167.74032</v>
      </c>
    </row>
    <row r="72" spans="1:2">
      <c r="A72" s="13" t="s">
        <v>0</v>
      </c>
      <c r="B72" s="16">
        <v>167.31440000000001</v>
      </c>
    </row>
    <row r="73" spans="1:2">
      <c r="A73" s="13">
        <v>169.33528000000001</v>
      </c>
      <c r="B73" s="16">
        <v>167.13918000000001</v>
      </c>
    </row>
    <row r="74" spans="1:2">
      <c r="A74" s="13" t="s">
        <v>0</v>
      </c>
      <c r="B74" s="16">
        <v>166.99870999999999</v>
      </c>
    </row>
    <row r="75" spans="1:2">
      <c r="A75" s="13">
        <v>196.06241</v>
      </c>
      <c r="B75" s="16">
        <v>166.8854</v>
      </c>
    </row>
    <row r="76" spans="1:2">
      <c r="A76" s="13">
        <v>141.31518</v>
      </c>
      <c r="B76" s="16">
        <v>166.52418</v>
      </c>
    </row>
    <row r="77" spans="1:2">
      <c r="A77" s="13">
        <v>144.36447000000001</v>
      </c>
      <c r="B77" s="16">
        <v>166.49620999999999</v>
      </c>
    </row>
    <row r="78" spans="1:2">
      <c r="A78" s="13">
        <v>177.19166999999999</v>
      </c>
      <c r="B78" s="16">
        <v>165.64535000000001</v>
      </c>
    </row>
    <row r="79" spans="1:2">
      <c r="A79" s="13">
        <v>174.73551</v>
      </c>
      <c r="B79" s="16">
        <v>165.12932000000001</v>
      </c>
    </row>
    <row r="80" spans="1:2">
      <c r="A80" s="13">
        <v>209.17874</v>
      </c>
      <c r="B80" s="16">
        <v>164.73670999999999</v>
      </c>
    </row>
    <row r="81" spans="1:2">
      <c r="A81" s="13">
        <v>201.66435000000001</v>
      </c>
      <c r="B81" s="16">
        <v>164.22357</v>
      </c>
    </row>
    <row r="82" spans="1:2">
      <c r="A82" s="13">
        <v>135.29367999999999</v>
      </c>
      <c r="B82" s="16">
        <v>164.07183000000001</v>
      </c>
    </row>
    <row r="83" spans="1:2">
      <c r="A83" s="13">
        <v>179.82974999999999</v>
      </c>
      <c r="B83" s="16">
        <v>163.21713</v>
      </c>
    </row>
    <row r="84" spans="1:2">
      <c r="A84" s="13">
        <v>90.66695</v>
      </c>
      <c r="B84" s="16">
        <v>162.33243999999999</v>
      </c>
    </row>
    <row r="85" spans="1:2">
      <c r="A85" s="13">
        <v>136.95129</v>
      </c>
      <c r="B85" s="16">
        <v>162.25532000000001</v>
      </c>
    </row>
    <row r="86" spans="1:2">
      <c r="A86" s="13" t="s">
        <v>0</v>
      </c>
      <c r="B86" s="16">
        <v>162.03551999999999</v>
      </c>
    </row>
    <row r="87" spans="1:2">
      <c r="A87" s="13">
        <v>182.01478</v>
      </c>
      <c r="B87" s="16">
        <v>161.74203</v>
      </c>
    </row>
    <row r="88" spans="1:2">
      <c r="A88" s="13" t="s">
        <v>0</v>
      </c>
      <c r="B88" s="16">
        <v>161.08735999999999</v>
      </c>
    </row>
    <row r="89" spans="1:2">
      <c r="A89" s="13">
        <v>183.02429000000001</v>
      </c>
      <c r="B89" s="16">
        <v>160.65253000000001</v>
      </c>
    </row>
    <row r="90" spans="1:2">
      <c r="A90" s="13">
        <v>172.76043999999999</v>
      </c>
      <c r="B90" s="16">
        <v>160.47228000000001</v>
      </c>
    </row>
    <row r="91" spans="1:2">
      <c r="A91" s="13" t="s">
        <v>0</v>
      </c>
      <c r="B91" s="16">
        <v>160.41727</v>
      </c>
    </row>
    <row r="92" spans="1:2">
      <c r="A92" s="13">
        <v>133.69684000000001</v>
      </c>
      <c r="B92" s="16">
        <v>160.25546</v>
      </c>
    </row>
    <row r="93" spans="1:2">
      <c r="A93" s="13" t="s">
        <v>0</v>
      </c>
      <c r="B93" s="16">
        <v>159.33465000000001</v>
      </c>
    </row>
    <row r="94" spans="1:2">
      <c r="A94" s="13">
        <v>182.67375999999999</v>
      </c>
      <c r="B94" s="16">
        <v>159.21669</v>
      </c>
    </row>
    <row r="95" spans="1:2">
      <c r="A95" s="13">
        <v>167.13918000000001</v>
      </c>
      <c r="B95" s="16">
        <v>158.88721000000001</v>
      </c>
    </row>
    <row r="96" spans="1:2">
      <c r="A96" s="13">
        <v>144.84532999999999</v>
      </c>
      <c r="B96" s="16">
        <v>158.32632000000001</v>
      </c>
    </row>
    <row r="97" spans="1:2">
      <c r="A97" s="13">
        <v>186.13651999999999</v>
      </c>
      <c r="B97" s="16">
        <v>157.91974999999999</v>
      </c>
    </row>
    <row r="98" spans="1:2">
      <c r="A98" s="13">
        <v>177.96809999999999</v>
      </c>
      <c r="B98" s="16">
        <v>157.83055999999999</v>
      </c>
    </row>
    <row r="99" spans="1:2">
      <c r="A99" s="13">
        <v>143.91516999999999</v>
      </c>
      <c r="B99" s="16">
        <v>157.39653999999999</v>
      </c>
    </row>
    <row r="100" spans="1:2">
      <c r="A100" s="13">
        <v>148.17032</v>
      </c>
      <c r="B100" s="16">
        <v>156.99044000000001</v>
      </c>
    </row>
    <row r="101" spans="1:2">
      <c r="A101" s="13" t="s">
        <v>0</v>
      </c>
      <c r="B101" s="16">
        <v>156.77519000000001</v>
      </c>
    </row>
    <row r="102" spans="1:2">
      <c r="A102" s="13">
        <v>140.50981999999999</v>
      </c>
      <c r="B102" s="16">
        <v>156.52303000000001</v>
      </c>
    </row>
    <row r="103" spans="1:2">
      <c r="A103" s="13">
        <v>158.88721000000001</v>
      </c>
      <c r="B103" s="16">
        <v>156.16019</v>
      </c>
    </row>
    <row r="104" spans="1:2">
      <c r="A104" s="13">
        <v>156.99044000000001</v>
      </c>
      <c r="B104" s="16">
        <v>155.02368999999999</v>
      </c>
    </row>
    <row r="105" spans="1:2">
      <c r="A105" s="13" t="s">
        <v>0</v>
      </c>
      <c r="B105" s="16">
        <v>154.99368000000001</v>
      </c>
    </row>
    <row r="106" spans="1:2">
      <c r="A106" s="13">
        <v>155.02368999999999</v>
      </c>
      <c r="B106" s="16">
        <v>154.66441</v>
      </c>
    </row>
    <row r="107" spans="1:2">
      <c r="A107" s="13">
        <v>125.28536</v>
      </c>
      <c r="B107" s="16">
        <v>154.4649</v>
      </c>
    </row>
    <row r="108" spans="1:2">
      <c r="A108" s="13" t="s">
        <v>0</v>
      </c>
      <c r="B108" s="16">
        <v>154.10894999999999</v>
      </c>
    </row>
    <row r="109" spans="1:2">
      <c r="A109" s="13">
        <v>187.41534999999999</v>
      </c>
      <c r="B109" s="16">
        <v>153.78335999999999</v>
      </c>
    </row>
    <row r="110" spans="1:2">
      <c r="A110" s="13" t="s">
        <v>0</v>
      </c>
      <c r="B110" s="16">
        <v>153.76956000000001</v>
      </c>
    </row>
    <row r="111" spans="1:2">
      <c r="A111" s="13">
        <v>211.38893999999999</v>
      </c>
      <c r="B111" s="16">
        <v>153.20840999999999</v>
      </c>
    </row>
    <row r="112" spans="1:2">
      <c r="A112" s="13">
        <v>171.04651000000001</v>
      </c>
      <c r="B112" s="16">
        <v>152.10810000000001</v>
      </c>
    </row>
    <row r="113" spans="1:2">
      <c r="A113" s="13">
        <v>181.50971999999999</v>
      </c>
      <c r="B113" s="16">
        <v>151.97153</v>
      </c>
    </row>
    <row r="114" spans="1:2">
      <c r="A114" s="13">
        <v>147.02598</v>
      </c>
      <c r="B114" s="16">
        <v>151.74231</v>
      </c>
    </row>
    <row r="115" spans="1:2">
      <c r="A115" s="13">
        <v>184.04883000000001</v>
      </c>
      <c r="B115" s="16">
        <v>150.46958000000001</v>
      </c>
    </row>
    <row r="116" spans="1:2">
      <c r="A116" s="13">
        <v>167.31440000000001</v>
      </c>
      <c r="B116" s="16">
        <v>150.4502</v>
      </c>
    </row>
    <row r="117" spans="1:2">
      <c r="A117" s="13">
        <v>134.75164000000001</v>
      </c>
      <c r="B117" s="16">
        <v>150.00736000000001</v>
      </c>
    </row>
    <row r="118" spans="1:2">
      <c r="A118" s="13" t="s">
        <v>0</v>
      </c>
      <c r="B118" s="16">
        <v>149.92229</v>
      </c>
    </row>
    <row r="119" spans="1:2">
      <c r="A119" s="13">
        <v>132.70292000000001</v>
      </c>
      <c r="B119" s="16">
        <v>149.72472999999999</v>
      </c>
    </row>
    <row r="120" spans="1:2">
      <c r="A120" s="13">
        <v>167.74032</v>
      </c>
      <c r="B120" s="16">
        <v>149.62020999999999</v>
      </c>
    </row>
    <row r="121" spans="1:2">
      <c r="A121" s="13">
        <v>101.94682</v>
      </c>
      <c r="B121" s="16">
        <v>149.01156</v>
      </c>
    </row>
    <row r="122" spans="1:2">
      <c r="A122" s="13">
        <v>198.01625999999999</v>
      </c>
      <c r="B122" s="16">
        <v>148.31318999999999</v>
      </c>
    </row>
    <row r="123" spans="1:2">
      <c r="A123" s="13" t="s">
        <v>0</v>
      </c>
      <c r="B123" s="16">
        <v>148.17787000000001</v>
      </c>
    </row>
    <row r="124" spans="1:2">
      <c r="A124" s="13">
        <v>177.57964999999999</v>
      </c>
      <c r="B124" s="16">
        <v>148.17032</v>
      </c>
    </row>
    <row r="125" spans="1:2">
      <c r="A125" s="13" t="s">
        <v>0</v>
      </c>
      <c r="B125" s="16">
        <v>147.95092</v>
      </c>
    </row>
    <row r="126" spans="1:2">
      <c r="A126" s="13">
        <v>176.65873999999999</v>
      </c>
      <c r="B126" s="16">
        <v>147.39675</v>
      </c>
    </row>
    <row r="127" spans="1:2">
      <c r="A127" s="13">
        <v>144.21042</v>
      </c>
      <c r="B127" s="16">
        <v>147.29595</v>
      </c>
    </row>
    <row r="128" spans="1:2">
      <c r="A128" s="13" t="s">
        <v>0</v>
      </c>
      <c r="B128" s="16">
        <v>147.28474</v>
      </c>
    </row>
    <row r="129" spans="1:2">
      <c r="A129" s="13">
        <v>144.90772000000001</v>
      </c>
      <c r="B129" s="16">
        <v>147.02598</v>
      </c>
    </row>
    <row r="130" spans="1:2">
      <c r="A130" s="13" t="s">
        <v>0</v>
      </c>
      <c r="B130" s="16">
        <v>146.96465000000001</v>
      </c>
    </row>
    <row r="131" spans="1:2">
      <c r="A131" s="13">
        <v>140.59746999999999</v>
      </c>
      <c r="B131" s="16">
        <v>146.1995</v>
      </c>
    </row>
    <row r="132" spans="1:2">
      <c r="A132" s="13">
        <v>101.12282</v>
      </c>
      <c r="B132" s="16">
        <v>145.69351</v>
      </c>
    </row>
    <row r="133" spans="1:2">
      <c r="A133" s="13">
        <v>133.83429000000001</v>
      </c>
      <c r="B133" s="16">
        <v>145.24757</v>
      </c>
    </row>
    <row r="134" spans="1:2">
      <c r="A134" s="13">
        <v>370.47632874999999</v>
      </c>
      <c r="B134" s="16">
        <v>145.04196999999999</v>
      </c>
    </row>
    <row r="135" spans="1:2">
      <c r="A135" s="13">
        <v>126.23295</v>
      </c>
      <c r="B135" s="16">
        <v>144.90772000000001</v>
      </c>
    </row>
    <row r="136" spans="1:2">
      <c r="A136" s="13">
        <v>153.76956000000001</v>
      </c>
      <c r="B136" s="16">
        <v>144.84532999999999</v>
      </c>
    </row>
    <row r="137" spans="1:2">
      <c r="A137" s="13">
        <v>97.81232</v>
      </c>
      <c r="B137" s="16">
        <v>144.36447000000001</v>
      </c>
    </row>
    <row r="138" spans="1:2">
      <c r="A138" s="13">
        <v>168.16220999999999</v>
      </c>
      <c r="B138" s="16">
        <v>144.34583000000001</v>
      </c>
    </row>
    <row r="139" spans="1:2">
      <c r="A139" s="13">
        <v>128.14451</v>
      </c>
      <c r="B139" s="16">
        <v>144.21042</v>
      </c>
    </row>
    <row r="140" spans="1:2">
      <c r="A140" s="13">
        <v>179.41415000000001</v>
      </c>
      <c r="B140" s="16">
        <v>143.91516999999999</v>
      </c>
    </row>
    <row r="141" spans="1:2">
      <c r="A141" s="13">
        <v>112.46366999999999</v>
      </c>
      <c r="B141" s="16">
        <v>143.77941999999999</v>
      </c>
    </row>
    <row r="142" spans="1:2">
      <c r="A142" s="13">
        <v>131.09415999999999</v>
      </c>
      <c r="B142" s="16">
        <v>143.72407000000001</v>
      </c>
    </row>
    <row r="143" spans="1:2">
      <c r="A143" s="13" t="s">
        <v>0</v>
      </c>
      <c r="B143" s="16">
        <v>143.10051000000001</v>
      </c>
    </row>
    <row r="144" spans="1:2">
      <c r="A144" s="13" t="s">
        <v>0</v>
      </c>
      <c r="B144" s="16">
        <v>142.34616</v>
      </c>
    </row>
    <row r="145" spans="1:2">
      <c r="A145" s="13">
        <v>199.42061000000001</v>
      </c>
      <c r="B145" s="16">
        <v>142.24037000000001</v>
      </c>
    </row>
    <row r="146" spans="1:2">
      <c r="A146" s="13" t="s">
        <v>0</v>
      </c>
      <c r="B146" s="16">
        <v>141.36124000000001</v>
      </c>
    </row>
    <row r="147" spans="1:2">
      <c r="A147" s="13">
        <v>114.44369</v>
      </c>
      <c r="B147" s="16">
        <v>141.31518</v>
      </c>
    </row>
    <row r="148" spans="1:2">
      <c r="A148" s="13">
        <v>139.28269</v>
      </c>
      <c r="B148" s="16">
        <v>141.10754</v>
      </c>
    </row>
    <row r="149" spans="1:2">
      <c r="A149" s="13">
        <v>158.32632000000001</v>
      </c>
      <c r="B149" s="16">
        <v>140.59746999999999</v>
      </c>
    </row>
    <row r="150" spans="1:2">
      <c r="A150" s="13">
        <v>205.85265000000001</v>
      </c>
      <c r="B150" s="16">
        <v>140.50981999999999</v>
      </c>
    </row>
    <row r="151" spans="1:2">
      <c r="A151" s="13">
        <v>115.00208000000001</v>
      </c>
      <c r="B151" s="16">
        <v>140.48534000000001</v>
      </c>
    </row>
    <row r="152" spans="1:2">
      <c r="A152" s="13">
        <v>122.25782</v>
      </c>
      <c r="B152" s="16">
        <v>140.34954999999999</v>
      </c>
    </row>
    <row r="153" spans="1:2">
      <c r="A153" s="13">
        <v>131.02286000000001</v>
      </c>
      <c r="B153" s="16">
        <v>139.77238</v>
      </c>
    </row>
    <row r="154" spans="1:2">
      <c r="A154" s="13">
        <v>164.07183000000001</v>
      </c>
      <c r="B154" s="16">
        <v>139.55110999999999</v>
      </c>
    </row>
    <row r="155" spans="1:2">
      <c r="A155" s="13">
        <v>147.95092</v>
      </c>
      <c r="B155" s="16">
        <v>139.28269</v>
      </c>
    </row>
    <row r="156" spans="1:2">
      <c r="A156" s="13" t="s">
        <v>0</v>
      </c>
      <c r="B156" s="16">
        <v>139.20998</v>
      </c>
    </row>
    <row r="157" spans="1:2">
      <c r="A157" s="13">
        <v>146.96465000000001</v>
      </c>
      <c r="B157" s="16">
        <v>138.32669000000001</v>
      </c>
    </row>
    <row r="158" spans="1:2">
      <c r="A158" s="13">
        <v>87.090779999999995</v>
      </c>
      <c r="B158" s="16">
        <v>137.65065000000001</v>
      </c>
    </row>
    <row r="159" spans="1:2">
      <c r="A159" s="13">
        <v>161.74203</v>
      </c>
      <c r="B159" s="16">
        <v>137.45483999999999</v>
      </c>
    </row>
    <row r="160" spans="1:2">
      <c r="A160" s="13">
        <v>126.64426</v>
      </c>
      <c r="B160" s="16">
        <v>137.11792</v>
      </c>
    </row>
    <row r="161" spans="1:2">
      <c r="A161" s="13">
        <v>157.91974999999999</v>
      </c>
      <c r="B161" s="16">
        <v>136.95129</v>
      </c>
    </row>
    <row r="162" spans="1:2">
      <c r="A162" s="13">
        <v>156.16019</v>
      </c>
      <c r="B162" s="16">
        <v>136.26094000000001</v>
      </c>
    </row>
    <row r="163" spans="1:2">
      <c r="A163" s="13">
        <v>108.74552</v>
      </c>
      <c r="B163" s="16">
        <v>136.22954999999999</v>
      </c>
    </row>
    <row r="164" spans="1:2">
      <c r="A164" s="13">
        <v>171.60899000000001</v>
      </c>
      <c r="B164" s="16">
        <v>135.67429999999999</v>
      </c>
    </row>
    <row r="165" spans="1:2">
      <c r="A165" s="13">
        <v>121.00106</v>
      </c>
      <c r="B165" s="16">
        <v>135.53734</v>
      </c>
    </row>
    <row r="166" spans="1:2">
      <c r="A166" s="13">
        <v>178.85173</v>
      </c>
      <c r="B166" s="16">
        <v>135.29367999999999</v>
      </c>
    </row>
    <row r="167" spans="1:2">
      <c r="A167" s="13">
        <v>153.20840999999999</v>
      </c>
      <c r="B167" s="16">
        <v>134.77034</v>
      </c>
    </row>
    <row r="168" spans="1:2">
      <c r="A168" s="13">
        <v>157.39653999999999</v>
      </c>
      <c r="B168" s="16">
        <v>134.75164000000001</v>
      </c>
    </row>
    <row r="169" spans="1:2">
      <c r="A169" s="13">
        <v>123.29515000000001</v>
      </c>
      <c r="B169" s="16">
        <v>133.83429000000001</v>
      </c>
    </row>
    <row r="170" spans="1:2">
      <c r="A170" s="13" t="s">
        <v>0</v>
      </c>
      <c r="B170" s="16">
        <v>133.69684000000001</v>
      </c>
    </row>
    <row r="171" spans="1:2">
      <c r="A171" s="13">
        <v>141.10754</v>
      </c>
      <c r="B171" s="16">
        <v>133.37611000000001</v>
      </c>
    </row>
    <row r="172" spans="1:2">
      <c r="A172" s="13">
        <v>184.72369</v>
      </c>
      <c r="B172" s="16">
        <v>133.27780999999999</v>
      </c>
    </row>
    <row r="173" spans="1:2">
      <c r="A173" s="13">
        <v>181.01786000000001</v>
      </c>
      <c r="B173" s="16">
        <v>132.70292000000001</v>
      </c>
    </row>
    <row r="174" spans="1:2">
      <c r="A174" s="13">
        <v>122.98969</v>
      </c>
      <c r="B174" s="16">
        <v>132.5513</v>
      </c>
    </row>
    <row r="175" spans="1:2">
      <c r="A175" s="13">
        <v>109.33929000000001</v>
      </c>
      <c r="B175" s="16">
        <v>132.21852999999999</v>
      </c>
    </row>
    <row r="176" spans="1:2">
      <c r="A176" s="13">
        <v>120.66217</v>
      </c>
      <c r="B176" s="16">
        <v>131.61528000000001</v>
      </c>
    </row>
    <row r="177" spans="1:2">
      <c r="A177" s="13">
        <v>139.77238</v>
      </c>
      <c r="B177" s="16">
        <v>131.22085999999999</v>
      </c>
    </row>
    <row r="178" spans="1:2">
      <c r="A178" s="13">
        <v>157.83055999999999</v>
      </c>
      <c r="B178" s="16">
        <v>131.09415999999999</v>
      </c>
    </row>
    <row r="179" spans="1:2">
      <c r="A179" s="13">
        <v>185.23832999999999</v>
      </c>
      <c r="B179" s="16">
        <v>131.02286000000001</v>
      </c>
    </row>
    <row r="180" spans="1:2">
      <c r="A180" s="13">
        <v>102.82631000000001</v>
      </c>
      <c r="B180" s="16">
        <v>130.19623000000001</v>
      </c>
    </row>
    <row r="181" spans="1:2">
      <c r="A181" s="13">
        <v>326.12646625000002</v>
      </c>
      <c r="B181" s="16">
        <v>129.97521</v>
      </c>
    </row>
    <row r="182" spans="1:2">
      <c r="A182" s="13">
        <v>124.21141</v>
      </c>
      <c r="B182" s="16">
        <v>129.7062</v>
      </c>
    </row>
    <row r="183" spans="1:2">
      <c r="A183" s="13">
        <v>197.80561</v>
      </c>
      <c r="B183" s="16">
        <v>128.28285</v>
      </c>
    </row>
    <row r="184" spans="1:2">
      <c r="A184" s="13">
        <v>145.24757</v>
      </c>
      <c r="B184" s="16">
        <v>128.14451</v>
      </c>
    </row>
    <row r="185" spans="1:2">
      <c r="A185" s="13">
        <v>114.34402</v>
      </c>
      <c r="B185" s="16">
        <v>127.08253000000001</v>
      </c>
    </row>
    <row r="186" spans="1:2">
      <c r="A186" s="13">
        <v>124.48737</v>
      </c>
      <c r="B186" s="16">
        <v>126.82759</v>
      </c>
    </row>
    <row r="187" spans="1:2">
      <c r="A187" s="13">
        <v>150.00736000000001</v>
      </c>
      <c r="B187" s="16">
        <v>126.64426</v>
      </c>
    </row>
    <row r="188" spans="1:2">
      <c r="A188" s="13">
        <v>115.02767</v>
      </c>
      <c r="B188" s="16">
        <v>126.27556</v>
      </c>
    </row>
    <row r="189" spans="1:2">
      <c r="A189" s="13">
        <v>129.97521</v>
      </c>
      <c r="B189" s="16">
        <v>126.23295</v>
      </c>
    </row>
    <row r="190" spans="1:2">
      <c r="A190" s="13">
        <v>170.89614</v>
      </c>
      <c r="B190" s="16">
        <v>125.28536</v>
      </c>
    </row>
    <row r="191" spans="1:2">
      <c r="A191" s="13">
        <v>102.3013</v>
      </c>
      <c r="B191" s="16">
        <v>124.48737</v>
      </c>
    </row>
    <row r="192" spans="1:2">
      <c r="A192" s="13">
        <v>65.015370000000004</v>
      </c>
      <c r="B192" s="16">
        <v>124.21141</v>
      </c>
    </row>
    <row r="193" spans="1:2">
      <c r="A193" s="13">
        <v>147.28474</v>
      </c>
      <c r="B193" s="16">
        <v>123.64577</v>
      </c>
    </row>
    <row r="194" spans="1:2">
      <c r="A194" s="13">
        <v>164.22357</v>
      </c>
      <c r="B194" s="16">
        <v>123.44298000000001</v>
      </c>
    </row>
    <row r="195" spans="1:2">
      <c r="A195" s="13">
        <v>140.48534000000001</v>
      </c>
      <c r="B195" s="16">
        <v>123.29515000000001</v>
      </c>
    </row>
    <row r="196" spans="1:2">
      <c r="A196" s="13">
        <v>203.05399</v>
      </c>
      <c r="B196" s="16">
        <v>122.98969</v>
      </c>
    </row>
    <row r="197" spans="1:2">
      <c r="A197" s="13">
        <v>137.45483999999999</v>
      </c>
      <c r="B197" s="16">
        <v>122.25782</v>
      </c>
    </row>
    <row r="198" spans="1:2">
      <c r="A198" s="13">
        <v>153.78335999999999</v>
      </c>
      <c r="B198" s="16">
        <v>121.59838000000001</v>
      </c>
    </row>
    <row r="199" spans="1:2">
      <c r="A199" s="13">
        <v>149.01156</v>
      </c>
      <c r="B199" s="16">
        <v>121.20654999999999</v>
      </c>
    </row>
    <row r="200" spans="1:2">
      <c r="A200" s="13">
        <v>156.52303000000001</v>
      </c>
      <c r="B200" s="16">
        <v>121.00106</v>
      </c>
    </row>
    <row r="201" spans="1:2">
      <c r="A201" s="13">
        <v>151.74231</v>
      </c>
      <c r="B201" s="16">
        <v>120.87873</v>
      </c>
    </row>
    <row r="202" spans="1:2">
      <c r="A202" s="13">
        <v>127.08253000000001</v>
      </c>
      <c r="B202" s="16">
        <v>120.66217</v>
      </c>
    </row>
    <row r="203" spans="1:2">
      <c r="A203" s="13">
        <v>128.28285</v>
      </c>
      <c r="B203" s="16">
        <v>120.41621000000001</v>
      </c>
    </row>
    <row r="204" spans="1:2">
      <c r="A204" s="13">
        <v>109.47328</v>
      </c>
      <c r="B204" s="16">
        <v>118.96514000000001</v>
      </c>
    </row>
    <row r="205" spans="1:2">
      <c r="A205" s="13">
        <v>187.56563</v>
      </c>
      <c r="B205" s="16">
        <v>118.27630000000001</v>
      </c>
    </row>
    <row r="206" spans="1:2">
      <c r="A206" s="13">
        <v>186.96203</v>
      </c>
      <c r="B206" s="16">
        <v>118.05240000000001</v>
      </c>
    </row>
    <row r="207" spans="1:2">
      <c r="A207" s="13">
        <v>160.65253000000001</v>
      </c>
      <c r="B207" s="16">
        <v>115.02767</v>
      </c>
    </row>
    <row r="208" spans="1:2">
      <c r="A208" s="13" t="s">
        <v>0</v>
      </c>
      <c r="B208" s="16">
        <v>115.00208000000001</v>
      </c>
    </row>
    <row r="209" spans="1:2">
      <c r="A209" s="13">
        <v>136.26094000000001</v>
      </c>
      <c r="B209" s="16">
        <v>114.87399000000001</v>
      </c>
    </row>
    <row r="210" spans="1:2">
      <c r="A210" s="13" t="s">
        <v>0</v>
      </c>
      <c r="B210" s="16">
        <v>114.6048</v>
      </c>
    </row>
    <row r="211" spans="1:2">
      <c r="A211" s="13">
        <v>164.73670999999999</v>
      </c>
      <c r="B211" s="16">
        <v>114.44369</v>
      </c>
    </row>
    <row r="212" spans="1:2">
      <c r="A212" s="13" t="s">
        <v>0</v>
      </c>
      <c r="B212" s="16">
        <v>114.34402</v>
      </c>
    </row>
    <row r="213" spans="1:2">
      <c r="A213" s="13">
        <v>166.52418</v>
      </c>
      <c r="B213" s="16">
        <v>113.83781</v>
      </c>
    </row>
    <row r="214" spans="1:2">
      <c r="A214" s="13">
        <v>143.77941999999999</v>
      </c>
      <c r="B214" s="16">
        <v>112.46366999999999</v>
      </c>
    </row>
    <row r="215" spans="1:2">
      <c r="A215" s="13">
        <v>181.35477</v>
      </c>
      <c r="B215" s="16">
        <v>111.58526000000001</v>
      </c>
    </row>
    <row r="216" spans="1:2">
      <c r="A216" s="13">
        <v>209.11033</v>
      </c>
      <c r="B216" s="16">
        <v>110.33981</v>
      </c>
    </row>
    <row r="217" spans="1:2">
      <c r="A217" s="13">
        <v>129.7062</v>
      </c>
      <c r="B217" s="16">
        <v>109.47328</v>
      </c>
    </row>
    <row r="218" spans="1:2">
      <c r="A218" s="13">
        <v>177.03084999999999</v>
      </c>
      <c r="B218" s="16">
        <v>109.33929000000001</v>
      </c>
    </row>
    <row r="219" spans="1:2">
      <c r="A219" s="13">
        <v>184.96861000000001</v>
      </c>
      <c r="B219" s="16">
        <v>109.13115999999999</v>
      </c>
    </row>
    <row r="220" spans="1:2">
      <c r="A220" s="13">
        <v>149.72472999999999</v>
      </c>
      <c r="B220" s="16">
        <v>109.12446</v>
      </c>
    </row>
    <row r="221" spans="1:2">
      <c r="A221" s="13">
        <v>107.88186</v>
      </c>
      <c r="B221" s="16">
        <v>109.03219</v>
      </c>
    </row>
    <row r="222" spans="1:2">
      <c r="A222" s="13">
        <v>179.27515</v>
      </c>
      <c r="B222" s="16">
        <v>108.74552</v>
      </c>
    </row>
    <row r="223" spans="1:2">
      <c r="A223" s="13">
        <v>178.52734000000001</v>
      </c>
      <c r="B223" s="16">
        <v>108.02725</v>
      </c>
    </row>
    <row r="224" spans="1:2">
      <c r="A224" s="13">
        <v>170.3509</v>
      </c>
      <c r="B224" s="16">
        <v>107.89775</v>
      </c>
    </row>
    <row r="225" spans="1:2">
      <c r="A225" s="13">
        <v>118.05240000000001</v>
      </c>
      <c r="B225" s="16">
        <v>107.88186</v>
      </c>
    </row>
    <row r="226" spans="1:2">
      <c r="A226" s="13">
        <v>168.74574999999999</v>
      </c>
      <c r="B226" s="16">
        <v>107.07903</v>
      </c>
    </row>
    <row r="227" spans="1:2">
      <c r="A227" s="13">
        <v>120.41621000000001</v>
      </c>
      <c r="B227" s="16">
        <v>106.11324</v>
      </c>
    </row>
    <row r="228" spans="1:2">
      <c r="A228" s="13">
        <v>184.53730999999999</v>
      </c>
      <c r="B228" s="16">
        <v>105.63096</v>
      </c>
    </row>
    <row r="229" spans="1:2">
      <c r="A229" s="13">
        <v>140.34954999999999</v>
      </c>
      <c r="B229" s="16">
        <v>104.86655</v>
      </c>
    </row>
    <row r="230" spans="1:2">
      <c r="A230" s="13">
        <v>148.17787000000001</v>
      </c>
      <c r="B230" s="16">
        <v>104.48609999999999</v>
      </c>
    </row>
    <row r="231" spans="1:2">
      <c r="A231" s="13">
        <v>109.03219</v>
      </c>
      <c r="B231" s="16">
        <v>103.43432</v>
      </c>
    </row>
    <row r="232" spans="1:2">
      <c r="A232" s="13" t="s">
        <v>0</v>
      </c>
      <c r="B232" s="16">
        <v>102.82631000000001</v>
      </c>
    </row>
    <row r="233" spans="1:2">
      <c r="A233" s="13">
        <v>154.66441</v>
      </c>
      <c r="B233" s="16">
        <v>102.3013</v>
      </c>
    </row>
    <row r="234" spans="1:2">
      <c r="A234" s="13">
        <v>107.07903</v>
      </c>
      <c r="B234" s="16">
        <v>101.94682</v>
      </c>
    </row>
    <row r="235" spans="1:2">
      <c r="A235" s="13">
        <v>132.5513</v>
      </c>
      <c r="B235" s="16">
        <v>101.12282</v>
      </c>
    </row>
    <row r="236" spans="1:2">
      <c r="A236" s="13">
        <v>163.21713</v>
      </c>
      <c r="B236" s="16">
        <v>100.57015</v>
      </c>
    </row>
    <row r="237" spans="1:2">
      <c r="A237" s="13">
        <v>143.72407000000001</v>
      </c>
      <c r="B237" s="16">
        <v>97.81232</v>
      </c>
    </row>
    <row r="238" spans="1:2">
      <c r="A238" s="13">
        <v>146.1995</v>
      </c>
      <c r="B238" s="16">
        <v>93.659279999999995</v>
      </c>
    </row>
    <row r="239" spans="1:2">
      <c r="A239" s="13">
        <v>162.25532000000001</v>
      </c>
      <c r="B239" s="16">
        <v>90.66695</v>
      </c>
    </row>
    <row r="240" spans="1:2">
      <c r="A240" s="13">
        <v>131.22085999999999</v>
      </c>
      <c r="B240" s="16">
        <v>87.090779999999995</v>
      </c>
    </row>
    <row r="241" spans="1:2">
      <c r="A241" s="13">
        <v>118.27630000000001</v>
      </c>
      <c r="B241" s="16">
        <v>85.107879999999994</v>
      </c>
    </row>
    <row r="242" spans="1:2">
      <c r="A242" s="13">
        <v>145.69351</v>
      </c>
      <c r="B242" s="16">
        <v>81.294989999999999</v>
      </c>
    </row>
    <row r="243" spans="1:2">
      <c r="A243" s="13">
        <v>141.36124000000001</v>
      </c>
      <c r="B243" s="16">
        <v>79.483630000000005</v>
      </c>
    </row>
    <row r="244" spans="1:2">
      <c r="A244" s="13" t="s">
        <v>0</v>
      </c>
      <c r="B244" s="16">
        <v>73.447609999999997</v>
      </c>
    </row>
    <row r="245" spans="1:2">
      <c r="A245" s="13">
        <v>126.27556</v>
      </c>
      <c r="B245" s="16">
        <v>71.258359999999996</v>
      </c>
    </row>
    <row r="246" spans="1:2">
      <c r="A246" s="13">
        <v>107.89775</v>
      </c>
      <c r="B246" s="16">
        <v>65.015370000000004</v>
      </c>
    </row>
    <row r="247" spans="1:2">
      <c r="A247" s="13">
        <v>174.50662</v>
      </c>
      <c r="B247" s="16">
        <v>61.56617</v>
      </c>
    </row>
    <row r="248" spans="1:2">
      <c r="A248" s="13">
        <v>139.55110999999999</v>
      </c>
      <c r="B248" s="16">
        <v>15.677428750000001</v>
      </c>
    </row>
    <row r="249" spans="1:2" ht="15.75" thickBot="1">
      <c r="A249" s="13">
        <v>73.447609999999997</v>
      </c>
      <c r="B249" s="17">
        <v>-7.3602100000000004</v>
      </c>
    </row>
    <row r="250" spans="1:2">
      <c r="A250" s="13">
        <v>170.91936999999999</v>
      </c>
    </row>
    <row r="251" spans="1:2">
      <c r="A251" s="13">
        <v>136.22954999999999</v>
      </c>
    </row>
    <row r="252" spans="1:2">
      <c r="A252" s="13">
        <v>135.53734</v>
      </c>
    </row>
    <row r="253" spans="1:2">
      <c r="A253" s="13">
        <v>144.34583000000001</v>
      </c>
    </row>
    <row r="254" spans="1:2">
      <c r="A254" s="13">
        <v>126.82759</v>
      </c>
    </row>
    <row r="255" spans="1:2">
      <c r="A255" s="13">
        <v>61.56617</v>
      </c>
    </row>
    <row r="256" spans="1:2">
      <c r="A256" s="13">
        <v>93.659279999999995</v>
      </c>
    </row>
    <row r="257" spans="1:1">
      <c r="A257" s="13">
        <v>194.84993</v>
      </c>
    </row>
    <row r="258" spans="1:1">
      <c r="A258" s="13">
        <v>166.99870999999999</v>
      </c>
    </row>
    <row r="259" spans="1:1">
      <c r="A259" s="13">
        <v>203.06536</v>
      </c>
    </row>
    <row r="260" spans="1:1">
      <c r="A260" s="13">
        <v>139.20998</v>
      </c>
    </row>
    <row r="261" spans="1:1">
      <c r="A261" s="13" t="s">
        <v>0</v>
      </c>
    </row>
    <row r="262" spans="1:1">
      <c r="A262" s="13">
        <v>147.29595</v>
      </c>
    </row>
    <row r="263" spans="1:1">
      <c r="A263" s="13">
        <v>137.65065000000001</v>
      </c>
    </row>
    <row r="264" spans="1:1">
      <c r="A264" s="13">
        <v>150.4502</v>
      </c>
    </row>
    <row r="265" spans="1:1">
      <c r="A265" s="13">
        <v>149.92229</v>
      </c>
    </row>
    <row r="266" spans="1:1">
      <c r="A266" s="13">
        <v>142.34616</v>
      </c>
    </row>
    <row r="267" spans="1:1">
      <c r="A267" s="13">
        <v>106.11324</v>
      </c>
    </row>
    <row r="268" spans="1:1">
      <c r="A268" s="13">
        <v>154.99368000000001</v>
      </c>
    </row>
    <row r="269" spans="1:1">
      <c r="A269" s="13">
        <v>171.53937999999999</v>
      </c>
    </row>
    <row r="270" spans="1:1">
      <c r="A270" s="13">
        <v>123.44298000000001</v>
      </c>
    </row>
    <row r="271" spans="1:1">
      <c r="A271" s="13">
        <v>135.67429999999999</v>
      </c>
    </row>
    <row r="272" spans="1:1">
      <c r="A272" s="13">
        <v>159.33465000000001</v>
      </c>
    </row>
    <row r="273" spans="1:1">
      <c r="A273" s="13">
        <v>162.03551999999999</v>
      </c>
    </row>
    <row r="274" spans="1:1">
      <c r="A274" s="13">
        <v>154.4649</v>
      </c>
    </row>
    <row r="275" spans="1:1">
      <c r="A275" s="13">
        <v>199.05020999999999</v>
      </c>
    </row>
    <row r="276" spans="1:1">
      <c r="A276" s="13">
        <v>179.11564000000001</v>
      </c>
    </row>
    <row r="277" spans="1:1">
      <c r="A277" s="13">
        <v>148.31318999999999</v>
      </c>
    </row>
    <row r="278" spans="1:1">
      <c r="A278" s="13">
        <v>175.05616000000001</v>
      </c>
    </row>
    <row r="279" spans="1:1">
      <c r="A279" s="13">
        <v>186.83738</v>
      </c>
    </row>
    <row r="280" spans="1:1">
      <c r="A280" s="13">
        <v>149.62020999999999</v>
      </c>
    </row>
    <row r="281" spans="1:1">
      <c r="A281" s="13">
        <v>118.96514000000001</v>
      </c>
    </row>
    <row r="282" spans="1:1">
      <c r="A282" s="13">
        <v>-7.3602099999999897</v>
      </c>
    </row>
    <row r="283" spans="1:1">
      <c r="A283" s="13">
        <v>165.12932000000001</v>
      </c>
    </row>
    <row r="284" spans="1:1">
      <c r="A284" s="13">
        <v>160.47228000000001</v>
      </c>
    </row>
    <row r="285" spans="1:1">
      <c r="A285" s="13">
        <v>120.87873</v>
      </c>
    </row>
    <row r="286" spans="1:1">
      <c r="A286" s="13">
        <v>162.33243999999999</v>
      </c>
    </row>
    <row r="287" spans="1:1">
      <c r="A287" s="13">
        <v>151.97153</v>
      </c>
    </row>
    <row r="288" spans="1:1">
      <c r="A288" s="13">
        <v>189.64426</v>
      </c>
    </row>
    <row r="289" spans="1:1">
      <c r="A289" s="13">
        <v>160.41727</v>
      </c>
    </row>
    <row r="290" spans="1:1" ht="15.75" thickBot="1">
      <c r="A290" s="14">
        <v>15.677428750000001</v>
      </c>
    </row>
  </sheetData>
  <sortState xmlns:xlrd2="http://schemas.microsoft.com/office/spreadsheetml/2017/richdata2" ref="A1:A304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5A55-C79F-471E-814B-6EAF8DB3638A}">
  <dimension ref="A1:R288"/>
  <sheetViews>
    <sheetView workbookViewId="0">
      <selection activeCell="F31" sqref="F31"/>
    </sheetView>
  </sheetViews>
  <sheetFormatPr defaultRowHeight="15"/>
  <cols>
    <col min="3" max="3" width="56.5703125" customWidth="1"/>
    <col min="5" max="5" width="9.85546875" customWidth="1"/>
    <col min="6" max="6" width="12" bestFit="1" customWidth="1"/>
    <col min="7" max="7" width="20.140625" bestFit="1" customWidth="1"/>
    <col min="8" max="11" width="12" bestFit="1" customWidth="1"/>
  </cols>
  <sheetData>
    <row r="1" spans="1:18" ht="15.75" thickBot="1">
      <c r="A1" s="15" t="s">
        <v>48</v>
      </c>
      <c r="B1" s="15" t="s">
        <v>0</v>
      </c>
      <c r="C1" s="8"/>
      <c r="G1" s="8"/>
      <c r="H1" s="33" t="s">
        <v>48</v>
      </c>
      <c r="I1" s="34" t="s">
        <v>49</v>
      </c>
      <c r="J1" s="34" t="s">
        <v>50</v>
      </c>
      <c r="K1" s="9" t="s">
        <v>51</v>
      </c>
    </row>
    <row r="2" spans="1:18">
      <c r="A2" s="16" t="s">
        <v>48</v>
      </c>
      <c r="B2" s="16" t="s">
        <v>0</v>
      </c>
      <c r="C2" s="30" t="s">
        <v>28</v>
      </c>
      <c r="D2" s="25">
        <f>COUNTA(A:A)</f>
        <v>288</v>
      </c>
      <c r="G2" s="31" t="s">
        <v>56</v>
      </c>
      <c r="H2" s="35">
        <f>COUNTIF(A:A,H1)</f>
        <v>132</v>
      </c>
      <c r="I2" s="3">
        <f>COUNTIF(A:A,I1)</f>
        <v>28</v>
      </c>
      <c r="J2" s="3">
        <f>COUNTIF(A:A,J1)</f>
        <v>66</v>
      </c>
      <c r="K2" s="10">
        <f>COUNTIF(A:A,K1)</f>
        <v>62</v>
      </c>
    </row>
    <row r="3" spans="1:18" ht="15.75" thickBot="1">
      <c r="A3" s="16" t="s">
        <v>48</v>
      </c>
      <c r="B3" s="16" t="s">
        <v>0</v>
      </c>
      <c r="C3" s="26" t="s">
        <v>52</v>
      </c>
      <c r="D3" s="27">
        <f>COUNTA(B:B)</f>
        <v>32</v>
      </c>
      <c r="G3" s="32"/>
      <c r="H3" s="36">
        <f>H2/D2</f>
        <v>0.45833333333333331</v>
      </c>
      <c r="I3" s="37">
        <f>I2/D2</f>
        <v>9.7222222222222224E-2</v>
      </c>
      <c r="J3" s="37">
        <f>J2/D2</f>
        <v>0.22916666666666666</v>
      </c>
      <c r="K3" s="11">
        <f>K2/D2</f>
        <v>0.21527777777777779</v>
      </c>
    </row>
    <row r="4" spans="1:18" ht="15.75" thickBot="1">
      <c r="A4" s="16" t="s">
        <v>48</v>
      </c>
      <c r="B4" s="16" t="s">
        <v>0</v>
      </c>
      <c r="C4" s="28"/>
      <c r="D4" s="29"/>
    </row>
    <row r="5" spans="1:18">
      <c r="A5" s="16" t="s">
        <v>48</v>
      </c>
      <c r="B5" s="16" t="s">
        <v>0</v>
      </c>
    </row>
    <row r="6" spans="1:18">
      <c r="A6" s="16" t="s">
        <v>48</v>
      </c>
      <c r="B6" s="16" t="s">
        <v>0</v>
      </c>
    </row>
    <row r="7" spans="1:18" ht="15.75" thickBot="1">
      <c r="A7" s="16" t="s">
        <v>48</v>
      </c>
      <c r="B7" s="16" t="s">
        <v>0</v>
      </c>
    </row>
    <row r="8" spans="1:18" ht="15.75" thickBot="1">
      <c r="A8" s="16" t="s">
        <v>48</v>
      </c>
      <c r="B8" s="16" t="s">
        <v>0</v>
      </c>
      <c r="K8" s="64"/>
      <c r="L8" s="65"/>
      <c r="M8" s="65"/>
      <c r="N8" s="65"/>
      <c r="O8" s="65"/>
      <c r="P8" s="65"/>
      <c r="Q8" s="65"/>
      <c r="R8" s="66"/>
    </row>
    <row r="9" spans="1:18" ht="15.75" thickBot="1">
      <c r="A9" s="16" t="s">
        <v>48</v>
      </c>
      <c r="B9" s="16" t="s">
        <v>0</v>
      </c>
      <c r="F9" s="38" t="s">
        <v>36</v>
      </c>
      <c r="G9" s="33" t="s">
        <v>29</v>
      </c>
      <c r="H9" s="9">
        <v>0.99</v>
      </c>
      <c r="K9" s="67"/>
      <c r="L9" s="68"/>
      <c r="M9" s="68"/>
      <c r="N9" s="68"/>
      <c r="O9" s="68"/>
      <c r="P9" s="68"/>
      <c r="Q9" s="68"/>
      <c r="R9" s="69"/>
    </row>
    <row r="10" spans="1:18">
      <c r="A10" s="16" t="s">
        <v>48</v>
      </c>
      <c r="B10" s="16" t="s">
        <v>0</v>
      </c>
      <c r="G10" s="35" t="s">
        <v>30</v>
      </c>
      <c r="H10" s="10">
        <f>J3</f>
        <v>0.22916666666666666</v>
      </c>
      <c r="K10" s="67"/>
      <c r="L10" s="68"/>
      <c r="M10" s="68"/>
      <c r="N10" s="68"/>
      <c r="O10" s="68"/>
      <c r="P10" s="68"/>
      <c r="Q10" s="68"/>
      <c r="R10" s="69"/>
    </row>
    <row r="11" spans="1:18">
      <c r="A11" s="16" t="s">
        <v>48</v>
      </c>
      <c r="B11" s="16" t="s">
        <v>0</v>
      </c>
      <c r="G11" s="35" t="s">
        <v>31</v>
      </c>
      <c r="H11" s="10">
        <f>1-H10</f>
        <v>0.77083333333333337</v>
      </c>
      <c r="K11" s="67"/>
      <c r="L11" s="68"/>
      <c r="M11" s="68"/>
      <c r="N11" s="68"/>
      <c r="O11" s="68"/>
      <c r="P11" s="68"/>
      <c r="Q11" s="68"/>
      <c r="R11" s="69"/>
    </row>
    <row r="12" spans="1:18">
      <c r="A12" s="16" t="s">
        <v>48</v>
      </c>
      <c r="B12" s="16" t="s">
        <v>0</v>
      </c>
      <c r="G12" s="35" t="s">
        <v>32</v>
      </c>
      <c r="H12" s="10">
        <f>_xlfn.NORM.S.INV((1+H9)/2)</f>
        <v>2.5758293035488999</v>
      </c>
      <c r="K12" s="67"/>
      <c r="L12" s="68"/>
      <c r="M12" s="68"/>
      <c r="N12" s="68"/>
      <c r="O12" s="68"/>
      <c r="P12" s="68"/>
      <c r="Q12" s="68"/>
      <c r="R12" s="69"/>
    </row>
    <row r="13" spans="1:18">
      <c r="A13" s="16" t="s">
        <v>48</v>
      </c>
      <c r="B13" s="16" t="s">
        <v>0</v>
      </c>
      <c r="G13" s="35" t="s">
        <v>33</v>
      </c>
      <c r="H13" s="10">
        <f>H12*(H10*H11/D2)^0.5</f>
        <v>6.3793554756603157E-2</v>
      </c>
      <c r="K13" s="67"/>
      <c r="L13" s="68"/>
      <c r="M13" s="68"/>
      <c r="N13" s="68"/>
      <c r="O13" s="68"/>
      <c r="P13" s="68"/>
      <c r="Q13" s="68"/>
      <c r="R13" s="69"/>
    </row>
    <row r="14" spans="1:18">
      <c r="A14" s="16" t="s">
        <v>48</v>
      </c>
      <c r="B14" s="16" t="s">
        <v>0</v>
      </c>
      <c r="G14" s="56" t="s">
        <v>34</v>
      </c>
      <c r="H14" s="10">
        <f>H10-H13</f>
        <v>0.16537311191006349</v>
      </c>
      <c r="K14" s="67"/>
      <c r="L14" s="68"/>
      <c r="M14" s="68"/>
      <c r="N14" s="68"/>
      <c r="O14" s="68"/>
      <c r="P14" s="68"/>
      <c r="Q14" s="68"/>
      <c r="R14" s="69"/>
    </row>
    <row r="15" spans="1:18" ht="15.75" thickBot="1">
      <c r="A15" s="16" t="s">
        <v>48</v>
      </c>
      <c r="B15" s="16" t="s">
        <v>0</v>
      </c>
      <c r="G15" s="57" t="s">
        <v>35</v>
      </c>
      <c r="H15" s="11">
        <f>H10+H13</f>
        <v>0.29296022142326983</v>
      </c>
      <c r="K15" s="67"/>
      <c r="L15" s="68"/>
      <c r="M15" s="68"/>
      <c r="N15" s="68"/>
      <c r="O15" s="68"/>
      <c r="P15" s="68"/>
      <c r="Q15" s="68"/>
      <c r="R15" s="69"/>
    </row>
    <row r="16" spans="1:18">
      <c r="A16" s="16" t="s">
        <v>48</v>
      </c>
      <c r="B16" s="16" t="s">
        <v>0</v>
      </c>
      <c r="K16" s="67"/>
      <c r="L16" s="68"/>
      <c r="M16" s="68"/>
      <c r="N16" s="68"/>
      <c r="O16" s="68"/>
      <c r="P16" s="68"/>
      <c r="Q16" s="68"/>
      <c r="R16" s="69"/>
    </row>
    <row r="17" spans="1:18">
      <c r="A17" s="16" t="s">
        <v>48</v>
      </c>
      <c r="B17" s="16" t="s">
        <v>0</v>
      </c>
      <c r="K17" s="67"/>
      <c r="L17" s="68"/>
      <c r="M17" s="68"/>
      <c r="N17" s="68"/>
      <c r="O17" s="68"/>
      <c r="P17" s="68"/>
      <c r="Q17" s="68"/>
      <c r="R17" s="69"/>
    </row>
    <row r="18" spans="1:18">
      <c r="A18" s="16" t="s">
        <v>48</v>
      </c>
      <c r="B18" s="16" t="s">
        <v>0</v>
      </c>
      <c r="K18" s="67"/>
      <c r="L18" s="68"/>
      <c r="M18" s="68"/>
      <c r="N18" s="68"/>
      <c r="O18" s="68"/>
      <c r="P18" s="68"/>
      <c r="Q18" s="68"/>
      <c r="R18" s="69"/>
    </row>
    <row r="19" spans="1:18" ht="15.75" thickBot="1">
      <c r="A19" s="16" t="s">
        <v>48</v>
      </c>
      <c r="B19" s="16" t="s">
        <v>0</v>
      </c>
      <c r="K19" s="67"/>
      <c r="L19" s="68"/>
      <c r="M19" s="68"/>
      <c r="N19" s="68"/>
      <c r="O19" s="68"/>
      <c r="P19" s="68"/>
      <c r="Q19" s="68"/>
      <c r="R19" s="69"/>
    </row>
    <row r="20" spans="1:18">
      <c r="A20" s="16" t="s">
        <v>48</v>
      </c>
      <c r="B20" s="16" t="s">
        <v>0</v>
      </c>
      <c r="D20" s="18" t="s">
        <v>37</v>
      </c>
      <c r="E20" s="45">
        <v>0.1</v>
      </c>
      <c r="F20" s="45"/>
      <c r="G20" s="45"/>
      <c r="H20" s="46"/>
      <c r="K20" s="67"/>
      <c r="L20" s="68"/>
      <c r="M20" s="68"/>
      <c r="N20" s="68"/>
      <c r="O20" s="68"/>
      <c r="P20" s="68"/>
      <c r="Q20" s="68"/>
      <c r="R20" s="69"/>
    </row>
    <row r="21" spans="1:18">
      <c r="A21" s="16" t="s">
        <v>48</v>
      </c>
      <c r="B21" s="16" t="s">
        <v>0</v>
      </c>
      <c r="D21" s="20"/>
      <c r="E21" s="6" t="s">
        <v>48</v>
      </c>
      <c r="F21" s="6" t="s">
        <v>49</v>
      </c>
      <c r="G21" s="6" t="s">
        <v>50</v>
      </c>
      <c r="H21" s="21" t="s">
        <v>51</v>
      </c>
      <c r="K21" s="67"/>
      <c r="L21" s="68"/>
      <c r="M21" s="68"/>
      <c r="N21" s="68"/>
      <c r="O21" s="68"/>
      <c r="P21" s="68"/>
      <c r="Q21" s="68"/>
      <c r="R21" s="69"/>
    </row>
    <row r="22" spans="1:18" ht="15.75" thickBot="1">
      <c r="A22" s="16" t="s">
        <v>48</v>
      </c>
      <c r="B22" s="16" t="s">
        <v>0</v>
      </c>
      <c r="D22" s="20" t="s">
        <v>38</v>
      </c>
      <c r="E22" s="6">
        <f>H2</f>
        <v>132</v>
      </c>
      <c r="F22" s="6">
        <f>I2</f>
        <v>28</v>
      </c>
      <c r="G22" s="6">
        <f>J2</f>
        <v>66</v>
      </c>
      <c r="H22" s="21">
        <f>K2</f>
        <v>62</v>
      </c>
      <c r="K22" s="70"/>
      <c r="L22" s="71"/>
      <c r="M22" s="71"/>
      <c r="N22" s="71"/>
      <c r="O22" s="71"/>
      <c r="P22" s="71"/>
      <c r="Q22" s="71"/>
      <c r="R22" s="72"/>
    </row>
    <row r="23" spans="1:18">
      <c r="A23" s="16" t="s">
        <v>48</v>
      </c>
      <c r="B23" s="16" t="s">
        <v>0</v>
      </c>
      <c r="D23" s="20" t="s">
        <v>39</v>
      </c>
      <c r="E23" s="47">
        <f>1/4</f>
        <v>0.25</v>
      </c>
      <c r="F23" s="47">
        <f t="shared" ref="F23:H23" si="0">1/4</f>
        <v>0.25</v>
      </c>
      <c r="G23" s="47">
        <f t="shared" si="0"/>
        <v>0.25</v>
      </c>
      <c r="H23" s="48">
        <f t="shared" si="0"/>
        <v>0.25</v>
      </c>
    </row>
    <row r="24" spans="1:18" ht="15.75" thickBot="1">
      <c r="A24" s="16" t="s">
        <v>48</v>
      </c>
      <c r="B24" s="16" t="s">
        <v>0</v>
      </c>
      <c r="D24" s="20" t="s">
        <v>40</v>
      </c>
      <c r="E24" s="6">
        <f>E23*$D$2</f>
        <v>72</v>
      </c>
      <c r="F24" s="6">
        <f>F23*$D$2</f>
        <v>72</v>
      </c>
      <c r="G24" s="6">
        <f>G23*$D$2</f>
        <v>72</v>
      </c>
      <c r="H24" s="21">
        <f>H23*$D$2</f>
        <v>72</v>
      </c>
    </row>
    <row r="25" spans="1:18" ht="15.75" thickBot="1">
      <c r="A25" s="16" t="s">
        <v>48</v>
      </c>
      <c r="B25" s="16" t="s">
        <v>0</v>
      </c>
      <c r="C25" s="50" t="s">
        <v>41</v>
      </c>
      <c r="D25" s="51">
        <f>SUM(E25:H25)</f>
        <v>78.777777777777771</v>
      </c>
      <c r="E25" s="49">
        <f>(E22-E24)^2/E24</f>
        <v>50</v>
      </c>
      <c r="F25" s="49">
        <f t="shared" ref="F25" si="1">(F22-F24)^2/F24</f>
        <v>26.888888888888889</v>
      </c>
      <c r="G25" s="49">
        <f>(G22-G24)^2/G24</f>
        <v>0.5</v>
      </c>
      <c r="H25" s="24">
        <f>(H22-H24)^2/H24</f>
        <v>1.3888888888888888</v>
      </c>
      <c r="I25" s="50">
        <f>SUM(D25:H25)</f>
        <v>157.55555555555554</v>
      </c>
    </row>
    <row r="26" spans="1:18" ht="15.75" thickBot="1">
      <c r="A26" s="16" t="s">
        <v>48</v>
      </c>
      <c r="B26" s="16" t="s">
        <v>0</v>
      </c>
      <c r="C26" s="43" t="s">
        <v>46</v>
      </c>
      <c r="D26" s="24">
        <f>4-1</f>
        <v>3</v>
      </c>
    </row>
    <row r="27" spans="1:18" ht="15.75" thickBot="1">
      <c r="A27" s="16" t="s">
        <v>48</v>
      </c>
      <c r="B27" s="16" t="s">
        <v>0</v>
      </c>
      <c r="C27" s="43" t="s">
        <v>57</v>
      </c>
      <c r="D27" s="44">
        <f>_xlfn.CHISQ.INV(1-E20,D26)</f>
        <v>6.2513886311703235</v>
      </c>
    </row>
    <row r="28" spans="1:18" ht="15.75" thickBot="1">
      <c r="A28" s="16" t="s">
        <v>48</v>
      </c>
      <c r="B28" s="16" t="s">
        <v>0</v>
      </c>
    </row>
    <row r="29" spans="1:18">
      <c r="A29" s="16" t="s">
        <v>48</v>
      </c>
      <c r="B29" s="16" t="s">
        <v>0</v>
      </c>
      <c r="C29" s="40" t="s">
        <v>45</v>
      </c>
      <c r="D29" s="41">
        <f>IF(D25&gt;D27,1,0)</f>
        <v>1</v>
      </c>
    </row>
    <row r="30" spans="1:18">
      <c r="A30" s="16" t="s">
        <v>48</v>
      </c>
      <c r="B30" s="16" t="s">
        <v>0</v>
      </c>
      <c r="C30" s="39"/>
      <c r="D30" s="27"/>
    </row>
    <row r="31" spans="1:18">
      <c r="A31" s="16" t="s">
        <v>48</v>
      </c>
      <c r="B31" s="16" t="s">
        <v>0</v>
      </c>
      <c r="C31" s="39"/>
      <c r="D31" s="27"/>
    </row>
    <row r="32" spans="1:18" ht="15.75" thickBot="1">
      <c r="A32" s="16" t="s">
        <v>48</v>
      </c>
      <c r="B32" s="17" t="s">
        <v>0</v>
      </c>
      <c r="C32" s="42"/>
      <c r="D32" s="29"/>
    </row>
    <row r="33" spans="1:1">
      <c r="A33" s="16" t="s">
        <v>48</v>
      </c>
    </row>
    <row r="34" spans="1:1">
      <c r="A34" s="16" t="s">
        <v>48</v>
      </c>
    </row>
    <row r="35" spans="1:1">
      <c r="A35" s="16" t="s">
        <v>48</v>
      </c>
    </row>
    <row r="36" spans="1:1">
      <c r="A36" s="16" t="s">
        <v>48</v>
      </c>
    </row>
    <row r="37" spans="1:1">
      <c r="A37" s="16" t="s">
        <v>48</v>
      </c>
    </row>
    <row r="38" spans="1:1">
      <c r="A38" s="16" t="s">
        <v>48</v>
      </c>
    </row>
    <row r="39" spans="1:1">
      <c r="A39" s="16" t="s">
        <v>48</v>
      </c>
    </row>
    <row r="40" spans="1:1">
      <c r="A40" s="16" t="s">
        <v>48</v>
      </c>
    </row>
    <row r="41" spans="1:1">
      <c r="A41" s="16" t="s">
        <v>48</v>
      </c>
    </row>
    <row r="42" spans="1:1">
      <c r="A42" s="16" t="s">
        <v>48</v>
      </c>
    </row>
    <row r="43" spans="1:1">
      <c r="A43" s="16" t="s">
        <v>48</v>
      </c>
    </row>
    <row r="44" spans="1:1">
      <c r="A44" s="16" t="s">
        <v>48</v>
      </c>
    </row>
    <row r="45" spans="1:1">
      <c r="A45" s="16" t="s">
        <v>48</v>
      </c>
    </row>
    <row r="46" spans="1:1">
      <c r="A46" s="16" t="s">
        <v>48</v>
      </c>
    </row>
    <row r="47" spans="1:1">
      <c r="A47" s="16" t="s">
        <v>48</v>
      </c>
    </row>
    <row r="48" spans="1:1">
      <c r="A48" s="16" t="s">
        <v>48</v>
      </c>
    </row>
    <row r="49" spans="1:1">
      <c r="A49" s="16" t="s">
        <v>48</v>
      </c>
    </row>
    <row r="50" spans="1:1">
      <c r="A50" s="16" t="s">
        <v>48</v>
      </c>
    </row>
    <row r="51" spans="1:1">
      <c r="A51" s="16" t="s">
        <v>48</v>
      </c>
    </row>
    <row r="52" spans="1:1">
      <c r="A52" s="16" t="s">
        <v>48</v>
      </c>
    </row>
    <row r="53" spans="1:1">
      <c r="A53" s="16" t="s">
        <v>48</v>
      </c>
    </row>
    <row r="54" spans="1:1">
      <c r="A54" s="16" t="s">
        <v>48</v>
      </c>
    </row>
    <row r="55" spans="1:1">
      <c r="A55" s="16" t="s">
        <v>48</v>
      </c>
    </row>
    <row r="56" spans="1:1">
      <c r="A56" s="16" t="s">
        <v>48</v>
      </c>
    </row>
    <row r="57" spans="1:1">
      <c r="A57" s="16" t="s">
        <v>48</v>
      </c>
    </row>
    <row r="58" spans="1:1">
      <c r="A58" s="16" t="s">
        <v>48</v>
      </c>
    </row>
    <row r="59" spans="1:1">
      <c r="A59" s="16" t="s">
        <v>48</v>
      </c>
    </row>
    <row r="60" spans="1:1">
      <c r="A60" s="16" t="s">
        <v>48</v>
      </c>
    </row>
    <row r="61" spans="1:1">
      <c r="A61" s="16" t="s">
        <v>48</v>
      </c>
    </row>
    <row r="62" spans="1:1">
      <c r="A62" s="16" t="s">
        <v>48</v>
      </c>
    </row>
    <row r="63" spans="1:1">
      <c r="A63" s="16" t="s">
        <v>48</v>
      </c>
    </row>
    <row r="64" spans="1:1">
      <c r="A64" s="16" t="s">
        <v>48</v>
      </c>
    </row>
    <row r="65" spans="1:1">
      <c r="A65" s="16" t="s">
        <v>48</v>
      </c>
    </row>
    <row r="66" spans="1:1">
      <c r="A66" s="16" t="s">
        <v>48</v>
      </c>
    </row>
    <row r="67" spans="1:1">
      <c r="A67" s="16" t="s">
        <v>48</v>
      </c>
    </row>
    <row r="68" spans="1:1">
      <c r="A68" s="16" t="s">
        <v>48</v>
      </c>
    </row>
    <row r="69" spans="1:1">
      <c r="A69" s="16" t="s">
        <v>48</v>
      </c>
    </row>
    <row r="70" spans="1:1">
      <c r="A70" s="16" t="s">
        <v>48</v>
      </c>
    </row>
    <row r="71" spans="1:1">
      <c r="A71" s="16" t="s">
        <v>48</v>
      </c>
    </row>
    <row r="72" spans="1:1">
      <c r="A72" s="16" t="s">
        <v>48</v>
      </c>
    </row>
    <row r="73" spans="1:1">
      <c r="A73" s="16" t="s">
        <v>48</v>
      </c>
    </row>
    <row r="74" spans="1:1">
      <c r="A74" s="16" t="s">
        <v>48</v>
      </c>
    </row>
    <row r="75" spans="1:1">
      <c r="A75" s="16" t="s">
        <v>48</v>
      </c>
    </row>
    <row r="76" spans="1:1">
      <c r="A76" s="16" t="s">
        <v>48</v>
      </c>
    </row>
    <row r="77" spans="1:1">
      <c r="A77" s="16" t="s">
        <v>48</v>
      </c>
    </row>
    <row r="78" spans="1:1">
      <c r="A78" s="16" t="s">
        <v>48</v>
      </c>
    </row>
    <row r="79" spans="1:1">
      <c r="A79" s="16" t="s">
        <v>48</v>
      </c>
    </row>
    <row r="80" spans="1:1">
      <c r="A80" s="16" t="s">
        <v>48</v>
      </c>
    </row>
    <row r="81" spans="1:1">
      <c r="A81" s="16" t="s">
        <v>48</v>
      </c>
    </row>
    <row r="82" spans="1:1">
      <c r="A82" s="16" t="s">
        <v>48</v>
      </c>
    </row>
    <row r="83" spans="1:1">
      <c r="A83" s="16" t="s">
        <v>48</v>
      </c>
    </row>
    <row r="84" spans="1:1">
      <c r="A84" s="16" t="s">
        <v>48</v>
      </c>
    </row>
    <row r="85" spans="1:1">
      <c r="A85" s="16" t="s">
        <v>48</v>
      </c>
    </row>
    <row r="86" spans="1:1">
      <c r="A86" s="16" t="s">
        <v>48</v>
      </c>
    </row>
    <row r="87" spans="1:1">
      <c r="A87" s="16" t="s">
        <v>48</v>
      </c>
    </row>
    <row r="88" spans="1:1">
      <c r="A88" s="16" t="s">
        <v>48</v>
      </c>
    </row>
    <row r="89" spans="1:1">
      <c r="A89" s="16" t="s">
        <v>48</v>
      </c>
    </row>
    <row r="90" spans="1:1">
      <c r="A90" s="16" t="s">
        <v>48</v>
      </c>
    </row>
    <row r="91" spans="1:1">
      <c r="A91" s="16" t="s">
        <v>48</v>
      </c>
    </row>
    <row r="92" spans="1:1">
      <c r="A92" s="16" t="s">
        <v>48</v>
      </c>
    </row>
    <row r="93" spans="1:1">
      <c r="A93" s="16" t="s">
        <v>48</v>
      </c>
    </row>
    <row r="94" spans="1:1">
      <c r="A94" s="16" t="s">
        <v>48</v>
      </c>
    </row>
    <row r="95" spans="1:1">
      <c r="A95" s="16" t="s">
        <v>48</v>
      </c>
    </row>
    <row r="96" spans="1:1">
      <c r="A96" s="16" t="s">
        <v>48</v>
      </c>
    </row>
    <row r="97" spans="1:1">
      <c r="A97" s="16" t="s">
        <v>48</v>
      </c>
    </row>
    <row r="98" spans="1:1">
      <c r="A98" s="16" t="s">
        <v>48</v>
      </c>
    </row>
    <row r="99" spans="1:1">
      <c r="A99" s="16" t="s">
        <v>48</v>
      </c>
    </row>
    <row r="100" spans="1:1">
      <c r="A100" s="16" t="s">
        <v>48</v>
      </c>
    </row>
    <row r="101" spans="1:1">
      <c r="A101" s="16" t="s">
        <v>48</v>
      </c>
    </row>
    <row r="102" spans="1:1">
      <c r="A102" s="16" t="s">
        <v>48</v>
      </c>
    </row>
    <row r="103" spans="1:1">
      <c r="A103" s="16" t="s">
        <v>48</v>
      </c>
    </row>
    <row r="104" spans="1:1">
      <c r="A104" s="16" t="s">
        <v>48</v>
      </c>
    </row>
    <row r="105" spans="1:1">
      <c r="A105" s="16" t="s">
        <v>48</v>
      </c>
    </row>
    <row r="106" spans="1:1">
      <c r="A106" s="16" t="s">
        <v>48</v>
      </c>
    </row>
    <row r="107" spans="1:1">
      <c r="A107" s="16" t="s">
        <v>48</v>
      </c>
    </row>
    <row r="108" spans="1:1">
      <c r="A108" s="16" t="s">
        <v>48</v>
      </c>
    </row>
    <row r="109" spans="1:1">
      <c r="A109" s="16" t="s">
        <v>48</v>
      </c>
    </row>
    <row r="110" spans="1:1">
      <c r="A110" s="16" t="s">
        <v>48</v>
      </c>
    </row>
    <row r="111" spans="1:1">
      <c r="A111" s="16" t="s">
        <v>48</v>
      </c>
    </row>
    <row r="112" spans="1:1">
      <c r="A112" s="16" t="s">
        <v>48</v>
      </c>
    </row>
    <row r="113" spans="1:1">
      <c r="A113" s="16" t="s">
        <v>48</v>
      </c>
    </row>
    <row r="114" spans="1:1">
      <c r="A114" s="16" t="s">
        <v>48</v>
      </c>
    </row>
    <row r="115" spans="1:1">
      <c r="A115" s="16" t="s">
        <v>48</v>
      </c>
    </row>
    <row r="116" spans="1:1">
      <c r="A116" s="16" t="s">
        <v>48</v>
      </c>
    </row>
    <row r="117" spans="1:1">
      <c r="A117" s="16" t="s">
        <v>48</v>
      </c>
    </row>
    <row r="118" spans="1:1">
      <c r="A118" s="16" t="s">
        <v>48</v>
      </c>
    </row>
    <row r="119" spans="1:1">
      <c r="A119" s="16" t="s">
        <v>48</v>
      </c>
    </row>
    <row r="120" spans="1:1">
      <c r="A120" s="16" t="s">
        <v>48</v>
      </c>
    </row>
    <row r="121" spans="1:1">
      <c r="A121" s="16" t="s">
        <v>48</v>
      </c>
    </row>
    <row r="122" spans="1:1">
      <c r="A122" s="16" t="s">
        <v>48</v>
      </c>
    </row>
    <row r="123" spans="1:1">
      <c r="A123" s="16" t="s">
        <v>48</v>
      </c>
    </row>
    <row r="124" spans="1:1">
      <c r="A124" s="16" t="s">
        <v>48</v>
      </c>
    </row>
    <row r="125" spans="1:1">
      <c r="A125" s="16" t="s">
        <v>48</v>
      </c>
    </row>
    <row r="126" spans="1:1">
      <c r="A126" s="16" t="s">
        <v>48</v>
      </c>
    </row>
    <row r="127" spans="1:1">
      <c r="A127" s="16" t="s">
        <v>48</v>
      </c>
    </row>
    <row r="128" spans="1:1">
      <c r="A128" s="16" t="s">
        <v>48</v>
      </c>
    </row>
    <row r="129" spans="1:1">
      <c r="A129" s="16" t="s">
        <v>48</v>
      </c>
    </row>
    <row r="130" spans="1:1">
      <c r="A130" s="16" t="s">
        <v>48</v>
      </c>
    </row>
    <row r="131" spans="1:1">
      <c r="A131" s="16" t="s">
        <v>48</v>
      </c>
    </row>
    <row r="132" spans="1:1">
      <c r="A132" s="16" t="s">
        <v>48</v>
      </c>
    </row>
    <row r="133" spans="1:1">
      <c r="A133" s="16" t="s">
        <v>49</v>
      </c>
    </row>
    <row r="134" spans="1:1">
      <c r="A134" s="16" t="s">
        <v>49</v>
      </c>
    </row>
    <row r="135" spans="1:1">
      <c r="A135" s="16" t="s">
        <v>49</v>
      </c>
    </row>
    <row r="136" spans="1:1">
      <c r="A136" s="16" t="s">
        <v>49</v>
      </c>
    </row>
    <row r="137" spans="1:1">
      <c r="A137" s="16" t="s">
        <v>49</v>
      </c>
    </row>
    <row r="138" spans="1:1">
      <c r="A138" s="16" t="s">
        <v>49</v>
      </c>
    </row>
    <row r="139" spans="1:1">
      <c r="A139" s="16" t="s">
        <v>49</v>
      </c>
    </row>
    <row r="140" spans="1:1">
      <c r="A140" s="16" t="s">
        <v>49</v>
      </c>
    </row>
    <row r="141" spans="1:1">
      <c r="A141" s="16" t="s">
        <v>49</v>
      </c>
    </row>
    <row r="142" spans="1:1">
      <c r="A142" s="16" t="s">
        <v>49</v>
      </c>
    </row>
    <row r="143" spans="1:1">
      <c r="A143" s="16" t="s">
        <v>49</v>
      </c>
    </row>
    <row r="144" spans="1:1">
      <c r="A144" s="16" t="s">
        <v>49</v>
      </c>
    </row>
    <row r="145" spans="1:1">
      <c r="A145" s="16" t="s">
        <v>49</v>
      </c>
    </row>
    <row r="146" spans="1:1">
      <c r="A146" s="16" t="s">
        <v>49</v>
      </c>
    </row>
    <row r="147" spans="1:1">
      <c r="A147" s="16" t="s">
        <v>49</v>
      </c>
    </row>
    <row r="148" spans="1:1">
      <c r="A148" s="16" t="s">
        <v>49</v>
      </c>
    </row>
    <row r="149" spans="1:1">
      <c r="A149" s="16" t="s">
        <v>49</v>
      </c>
    </row>
    <row r="150" spans="1:1">
      <c r="A150" s="16" t="s">
        <v>49</v>
      </c>
    </row>
    <row r="151" spans="1:1">
      <c r="A151" s="16" t="s">
        <v>49</v>
      </c>
    </row>
    <row r="152" spans="1:1">
      <c r="A152" s="16" t="s">
        <v>49</v>
      </c>
    </row>
    <row r="153" spans="1:1">
      <c r="A153" s="16" t="s">
        <v>49</v>
      </c>
    </row>
    <row r="154" spans="1:1">
      <c r="A154" s="16" t="s">
        <v>49</v>
      </c>
    </row>
    <row r="155" spans="1:1">
      <c r="A155" s="16" t="s">
        <v>49</v>
      </c>
    </row>
    <row r="156" spans="1:1">
      <c r="A156" s="16" t="s">
        <v>49</v>
      </c>
    </row>
    <row r="157" spans="1:1">
      <c r="A157" s="16" t="s">
        <v>49</v>
      </c>
    </row>
    <row r="158" spans="1:1">
      <c r="A158" s="16" t="s">
        <v>49</v>
      </c>
    </row>
    <row r="159" spans="1:1">
      <c r="A159" s="16" t="s">
        <v>49</v>
      </c>
    </row>
    <row r="160" spans="1:1">
      <c r="A160" s="16" t="s">
        <v>49</v>
      </c>
    </row>
    <row r="161" spans="1:1">
      <c r="A161" s="16" t="s">
        <v>50</v>
      </c>
    </row>
    <row r="162" spans="1:1">
      <c r="A162" s="16" t="s">
        <v>50</v>
      </c>
    </row>
    <row r="163" spans="1:1">
      <c r="A163" s="16" t="s">
        <v>50</v>
      </c>
    </row>
    <row r="164" spans="1:1">
      <c r="A164" s="16" t="s">
        <v>50</v>
      </c>
    </row>
    <row r="165" spans="1:1">
      <c r="A165" s="16" t="s">
        <v>50</v>
      </c>
    </row>
    <row r="166" spans="1:1">
      <c r="A166" s="16" t="s">
        <v>50</v>
      </c>
    </row>
    <row r="167" spans="1:1">
      <c r="A167" s="16" t="s">
        <v>50</v>
      </c>
    </row>
    <row r="168" spans="1:1">
      <c r="A168" s="16" t="s">
        <v>50</v>
      </c>
    </row>
    <row r="169" spans="1:1">
      <c r="A169" s="16" t="s">
        <v>50</v>
      </c>
    </row>
    <row r="170" spans="1:1">
      <c r="A170" s="16" t="s">
        <v>50</v>
      </c>
    </row>
    <row r="171" spans="1:1">
      <c r="A171" s="16" t="s">
        <v>50</v>
      </c>
    </row>
    <row r="172" spans="1:1">
      <c r="A172" s="16" t="s">
        <v>50</v>
      </c>
    </row>
    <row r="173" spans="1:1">
      <c r="A173" s="16" t="s">
        <v>50</v>
      </c>
    </row>
    <row r="174" spans="1:1">
      <c r="A174" s="16" t="s">
        <v>50</v>
      </c>
    </row>
    <row r="175" spans="1:1">
      <c r="A175" s="16" t="s">
        <v>50</v>
      </c>
    </row>
    <row r="176" spans="1:1">
      <c r="A176" s="16" t="s">
        <v>50</v>
      </c>
    </row>
    <row r="177" spans="1:1">
      <c r="A177" s="16" t="s">
        <v>50</v>
      </c>
    </row>
    <row r="178" spans="1:1">
      <c r="A178" s="16" t="s">
        <v>50</v>
      </c>
    </row>
    <row r="179" spans="1:1">
      <c r="A179" s="16" t="s">
        <v>50</v>
      </c>
    </row>
    <row r="180" spans="1:1">
      <c r="A180" s="16" t="s">
        <v>50</v>
      </c>
    </row>
    <row r="181" spans="1:1">
      <c r="A181" s="16" t="s">
        <v>50</v>
      </c>
    </row>
    <row r="182" spans="1:1">
      <c r="A182" s="16" t="s">
        <v>50</v>
      </c>
    </row>
    <row r="183" spans="1:1">
      <c r="A183" s="16" t="s">
        <v>50</v>
      </c>
    </row>
    <row r="184" spans="1:1">
      <c r="A184" s="16" t="s">
        <v>50</v>
      </c>
    </row>
    <row r="185" spans="1:1">
      <c r="A185" s="16" t="s">
        <v>50</v>
      </c>
    </row>
    <row r="186" spans="1:1">
      <c r="A186" s="16" t="s">
        <v>50</v>
      </c>
    </row>
    <row r="187" spans="1:1">
      <c r="A187" s="16" t="s">
        <v>50</v>
      </c>
    </row>
    <row r="188" spans="1:1">
      <c r="A188" s="16" t="s">
        <v>50</v>
      </c>
    </row>
    <row r="189" spans="1:1">
      <c r="A189" s="16" t="s">
        <v>50</v>
      </c>
    </row>
    <row r="190" spans="1:1">
      <c r="A190" s="16" t="s">
        <v>50</v>
      </c>
    </row>
    <row r="191" spans="1:1">
      <c r="A191" s="16" t="s">
        <v>50</v>
      </c>
    </row>
    <row r="192" spans="1:1">
      <c r="A192" s="16" t="s">
        <v>50</v>
      </c>
    </row>
    <row r="193" spans="1:1">
      <c r="A193" s="16" t="s">
        <v>50</v>
      </c>
    </row>
    <row r="194" spans="1:1">
      <c r="A194" s="16" t="s">
        <v>50</v>
      </c>
    </row>
    <row r="195" spans="1:1">
      <c r="A195" s="16" t="s">
        <v>50</v>
      </c>
    </row>
    <row r="196" spans="1:1">
      <c r="A196" s="16" t="s">
        <v>50</v>
      </c>
    </row>
    <row r="197" spans="1:1">
      <c r="A197" s="16" t="s">
        <v>50</v>
      </c>
    </row>
    <row r="198" spans="1:1">
      <c r="A198" s="16" t="s">
        <v>50</v>
      </c>
    </row>
    <row r="199" spans="1:1">
      <c r="A199" s="16" t="s">
        <v>50</v>
      </c>
    </row>
    <row r="200" spans="1:1">
      <c r="A200" s="16" t="s">
        <v>50</v>
      </c>
    </row>
    <row r="201" spans="1:1">
      <c r="A201" s="16" t="s">
        <v>50</v>
      </c>
    </row>
    <row r="202" spans="1:1">
      <c r="A202" s="16" t="s">
        <v>50</v>
      </c>
    </row>
    <row r="203" spans="1:1">
      <c r="A203" s="16" t="s">
        <v>50</v>
      </c>
    </row>
    <row r="204" spans="1:1">
      <c r="A204" s="16" t="s">
        <v>50</v>
      </c>
    </row>
    <row r="205" spans="1:1">
      <c r="A205" s="16" t="s">
        <v>50</v>
      </c>
    </row>
    <row r="206" spans="1:1">
      <c r="A206" s="16" t="s">
        <v>50</v>
      </c>
    </row>
    <row r="207" spans="1:1">
      <c r="A207" s="16" t="s">
        <v>50</v>
      </c>
    </row>
    <row r="208" spans="1:1">
      <c r="A208" s="16" t="s">
        <v>50</v>
      </c>
    </row>
    <row r="209" spans="1:1">
      <c r="A209" s="16" t="s">
        <v>50</v>
      </c>
    </row>
    <row r="210" spans="1:1">
      <c r="A210" s="16" t="s">
        <v>50</v>
      </c>
    </row>
    <row r="211" spans="1:1">
      <c r="A211" s="16" t="s">
        <v>50</v>
      </c>
    </row>
    <row r="212" spans="1:1">
      <c r="A212" s="16" t="s">
        <v>50</v>
      </c>
    </row>
    <row r="213" spans="1:1">
      <c r="A213" s="16" t="s">
        <v>50</v>
      </c>
    </row>
    <row r="214" spans="1:1">
      <c r="A214" s="16" t="s">
        <v>50</v>
      </c>
    </row>
    <row r="215" spans="1:1">
      <c r="A215" s="16" t="s">
        <v>50</v>
      </c>
    </row>
    <row r="216" spans="1:1">
      <c r="A216" s="16" t="s">
        <v>50</v>
      </c>
    </row>
    <row r="217" spans="1:1">
      <c r="A217" s="16" t="s">
        <v>50</v>
      </c>
    </row>
    <row r="218" spans="1:1">
      <c r="A218" s="16" t="s">
        <v>50</v>
      </c>
    </row>
    <row r="219" spans="1:1">
      <c r="A219" s="16" t="s">
        <v>50</v>
      </c>
    </row>
    <row r="220" spans="1:1">
      <c r="A220" s="16" t="s">
        <v>50</v>
      </c>
    </row>
    <row r="221" spans="1:1">
      <c r="A221" s="16" t="s">
        <v>50</v>
      </c>
    </row>
    <row r="222" spans="1:1">
      <c r="A222" s="16" t="s">
        <v>50</v>
      </c>
    </row>
    <row r="223" spans="1:1">
      <c r="A223" s="16" t="s">
        <v>50</v>
      </c>
    </row>
    <row r="224" spans="1:1">
      <c r="A224" s="16" t="s">
        <v>50</v>
      </c>
    </row>
    <row r="225" spans="1:1">
      <c r="A225" s="16" t="s">
        <v>50</v>
      </c>
    </row>
    <row r="226" spans="1:1">
      <c r="A226" s="16" t="s">
        <v>50</v>
      </c>
    </row>
    <row r="227" spans="1:1">
      <c r="A227" s="16" t="s">
        <v>51</v>
      </c>
    </row>
    <row r="228" spans="1:1">
      <c r="A228" s="16" t="s">
        <v>51</v>
      </c>
    </row>
    <row r="229" spans="1:1">
      <c r="A229" s="16" t="s">
        <v>51</v>
      </c>
    </row>
    <row r="230" spans="1:1">
      <c r="A230" s="16" t="s">
        <v>51</v>
      </c>
    </row>
    <row r="231" spans="1:1">
      <c r="A231" s="16" t="s">
        <v>51</v>
      </c>
    </row>
    <row r="232" spans="1:1">
      <c r="A232" s="16" t="s">
        <v>51</v>
      </c>
    </row>
    <row r="233" spans="1:1">
      <c r="A233" s="16" t="s">
        <v>51</v>
      </c>
    </row>
    <row r="234" spans="1:1">
      <c r="A234" s="16" t="s">
        <v>51</v>
      </c>
    </row>
    <row r="235" spans="1:1">
      <c r="A235" s="16" t="s">
        <v>51</v>
      </c>
    </row>
    <row r="236" spans="1:1">
      <c r="A236" s="16" t="s">
        <v>51</v>
      </c>
    </row>
    <row r="237" spans="1:1">
      <c r="A237" s="16" t="s">
        <v>51</v>
      </c>
    </row>
    <row r="238" spans="1:1">
      <c r="A238" s="16" t="s">
        <v>51</v>
      </c>
    </row>
    <row r="239" spans="1:1">
      <c r="A239" s="16" t="s">
        <v>51</v>
      </c>
    </row>
    <row r="240" spans="1:1">
      <c r="A240" s="16" t="s">
        <v>51</v>
      </c>
    </row>
    <row r="241" spans="1:1">
      <c r="A241" s="16" t="s">
        <v>51</v>
      </c>
    </row>
    <row r="242" spans="1:1">
      <c r="A242" s="16" t="s">
        <v>51</v>
      </c>
    </row>
    <row r="243" spans="1:1">
      <c r="A243" s="16" t="s">
        <v>51</v>
      </c>
    </row>
    <row r="244" spans="1:1">
      <c r="A244" s="16" t="s">
        <v>51</v>
      </c>
    </row>
    <row r="245" spans="1:1">
      <c r="A245" s="16" t="s">
        <v>51</v>
      </c>
    </row>
    <row r="246" spans="1:1">
      <c r="A246" s="16" t="s">
        <v>51</v>
      </c>
    </row>
    <row r="247" spans="1:1">
      <c r="A247" s="16" t="s">
        <v>51</v>
      </c>
    </row>
    <row r="248" spans="1:1">
      <c r="A248" s="16" t="s">
        <v>51</v>
      </c>
    </row>
    <row r="249" spans="1:1">
      <c r="A249" s="16" t="s">
        <v>51</v>
      </c>
    </row>
    <row r="250" spans="1:1">
      <c r="A250" s="16" t="s">
        <v>51</v>
      </c>
    </row>
    <row r="251" spans="1:1">
      <c r="A251" s="16" t="s">
        <v>51</v>
      </c>
    </row>
    <row r="252" spans="1:1">
      <c r="A252" s="16" t="s">
        <v>51</v>
      </c>
    </row>
    <row r="253" spans="1:1">
      <c r="A253" s="16" t="s">
        <v>51</v>
      </c>
    </row>
    <row r="254" spans="1:1">
      <c r="A254" s="16" t="s">
        <v>51</v>
      </c>
    </row>
    <row r="255" spans="1:1">
      <c r="A255" s="16" t="s">
        <v>51</v>
      </c>
    </row>
    <row r="256" spans="1:1">
      <c r="A256" s="16" t="s">
        <v>51</v>
      </c>
    </row>
    <row r="257" spans="1:1">
      <c r="A257" s="16" t="s">
        <v>51</v>
      </c>
    </row>
    <row r="258" spans="1:1">
      <c r="A258" s="16" t="s">
        <v>51</v>
      </c>
    </row>
    <row r="259" spans="1:1">
      <c r="A259" s="16" t="s">
        <v>51</v>
      </c>
    </row>
    <row r="260" spans="1:1">
      <c r="A260" s="16" t="s">
        <v>51</v>
      </c>
    </row>
    <row r="261" spans="1:1">
      <c r="A261" s="16" t="s">
        <v>51</v>
      </c>
    </row>
    <row r="262" spans="1:1">
      <c r="A262" s="16" t="s">
        <v>51</v>
      </c>
    </row>
    <row r="263" spans="1:1">
      <c r="A263" s="16" t="s">
        <v>51</v>
      </c>
    </row>
    <row r="264" spans="1:1">
      <c r="A264" s="16" t="s">
        <v>51</v>
      </c>
    </row>
    <row r="265" spans="1:1">
      <c r="A265" s="16" t="s">
        <v>51</v>
      </c>
    </row>
    <row r="266" spans="1:1">
      <c r="A266" s="16" t="s">
        <v>51</v>
      </c>
    </row>
    <row r="267" spans="1:1">
      <c r="A267" s="16" t="s">
        <v>51</v>
      </c>
    </row>
    <row r="268" spans="1:1">
      <c r="A268" s="16" t="s">
        <v>51</v>
      </c>
    </row>
    <row r="269" spans="1:1">
      <c r="A269" s="16" t="s">
        <v>51</v>
      </c>
    </row>
    <row r="270" spans="1:1">
      <c r="A270" s="16" t="s">
        <v>51</v>
      </c>
    </row>
    <row r="271" spans="1:1">
      <c r="A271" s="16" t="s">
        <v>51</v>
      </c>
    </row>
    <row r="272" spans="1:1">
      <c r="A272" s="16" t="s">
        <v>51</v>
      </c>
    </row>
    <row r="273" spans="1:1">
      <c r="A273" s="16" t="s">
        <v>51</v>
      </c>
    </row>
    <row r="274" spans="1:1">
      <c r="A274" s="16" t="s">
        <v>51</v>
      </c>
    </row>
    <row r="275" spans="1:1">
      <c r="A275" s="16" t="s">
        <v>51</v>
      </c>
    </row>
    <row r="276" spans="1:1">
      <c r="A276" s="16" t="s">
        <v>51</v>
      </c>
    </row>
    <row r="277" spans="1:1">
      <c r="A277" s="16" t="s">
        <v>51</v>
      </c>
    </row>
    <row r="278" spans="1:1">
      <c r="A278" s="16" t="s">
        <v>51</v>
      </c>
    </row>
    <row r="279" spans="1:1">
      <c r="A279" s="16" t="s">
        <v>51</v>
      </c>
    </row>
    <row r="280" spans="1:1">
      <c r="A280" s="16" t="s">
        <v>51</v>
      </c>
    </row>
    <row r="281" spans="1:1">
      <c r="A281" s="16" t="s">
        <v>51</v>
      </c>
    </row>
    <row r="282" spans="1:1">
      <c r="A282" s="16" t="s">
        <v>51</v>
      </c>
    </row>
    <row r="283" spans="1:1">
      <c r="A283" s="16" t="s">
        <v>51</v>
      </c>
    </row>
    <row r="284" spans="1:1">
      <c r="A284" s="16" t="s">
        <v>51</v>
      </c>
    </row>
    <row r="285" spans="1:1">
      <c r="A285" s="16" t="s">
        <v>51</v>
      </c>
    </row>
    <row r="286" spans="1:1">
      <c r="A286" s="16" t="s">
        <v>51</v>
      </c>
    </row>
    <row r="287" spans="1:1">
      <c r="A287" s="16" t="s">
        <v>51</v>
      </c>
    </row>
    <row r="288" spans="1:1" ht="15.75" thickBot="1">
      <c r="A288" s="17" t="s">
        <v>51</v>
      </c>
    </row>
  </sheetData>
  <sortState xmlns:xlrd2="http://schemas.microsoft.com/office/spreadsheetml/2017/richdata2" ref="A1:A16339">
    <sortCondition descending="1" ref="A1:A16339"/>
  </sortState>
  <mergeCells count="5">
    <mergeCell ref="C3:C4"/>
    <mergeCell ref="D3:D4"/>
    <mergeCell ref="G2:G3"/>
    <mergeCell ref="C29:C32"/>
    <mergeCell ref="D29:D3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0E843-9391-4DD8-9AB9-008E6600E8E7}">
  <dimension ref="A1:G123"/>
  <sheetViews>
    <sheetView workbookViewId="0">
      <selection activeCell="E22" sqref="E22"/>
    </sheetView>
  </sheetViews>
  <sheetFormatPr defaultRowHeight="15"/>
  <cols>
    <col min="4" max="4" width="75.5703125" bestFit="1" customWidth="1"/>
    <col min="5" max="5" width="12" bestFit="1" customWidth="1"/>
    <col min="6" max="6" width="9.5703125" customWidth="1"/>
    <col min="7" max="7" width="70.7109375" bestFit="1" customWidth="1"/>
  </cols>
  <sheetData>
    <row r="1" spans="1:7" ht="15.75" thickBot="1">
      <c r="A1" s="18">
        <v>260.55399999999997</v>
      </c>
      <c r="B1" s="46">
        <v>277.09199999999998</v>
      </c>
    </row>
    <row r="2" spans="1:7" ht="15.75" thickBot="1">
      <c r="A2" s="20">
        <v>223.60599999999999</v>
      </c>
      <c r="B2" s="21">
        <v>271.46800000000002</v>
      </c>
      <c r="D2" s="59" t="s">
        <v>42</v>
      </c>
      <c r="E2" s="52">
        <f>CORREL(A:A,B:B)</f>
        <v>0.2462116151924244</v>
      </c>
    </row>
    <row r="3" spans="1:7">
      <c r="A3" s="20">
        <v>216.11799999999999</v>
      </c>
      <c r="B3" s="21">
        <v>255.13</v>
      </c>
    </row>
    <row r="4" spans="1:7">
      <c r="A4" s="20">
        <v>234.82499999999999</v>
      </c>
      <c r="B4" s="21">
        <v>254.21</v>
      </c>
    </row>
    <row r="5" spans="1:7">
      <c r="A5" s="20">
        <v>235.18600000000001</v>
      </c>
      <c r="B5" s="21">
        <v>253.68299999999999</v>
      </c>
    </row>
    <row r="6" spans="1:7" ht="15.75" thickBot="1">
      <c r="A6" s="20">
        <v>246.559</v>
      </c>
      <c r="B6" s="21">
        <v>248.82599999999999</v>
      </c>
      <c r="D6" s="4"/>
      <c r="E6" s="4"/>
      <c r="F6" s="4"/>
      <c r="G6" s="4"/>
    </row>
    <row r="7" spans="1:7">
      <c r="A7" s="20">
        <v>251.91</v>
      </c>
      <c r="B7" s="21">
        <v>247.619</v>
      </c>
      <c r="D7" s="58" t="s">
        <v>43</v>
      </c>
      <c r="E7" s="9">
        <f>TTEST(A:A,B:B,2,3)</f>
        <v>0.2310141578960237</v>
      </c>
      <c r="F7" s="5"/>
      <c r="G7" s="4"/>
    </row>
    <row r="8" spans="1:7">
      <c r="A8" s="20">
        <v>216.404</v>
      </c>
      <c r="B8" s="21">
        <v>246.59</v>
      </c>
      <c r="D8" s="53" t="s">
        <v>47</v>
      </c>
      <c r="E8" s="54"/>
      <c r="F8" s="2"/>
      <c r="G8" s="4"/>
    </row>
    <row r="9" spans="1:7">
      <c r="A9" s="20">
        <v>222.63300000000001</v>
      </c>
      <c r="B9" s="21">
        <v>244.626</v>
      </c>
      <c r="D9" s="53"/>
      <c r="E9" s="54"/>
      <c r="F9" s="2"/>
      <c r="G9" s="4"/>
    </row>
    <row r="10" spans="1:7" ht="15.75" thickBot="1">
      <c r="A10" s="20">
        <v>174.44499999999999</v>
      </c>
      <c r="B10" s="21">
        <v>243.80600000000001</v>
      </c>
      <c r="D10" s="55">
        <v>0.1</v>
      </c>
      <c r="E10" s="60">
        <f>IF(E7&lt;D10,1,0)</f>
        <v>0</v>
      </c>
      <c r="F10" s="2"/>
      <c r="G10" s="4"/>
    </row>
    <row r="11" spans="1:7" ht="15.75" thickBot="1">
      <c r="A11" s="20">
        <v>206.15</v>
      </c>
      <c r="B11" s="21">
        <v>243.60599999999999</v>
      </c>
      <c r="F11" s="2"/>
      <c r="G11" s="4"/>
    </row>
    <row r="12" spans="1:7">
      <c r="A12" s="20">
        <v>235.60400000000001</v>
      </c>
      <c r="B12" s="21">
        <v>242.947</v>
      </c>
      <c r="D12" s="58" t="s">
        <v>44</v>
      </c>
      <c r="E12" s="9">
        <f>_xlfn.F.TEST(A:A,B:B)</f>
        <v>0.4335644244757646</v>
      </c>
      <c r="F12" s="2"/>
      <c r="G12" s="4"/>
    </row>
    <row r="13" spans="1:7">
      <c r="A13" s="20">
        <v>193.81100000000001</v>
      </c>
      <c r="B13" s="21">
        <v>242.87200000000001</v>
      </c>
      <c r="D13" s="53" t="s">
        <v>47</v>
      </c>
      <c r="E13" s="54"/>
      <c r="F13" s="2"/>
      <c r="G13" s="4"/>
    </row>
    <row r="14" spans="1:7">
      <c r="A14" s="20">
        <v>209.27600000000001</v>
      </c>
      <c r="B14" s="21">
        <v>242.857</v>
      </c>
      <c r="D14" s="53"/>
      <c r="E14" s="54"/>
      <c r="F14" s="2"/>
      <c r="G14" s="4"/>
    </row>
    <row r="15" spans="1:7" ht="15.75" thickBot="1">
      <c r="A15" s="20">
        <v>182.49</v>
      </c>
      <c r="B15" s="21">
        <v>242.691</v>
      </c>
      <c r="D15" s="55">
        <v>0.01</v>
      </c>
      <c r="E15" s="60">
        <f>IF(E12&lt;D15,1,0)</f>
        <v>0</v>
      </c>
      <c r="F15" s="2"/>
      <c r="G15" s="4"/>
    </row>
    <row r="16" spans="1:7">
      <c r="A16" s="20">
        <v>224.77600000000001</v>
      </c>
      <c r="B16" s="21">
        <v>241.18600000000001</v>
      </c>
      <c r="F16" s="2"/>
      <c r="G16" s="4"/>
    </row>
    <row r="17" spans="1:7">
      <c r="A17" s="20">
        <v>202.00399999999999</v>
      </c>
      <c r="B17" s="21">
        <v>240.553</v>
      </c>
      <c r="D17" s="2"/>
      <c r="E17" s="2"/>
      <c r="F17" s="2"/>
      <c r="G17" s="4"/>
    </row>
    <row r="18" spans="1:7">
      <c r="A18" s="20">
        <v>192.072</v>
      </c>
      <c r="B18" s="21">
        <v>239.81700000000001</v>
      </c>
    </row>
    <row r="19" spans="1:7">
      <c r="A19" s="20">
        <v>211.26</v>
      </c>
      <c r="B19" s="21">
        <v>239.59</v>
      </c>
    </row>
    <row r="20" spans="1:7">
      <c r="A20" s="20">
        <v>247.20500000000001</v>
      </c>
      <c r="B20" s="21">
        <v>237.268</v>
      </c>
    </row>
    <row r="21" spans="1:7">
      <c r="A21" s="20">
        <v>247.744</v>
      </c>
      <c r="B21" s="21">
        <v>237.25899999999999</v>
      </c>
      <c r="D21" s="6"/>
      <c r="E21" s="6"/>
      <c r="F21" s="6"/>
    </row>
    <row r="22" spans="1:7">
      <c r="A22" s="20">
        <v>200.18100000000001</v>
      </c>
      <c r="B22" s="21">
        <v>237.18899999999999</v>
      </c>
      <c r="D22" s="6"/>
      <c r="E22" s="6"/>
      <c r="F22" s="6"/>
      <c r="G22" s="4"/>
    </row>
    <row r="23" spans="1:7">
      <c r="A23" s="20">
        <v>216.49199999999999</v>
      </c>
      <c r="B23" s="21">
        <v>237.095</v>
      </c>
      <c r="D23" s="5"/>
      <c r="E23" s="5"/>
      <c r="F23" s="5"/>
      <c r="G23" s="4"/>
    </row>
    <row r="24" spans="1:7">
      <c r="A24" s="20">
        <v>185.102</v>
      </c>
      <c r="B24" s="21">
        <v>236.89400000000001</v>
      </c>
      <c r="D24" s="2"/>
      <c r="E24" s="2"/>
      <c r="F24" s="2"/>
      <c r="G24" s="4"/>
    </row>
    <row r="25" spans="1:7">
      <c r="A25" s="20">
        <v>262</v>
      </c>
      <c r="B25" s="21">
        <v>236.28299999999999</v>
      </c>
      <c r="D25" s="2"/>
      <c r="E25" s="2"/>
      <c r="F25" s="2"/>
      <c r="G25" s="4"/>
    </row>
    <row r="26" spans="1:7">
      <c r="A26" s="20">
        <v>241.00299999999999</v>
      </c>
      <c r="B26" s="21">
        <v>236.01</v>
      </c>
      <c r="D26" s="2"/>
      <c r="E26" s="2"/>
      <c r="F26" s="2"/>
      <c r="G26" s="4"/>
    </row>
    <row r="27" spans="1:7">
      <c r="A27" s="20">
        <v>153.39500000000001</v>
      </c>
      <c r="B27" s="21">
        <v>235.08500000000001</v>
      </c>
      <c r="D27" s="2"/>
      <c r="E27" s="2"/>
      <c r="F27" s="2"/>
      <c r="G27" s="4"/>
    </row>
    <row r="28" spans="1:7">
      <c r="A28" s="20">
        <v>213.98400000000001</v>
      </c>
      <c r="B28" s="21">
        <v>233.46299999999999</v>
      </c>
      <c r="D28" s="2"/>
      <c r="E28" s="2"/>
      <c r="F28" s="2"/>
      <c r="G28" s="4"/>
    </row>
    <row r="29" spans="1:7">
      <c r="A29" s="20">
        <v>201.35499999999999</v>
      </c>
      <c r="B29" s="21">
        <v>232.83099999999999</v>
      </c>
      <c r="D29" s="2"/>
      <c r="E29" s="2"/>
      <c r="F29" s="2"/>
      <c r="G29" s="4"/>
    </row>
    <row r="30" spans="1:7">
      <c r="A30" s="20">
        <v>229.11</v>
      </c>
      <c r="B30" s="21">
        <v>232.816</v>
      </c>
      <c r="D30" s="2"/>
      <c r="E30" s="2"/>
      <c r="F30" s="2"/>
      <c r="G30" s="4"/>
    </row>
    <row r="31" spans="1:7">
      <c r="A31" s="20">
        <v>219.18700000000001</v>
      </c>
      <c r="B31" s="21">
        <v>232.19200000000001</v>
      </c>
      <c r="D31" s="2"/>
      <c r="E31" s="2"/>
      <c r="F31" s="2"/>
      <c r="G31" s="4"/>
    </row>
    <row r="32" spans="1:7">
      <c r="A32" s="20">
        <v>190.518</v>
      </c>
      <c r="B32" s="21">
        <v>231.483</v>
      </c>
      <c r="D32" s="2"/>
      <c r="E32" s="2"/>
      <c r="F32" s="2"/>
      <c r="G32" s="4"/>
    </row>
    <row r="33" spans="1:7">
      <c r="A33" s="20">
        <v>193.119</v>
      </c>
      <c r="B33" s="21">
        <v>231.17699999999999</v>
      </c>
      <c r="D33" s="2"/>
      <c r="E33" s="2"/>
      <c r="F33" s="2"/>
      <c r="G33" s="4"/>
    </row>
    <row r="34" spans="1:7">
      <c r="A34" s="20">
        <v>255.58500000000001</v>
      </c>
      <c r="B34" s="21">
        <v>230.84299999999999</v>
      </c>
      <c r="D34" s="2"/>
      <c r="E34" s="2"/>
      <c r="F34" s="2"/>
      <c r="G34" s="4"/>
    </row>
    <row r="35" spans="1:7">
      <c r="A35" s="20">
        <v>199.023</v>
      </c>
      <c r="B35" s="21">
        <v>230.41200000000001</v>
      </c>
      <c r="D35" s="4"/>
      <c r="E35" s="4"/>
      <c r="F35" s="4"/>
      <c r="G35" s="4"/>
    </row>
    <row r="36" spans="1:7">
      <c r="A36" s="20">
        <v>204.982</v>
      </c>
      <c r="B36" s="21">
        <v>230.261</v>
      </c>
    </row>
    <row r="37" spans="1:7">
      <c r="A37" s="20">
        <v>184.173</v>
      </c>
      <c r="B37" s="21">
        <v>229.77799999999999</v>
      </c>
    </row>
    <row r="38" spans="1:7">
      <c r="A38" s="20">
        <v>221.363</v>
      </c>
      <c r="B38" s="21">
        <v>229.589</v>
      </c>
    </row>
    <row r="39" spans="1:7">
      <c r="A39" s="20">
        <v>255.37299999999999</v>
      </c>
      <c r="B39" s="21">
        <v>229.202</v>
      </c>
    </row>
    <row r="40" spans="1:7">
      <c r="A40" s="20">
        <v>203.03800000000001</v>
      </c>
      <c r="B40" s="21">
        <v>228.476</v>
      </c>
    </row>
    <row r="41" spans="1:7">
      <c r="A41" s="20">
        <v>210.209</v>
      </c>
      <c r="B41" s="21">
        <v>227.499</v>
      </c>
    </row>
    <row r="42" spans="1:7">
      <c r="A42" s="20">
        <v>258.55399999999997</v>
      </c>
      <c r="B42" s="21">
        <v>226.90600000000001</v>
      </c>
    </row>
    <row r="43" spans="1:7">
      <c r="A43" s="20">
        <v>189.024</v>
      </c>
      <c r="B43" s="21">
        <v>226.45599999999999</v>
      </c>
    </row>
    <row r="44" spans="1:7">
      <c r="A44" s="20">
        <v>237.72499999999999</v>
      </c>
      <c r="B44" s="21">
        <v>224.191</v>
      </c>
    </row>
    <row r="45" spans="1:7">
      <c r="A45" s="20">
        <v>186.53</v>
      </c>
      <c r="B45" s="21">
        <v>223.303</v>
      </c>
    </row>
    <row r="46" spans="1:7">
      <c r="A46" s="20">
        <v>239.21600000000001</v>
      </c>
      <c r="B46" s="21">
        <v>223.20400000000001</v>
      </c>
    </row>
    <row r="47" spans="1:7">
      <c r="A47" s="20">
        <v>195.29</v>
      </c>
      <c r="B47" s="21">
        <v>223.11799999999999</v>
      </c>
    </row>
    <row r="48" spans="1:7">
      <c r="A48" s="20">
        <v>182.73</v>
      </c>
      <c r="B48" s="21">
        <v>222.52500000000001</v>
      </c>
    </row>
    <row r="49" spans="1:2">
      <c r="A49" s="20">
        <v>240.452</v>
      </c>
      <c r="B49" s="21">
        <v>222.334</v>
      </c>
    </row>
    <row r="50" spans="1:2">
      <c r="A50" s="20">
        <v>222.98500000000001</v>
      </c>
      <c r="B50" s="21">
        <v>222.21600000000001</v>
      </c>
    </row>
    <row r="51" spans="1:2">
      <c r="A51" s="20">
        <v>207.511</v>
      </c>
      <c r="B51" s="21">
        <v>222.005</v>
      </c>
    </row>
    <row r="52" spans="1:2">
      <c r="A52" s="20">
        <v>235.483</v>
      </c>
      <c r="B52" s="21">
        <v>221.69</v>
      </c>
    </row>
    <row r="53" spans="1:2">
      <c r="A53" s="20">
        <v>156.62799999999999</v>
      </c>
      <c r="B53" s="21">
        <v>221.60300000000001</v>
      </c>
    </row>
    <row r="54" spans="1:2">
      <c r="A54" s="20">
        <v>184.666</v>
      </c>
      <c r="B54" s="21">
        <v>221.36</v>
      </c>
    </row>
    <row r="55" spans="1:2">
      <c r="A55" s="20">
        <v>214.87</v>
      </c>
      <c r="B55" s="21">
        <v>220.017</v>
      </c>
    </row>
    <row r="56" spans="1:2">
      <c r="A56" s="20">
        <v>210.107</v>
      </c>
      <c r="B56" s="21">
        <v>219.399</v>
      </c>
    </row>
    <row r="57" spans="1:2">
      <c r="A57" s="20">
        <v>180.358</v>
      </c>
      <c r="B57" s="21">
        <v>218.91300000000001</v>
      </c>
    </row>
    <row r="58" spans="1:2">
      <c r="A58" s="20">
        <v>231.542</v>
      </c>
      <c r="B58" s="21">
        <v>217.96199999999999</v>
      </c>
    </row>
    <row r="59" spans="1:2">
      <c r="A59" s="20">
        <v>217.59399999999999</v>
      </c>
      <c r="B59" s="21">
        <v>217.929</v>
      </c>
    </row>
    <row r="60" spans="1:2">
      <c r="A60" s="20">
        <v>221.387</v>
      </c>
      <c r="B60" s="21">
        <v>217.85400000000001</v>
      </c>
    </row>
    <row r="61" spans="1:2">
      <c r="A61" s="20">
        <v>209.64</v>
      </c>
      <c r="B61" s="21">
        <v>217.66499999999999</v>
      </c>
    </row>
    <row r="62" spans="1:2">
      <c r="A62" s="20">
        <v>179.30799999999999</v>
      </c>
      <c r="B62" s="21">
        <v>217.643</v>
      </c>
    </row>
    <row r="63" spans="1:2">
      <c r="A63" s="20">
        <v>203.36099999999999</v>
      </c>
      <c r="B63" s="21">
        <v>216.857</v>
      </c>
    </row>
    <row r="64" spans="1:2">
      <c r="A64" s="20">
        <v>252.816</v>
      </c>
      <c r="B64" s="21">
        <v>216.61600000000001</v>
      </c>
    </row>
    <row r="65" spans="1:2">
      <c r="A65" s="20">
        <v>251.89099999999999</v>
      </c>
      <c r="B65" s="21">
        <v>216.59399999999999</v>
      </c>
    </row>
    <row r="66" spans="1:2">
      <c r="A66" s="20">
        <v>235.02799999999999</v>
      </c>
      <c r="B66" s="21">
        <v>216.113</v>
      </c>
    </row>
    <row r="67" spans="1:2">
      <c r="A67" s="20">
        <v>198.45599999999999</v>
      </c>
      <c r="B67" s="21">
        <v>215.489</v>
      </c>
    </row>
    <row r="68" spans="1:2">
      <c r="A68" s="20">
        <v>195.97900000000001</v>
      </c>
      <c r="B68" s="21">
        <v>214.011</v>
      </c>
    </row>
    <row r="69" spans="1:2">
      <c r="A69" s="20">
        <v>226.46899999999999</v>
      </c>
      <c r="B69" s="21">
        <v>214.00200000000001</v>
      </c>
    </row>
    <row r="70" spans="1:2">
      <c r="A70" s="20">
        <v>263.45800000000003</v>
      </c>
      <c r="B70" s="21">
        <v>212.89099999999999</v>
      </c>
    </row>
    <row r="71" spans="1:2">
      <c r="A71" s="20">
        <v>187.411</v>
      </c>
      <c r="B71" s="21">
        <v>212.559</v>
      </c>
    </row>
    <row r="72" spans="1:2">
      <c r="A72" s="20">
        <v>217.95500000000001</v>
      </c>
      <c r="B72" s="21">
        <v>211.875</v>
      </c>
    </row>
    <row r="73" spans="1:2">
      <c r="A73" s="20">
        <v>232.98099999999999</v>
      </c>
      <c r="B73" s="21">
        <v>211.75299999999999</v>
      </c>
    </row>
    <row r="74" spans="1:2">
      <c r="A74" s="20">
        <v>239.011</v>
      </c>
      <c r="B74" s="21">
        <v>211.74700000000001</v>
      </c>
    </row>
    <row r="75" spans="1:2">
      <c r="A75" s="20">
        <v>247.44200000000001</v>
      </c>
      <c r="B75" s="21">
        <v>211.46299999999999</v>
      </c>
    </row>
    <row r="76" spans="1:2">
      <c r="A76" s="20">
        <v>212.10599999999999</v>
      </c>
      <c r="B76" s="21">
        <v>211.13800000000001</v>
      </c>
    </row>
    <row r="77" spans="1:2">
      <c r="A77" s="20">
        <v>212.45699999999999</v>
      </c>
      <c r="B77" s="21">
        <v>211.03200000000001</v>
      </c>
    </row>
    <row r="78" spans="1:2">
      <c r="A78" s="20">
        <v>225.12100000000001</v>
      </c>
      <c r="B78" s="21">
        <v>210.73599999999999</v>
      </c>
    </row>
    <row r="79" spans="1:2">
      <c r="A79" s="20">
        <v>202.935</v>
      </c>
      <c r="B79" s="21">
        <v>210.62</v>
      </c>
    </row>
    <row r="80" spans="1:2">
      <c r="A80" s="20">
        <v>182.863</v>
      </c>
      <c r="B80" s="21">
        <v>210.41</v>
      </c>
    </row>
    <row r="81" spans="1:2">
      <c r="A81" s="20">
        <v>207.65</v>
      </c>
      <c r="B81" s="21">
        <v>209.21799999999999</v>
      </c>
    </row>
    <row r="82" spans="1:2">
      <c r="A82" s="20">
        <v>230.55099999999999</v>
      </c>
      <c r="B82" s="21">
        <v>209.19499999999999</v>
      </c>
    </row>
    <row r="83" spans="1:2">
      <c r="A83" s="20">
        <v>191.52500000000001</v>
      </c>
      <c r="B83" s="21">
        <v>209.042</v>
      </c>
    </row>
    <row r="84" spans="1:2">
      <c r="A84" s="20">
        <v>243.23699999999999</v>
      </c>
      <c r="B84" s="21">
        <v>208.482</v>
      </c>
    </row>
    <row r="85" spans="1:2">
      <c r="A85" s="20">
        <v>214.16399999999999</v>
      </c>
      <c r="B85" s="21">
        <v>207.41300000000001</v>
      </c>
    </row>
    <row r="86" spans="1:2">
      <c r="A86" s="20">
        <v>226.083</v>
      </c>
      <c r="B86" s="21">
        <v>207.40700000000001</v>
      </c>
    </row>
    <row r="87" spans="1:2">
      <c r="A87" s="20">
        <v>236.10900000000001</v>
      </c>
      <c r="B87" s="21">
        <v>207.18899999999999</v>
      </c>
    </row>
    <row r="88" spans="1:2">
      <c r="A88" s="20">
        <v>201.226</v>
      </c>
      <c r="B88" s="21">
        <v>206.97399999999999</v>
      </c>
    </row>
    <row r="89" spans="1:2">
      <c r="A89" s="20">
        <v>246.13800000000001</v>
      </c>
      <c r="B89" s="21">
        <v>203.93799999999999</v>
      </c>
    </row>
    <row r="90" spans="1:2">
      <c r="A90" s="20">
        <v>223.804</v>
      </c>
      <c r="B90" s="21">
        <v>203.34800000000001</v>
      </c>
    </row>
    <row r="91" spans="1:2">
      <c r="A91" s="20">
        <v>224.66399999999999</v>
      </c>
      <c r="B91" s="21">
        <v>203.09899999999999</v>
      </c>
    </row>
    <row r="92" spans="1:2">
      <c r="A92" s="20">
        <v>169.19800000000001</v>
      </c>
      <c r="B92" s="21">
        <v>202.84100000000001</v>
      </c>
    </row>
    <row r="93" spans="1:2">
      <c r="A93" s="20">
        <v>215.036</v>
      </c>
      <c r="B93" s="21">
        <v>202.59</v>
      </c>
    </row>
    <row r="94" spans="1:2">
      <c r="A94" s="20">
        <v>190.994</v>
      </c>
      <c r="B94" s="21">
        <v>202.36199999999999</v>
      </c>
    </row>
    <row r="95" spans="1:2">
      <c r="A95" s="20">
        <v>218.80199999999999</v>
      </c>
      <c r="B95" s="21">
        <v>200.899</v>
      </c>
    </row>
    <row r="96" spans="1:2">
      <c r="A96" s="20">
        <v>227.042</v>
      </c>
      <c r="B96" s="21">
        <v>200.74299999999999</v>
      </c>
    </row>
    <row r="97" spans="1:2">
      <c r="A97" s="20">
        <v>180.10400000000001</v>
      </c>
      <c r="B97" s="21">
        <v>198.81399999999999</v>
      </c>
    </row>
    <row r="98" spans="1:2">
      <c r="A98" s="20">
        <v>197.12299999999999</v>
      </c>
      <c r="B98" s="21">
        <v>198.05500000000001</v>
      </c>
    </row>
    <row r="99" spans="1:2">
      <c r="A99" s="20">
        <v>204.173</v>
      </c>
      <c r="B99" s="21">
        <v>197.50200000000001</v>
      </c>
    </row>
    <row r="100" spans="1:2">
      <c r="A100" s="20">
        <v>178.61600000000001</v>
      </c>
      <c r="B100" s="21">
        <v>197.22800000000001</v>
      </c>
    </row>
    <row r="101" spans="1:2">
      <c r="A101" s="20">
        <v>177.179</v>
      </c>
      <c r="B101" s="21">
        <v>196.589</v>
      </c>
    </row>
    <row r="102" spans="1:2">
      <c r="A102" s="20">
        <v>211.23400000000001</v>
      </c>
      <c r="B102" s="21">
        <v>196.202</v>
      </c>
    </row>
    <row r="103" spans="1:2">
      <c r="A103" s="20">
        <v>201.68299999999999</v>
      </c>
      <c r="B103" s="21">
        <v>195.91900000000001</v>
      </c>
    </row>
    <row r="104" spans="1:2">
      <c r="A104" s="20">
        <v>198.31700000000001</v>
      </c>
      <c r="B104" s="21">
        <v>194.24100000000001</v>
      </c>
    </row>
    <row r="105" spans="1:2">
      <c r="A105" s="20">
        <v>210.96299999999999</v>
      </c>
      <c r="B105" s="21">
        <v>194.13200000000001</v>
      </c>
    </row>
    <row r="106" spans="1:2">
      <c r="A106" s="20">
        <v>227.87299999999999</v>
      </c>
      <c r="B106" s="21">
        <v>192.465</v>
      </c>
    </row>
    <row r="107" spans="1:2">
      <c r="A107" s="20">
        <v>260.03100000000001</v>
      </c>
      <c r="B107" s="21">
        <v>191.50899999999999</v>
      </c>
    </row>
    <row r="108" spans="1:2">
      <c r="A108" s="20">
        <v>196.88499999999999</v>
      </c>
      <c r="B108" s="21">
        <v>191.155</v>
      </c>
    </row>
    <row r="109" spans="1:2">
      <c r="A109" s="20">
        <v>216.61500000000001</v>
      </c>
      <c r="B109" s="21">
        <v>190.833</v>
      </c>
    </row>
    <row r="110" spans="1:2">
      <c r="A110" s="20">
        <v>176.71899999999999</v>
      </c>
      <c r="B110" s="21">
        <v>189.62100000000001</v>
      </c>
    </row>
    <row r="111" spans="1:2">
      <c r="A111" s="20">
        <v>214.20500000000001</v>
      </c>
      <c r="B111" s="21">
        <v>185.95599999999999</v>
      </c>
    </row>
    <row r="112" spans="1:2">
      <c r="A112" s="20">
        <v>207.935</v>
      </c>
      <c r="B112" s="21">
        <v>185.613</v>
      </c>
    </row>
    <row r="113" spans="1:2">
      <c r="A113" s="20">
        <v>193.79300000000001</v>
      </c>
      <c r="B113" s="21">
        <v>183.244</v>
      </c>
    </row>
    <row r="114" spans="1:2">
      <c r="A114" s="20">
        <v>195.572</v>
      </c>
      <c r="B114" s="21">
        <v>182.08500000000001</v>
      </c>
    </row>
    <row r="115" spans="1:2">
      <c r="A115" s="20">
        <v>233.36799999999999</v>
      </c>
      <c r="B115" s="21">
        <v>179.25700000000001</v>
      </c>
    </row>
    <row r="116" spans="1:2">
      <c r="A116" s="20">
        <v>213.31399999999999</v>
      </c>
      <c r="B116" s="21">
        <v>177.99199999999999</v>
      </c>
    </row>
    <row r="117" spans="1:2">
      <c r="A117" s="20">
        <v>189.315</v>
      </c>
      <c r="B117" s="21">
        <v>177.179</v>
      </c>
    </row>
    <row r="118" spans="1:2">
      <c r="A118" s="20">
        <v>207.51900000000001</v>
      </c>
      <c r="B118" s="21">
        <v>175.43899999999999</v>
      </c>
    </row>
    <row r="119" spans="1:2">
      <c r="A119" s="20">
        <v>199.58099999999999</v>
      </c>
      <c r="B119" s="21">
        <v>175.25800000000001</v>
      </c>
    </row>
    <row r="120" spans="1:2">
      <c r="A120" s="20">
        <v>185.28700000000001</v>
      </c>
      <c r="B120" s="21">
        <v>175.245</v>
      </c>
    </row>
    <row r="121" spans="1:2">
      <c r="A121" s="20">
        <v>200.09700000000001</v>
      </c>
      <c r="B121" s="21">
        <v>174.45</v>
      </c>
    </row>
    <row r="122" spans="1:2">
      <c r="A122" s="20">
        <v>166.83</v>
      </c>
      <c r="B122" s="21">
        <v>163.733</v>
      </c>
    </row>
    <row r="123" spans="1:2" ht="15.75" thickBot="1">
      <c r="A123" s="23">
        <v>192.209</v>
      </c>
      <c r="B123" s="24">
        <v>135.625</v>
      </c>
    </row>
  </sheetData>
  <sortState xmlns:xlrd2="http://schemas.microsoft.com/office/spreadsheetml/2017/richdata2" ref="A1:B124">
    <sortCondition descending="1" ref="B1:B124"/>
  </sortState>
  <mergeCells count="2">
    <mergeCell ref="D13:D14"/>
    <mergeCell ref="D8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 1</vt:lpstr>
      <vt:lpstr>Задача 2</vt:lpstr>
      <vt:lpstr>Задача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Содиков Фарход Фирдавсович</dc:creator>
  <cp:lastModifiedBy>user</cp:lastModifiedBy>
  <dcterms:created xsi:type="dcterms:W3CDTF">2015-06-05T18:19:34Z</dcterms:created>
  <dcterms:modified xsi:type="dcterms:W3CDTF">2021-06-19T11:05:32Z</dcterms:modified>
</cp:coreProperties>
</file>