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ff_serrano42_uniandes_edu_co/Documents/Segundo/Administracion proyectos informacion/"/>
    </mc:Choice>
  </mc:AlternateContent>
  <xr:revisionPtr revIDLastSave="681" documentId="8_{61EEFE96-2081-4B1E-B45E-570D2EE1F07D}" xr6:coauthVersionLast="47" xr6:coauthVersionMax="47" xr10:uidLastSave="{04CA0D70-86D8-4E8F-BD89-252B672FD8AA}"/>
  <bookViews>
    <workbookView xWindow="-120" yWindow="-120" windowWidth="29040" windowHeight="15720" tabRatio="756" xr2:uid="{00000000-000D-0000-FFFF-FFFF00000000}"/>
  </bookViews>
  <sheets>
    <sheet name="Datos 0" sheetId="8" r:id="rId1"/>
    <sheet name="Red 0" sheetId="6" r:id="rId2"/>
    <sheet name="CambiosCrash" sheetId="14" r:id="rId3"/>
    <sheet name="Red_Crash" sheetId="13" r:id="rId4"/>
    <sheet name="CambiosCrash_C" sheetId="23" r:id="rId5"/>
    <sheet name="Red_Crash_C" sheetId="24" r:id="rId6"/>
    <sheet name="Datos_0_CambioB" sheetId="18" r:id="rId7"/>
    <sheet name="Red_0_CambioB" sheetId="19" r:id="rId8"/>
    <sheet name="Datos_0_CambioB_crash" sheetId="20" r:id="rId9"/>
    <sheet name="Red_0_CambioB_Crash" sheetId="21" r:id="rId10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8" l="1"/>
  <c r="M5" i="8"/>
  <c r="S10" i="6"/>
  <c r="K20" i="6"/>
  <c r="S25" i="6"/>
  <c r="AA15" i="24"/>
  <c r="W15" i="24"/>
  <c r="S5" i="24"/>
  <c r="S25" i="24"/>
  <c r="O20" i="24"/>
  <c r="S10" i="24"/>
  <c r="O15" i="24"/>
  <c r="K20" i="24"/>
  <c r="G20" i="24"/>
  <c r="G10" i="24"/>
  <c r="C15" i="24"/>
  <c r="D13" i="24"/>
  <c r="F8" i="24" s="1"/>
  <c r="L19" i="23"/>
  <c r="N19" i="23" s="1"/>
  <c r="L20" i="23" s="1"/>
  <c r="N20" i="23" s="1"/>
  <c r="L21" i="23" s="1"/>
  <c r="N21" i="23" s="1"/>
  <c r="L22" i="23" s="1"/>
  <c r="N22" i="23" s="1"/>
  <c r="L23" i="23" s="1"/>
  <c r="N23" i="23" s="1"/>
  <c r="I15" i="23"/>
  <c r="H15" i="23"/>
  <c r="G15" i="23"/>
  <c r="I14" i="23"/>
  <c r="H14" i="23"/>
  <c r="G14" i="23"/>
  <c r="I13" i="23"/>
  <c r="H13" i="23"/>
  <c r="G13" i="23"/>
  <c r="H12" i="23"/>
  <c r="I12" i="23" s="1"/>
  <c r="G12" i="23"/>
  <c r="H11" i="23"/>
  <c r="I11" i="23" s="1"/>
  <c r="G11" i="23"/>
  <c r="H10" i="23"/>
  <c r="I10" i="23" s="1"/>
  <c r="G10" i="23"/>
  <c r="H9" i="23"/>
  <c r="I9" i="23" s="1"/>
  <c r="G9" i="23"/>
  <c r="H8" i="23"/>
  <c r="I8" i="23" s="1"/>
  <c r="G8" i="23"/>
  <c r="I7" i="23"/>
  <c r="H7" i="23"/>
  <c r="G7" i="23"/>
  <c r="I6" i="23"/>
  <c r="H6" i="23"/>
  <c r="G6" i="23"/>
  <c r="I5" i="23"/>
  <c r="H5" i="23"/>
  <c r="G5" i="23"/>
  <c r="G10" i="19"/>
  <c r="H21" i="18"/>
  <c r="H22" i="18"/>
  <c r="H24" i="18"/>
  <c r="H25" i="18"/>
  <c r="H26" i="18"/>
  <c r="H29" i="18"/>
  <c r="H20" i="18"/>
  <c r="H31" i="20"/>
  <c r="AA15" i="21"/>
  <c r="W15" i="21"/>
  <c r="S5" i="21"/>
  <c r="S25" i="21"/>
  <c r="O20" i="21"/>
  <c r="S10" i="21"/>
  <c r="O15" i="21"/>
  <c r="K20" i="21"/>
  <c r="G20" i="21"/>
  <c r="G10" i="21"/>
  <c r="C15" i="21"/>
  <c r="D13" i="21"/>
  <c r="F18" i="21" s="1"/>
  <c r="F8" i="21"/>
  <c r="H8" i="21" s="1"/>
  <c r="L19" i="20"/>
  <c r="N19" i="20" s="1"/>
  <c r="L20" i="20" s="1"/>
  <c r="N20" i="20" s="1"/>
  <c r="L21" i="20" s="1"/>
  <c r="N21" i="20" s="1"/>
  <c r="L22" i="20" s="1"/>
  <c r="N22" i="20" s="1"/>
  <c r="H15" i="20"/>
  <c r="I15" i="20" s="1"/>
  <c r="G15" i="20"/>
  <c r="H14" i="20"/>
  <c r="I14" i="20" s="1"/>
  <c r="G14" i="20"/>
  <c r="I13" i="20"/>
  <c r="H13" i="20"/>
  <c r="G13" i="20"/>
  <c r="I12" i="20"/>
  <c r="H12" i="20"/>
  <c r="G12" i="20"/>
  <c r="H11" i="20"/>
  <c r="I11" i="20" s="1"/>
  <c r="G11" i="20"/>
  <c r="H10" i="20"/>
  <c r="I10" i="20" s="1"/>
  <c r="G10" i="20"/>
  <c r="I9" i="20"/>
  <c r="H9" i="20"/>
  <c r="G9" i="20"/>
  <c r="H8" i="20"/>
  <c r="I8" i="20" s="1"/>
  <c r="G8" i="20"/>
  <c r="H7" i="20"/>
  <c r="I7" i="20" s="1"/>
  <c r="G7" i="20"/>
  <c r="H6" i="20"/>
  <c r="I6" i="20" s="1"/>
  <c r="G6" i="20"/>
  <c r="H5" i="20"/>
  <c r="I5" i="20" s="1"/>
  <c r="G5" i="20"/>
  <c r="N4" i="20" s="1"/>
  <c r="G20" i="18"/>
  <c r="G21" i="18"/>
  <c r="G22" i="18"/>
  <c r="G23" i="18"/>
  <c r="G24" i="18"/>
  <c r="G25" i="18"/>
  <c r="G26" i="18"/>
  <c r="G27" i="18"/>
  <c r="G28" i="18"/>
  <c r="G29" i="18"/>
  <c r="G19" i="18"/>
  <c r="N7" i="18"/>
  <c r="N6" i="18"/>
  <c r="N5" i="18"/>
  <c r="G6" i="18"/>
  <c r="G7" i="18"/>
  <c r="G8" i="18"/>
  <c r="G9" i="18"/>
  <c r="G10" i="18"/>
  <c r="G11" i="18"/>
  <c r="G12" i="18"/>
  <c r="G13" i="18"/>
  <c r="G14" i="18"/>
  <c r="G15" i="18"/>
  <c r="G5" i="18"/>
  <c r="O20" i="19"/>
  <c r="S10" i="19"/>
  <c r="O15" i="19"/>
  <c r="K20" i="19"/>
  <c r="L19" i="18"/>
  <c r="N19" i="18" s="1"/>
  <c r="L20" i="18" s="1"/>
  <c r="N20" i="18" s="1"/>
  <c r="L21" i="18" s="1"/>
  <c r="N21" i="18" s="1"/>
  <c r="L22" i="18" s="1"/>
  <c r="N22" i="18" s="1"/>
  <c r="L23" i="18" s="1"/>
  <c r="N23" i="18" s="1"/>
  <c r="L24" i="18" s="1"/>
  <c r="N24" i="18" s="1"/>
  <c r="AA15" i="19"/>
  <c r="W15" i="19"/>
  <c r="S5" i="19"/>
  <c r="S25" i="19"/>
  <c r="G20" i="19"/>
  <c r="C15" i="19"/>
  <c r="D13" i="19" s="1"/>
  <c r="F18" i="19" s="1"/>
  <c r="I15" i="18"/>
  <c r="H15" i="18"/>
  <c r="H14" i="18"/>
  <c r="I14" i="18" s="1"/>
  <c r="H13" i="18"/>
  <c r="I13" i="18" s="1"/>
  <c r="I12" i="18"/>
  <c r="H12" i="18"/>
  <c r="I11" i="18"/>
  <c r="H11" i="18"/>
  <c r="I10" i="18"/>
  <c r="H10" i="18"/>
  <c r="I9" i="18"/>
  <c r="H9" i="18"/>
  <c r="H8" i="18"/>
  <c r="I8" i="18" s="1"/>
  <c r="I7" i="18"/>
  <c r="H7" i="18"/>
  <c r="H6" i="18"/>
  <c r="I6" i="18" s="1"/>
  <c r="I5" i="18"/>
  <c r="H5" i="18"/>
  <c r="L24" i="14"/>
  <c r="L21" i="14"/>
  <c r="N21" i="14" s="1"/>
  <c r="L22" i="14" s="1"/>
  <c r="N22" i="14" s="1"/>
  <c r="L23" i="14" s="1"/>
  <c r="N23" i="14" s="1"/>
  <c r="N20" i="14"/>
  <c r="N24" i="14"/>
  <c r="L20" i="14"/>
  <c r="N19" i="14"/>
  <c r="L19" i="14"/>
  <c r="AA15" i="13"/>
  <c r="W15" i="13"/>
  <c r="S25" i="13"/>
  <c r="S10" i="13"/>
  <c r="S5" i="13"/>
  <c r="O20" i="13"/>
  <c r="O15" i="13"/>
  <c r="K20" i="13"/>
  <c r="G20" i="13"/>
  <c r="G10" i="13"/>
  <c r="C15" i="13"/>
  <c r="D13" i="13" s="1"/>
  <c r="F18" i="13" s="1"/>
  <c r="H15" i="14"/>
  <c r="I15" i="14" s="1"/>
  <c r="G15" i="14"/>
  <c r="H14" i="14"/>
  <c r="I14" i="14" s="1"/>
  <c r="G14" i="14"/>
  <c r="H13" i="14"/>
  <c r="I13" i="14" s="1"/>
  <c r="G13" i="14"/>
  <c r="H12" i="14"/>
  <c r="I12" i="14" s="1"/>
  <c r="G12" i="14"/>
  <c r="H11" i="14"/>
  <c r="I11" i="14" s="1"/>
  <c r="G11" i="14"/>
  <c r="H10" i="14"/>
  <c r="I10" i="14" s="1"/>
  <c r="G10" i="14"/>
  <c r="H9" i="14"/>
  <c r="I9" i="14" s="1"/>
  <c r="G9" i="14"/>
  <c r="H8" i="14"/>
  <c r="I8" i="14" s="1"/>
  <c r="G8" i="14"/>
  <c r="I7" i="14"/>
  <c r="H7" i="14"/>
  <c r="G7" i="14"/>
  <c r="H6" i="14"/>
  <c r="I6" i="14" s="1"/>
  <c r="G6" i="14"/>
  <c r="I5" i="14"/>
  <c r="H5" i="14"/>
  <c r="G5" i="14"/>
  <c r="N27" i="8"/>
  <c r="N23" i="8"/>
  <c r="N22" i="8"/>
  <c r="M10" i="8"/>
  <c r="I16" i="8"/>
  <c r="O19" i="8"/>
  <c r="M20" i="8" s="1"/>
  <c r="O20" i="8" s="1"/>
  <c r="M21" i="8" s="1"/>
  <c r="O21" i="8" s="1"/>
  <c r="M22" i="8" s="1"/>
  <c r="O22" i="8" s="1"/>
  <c r="M23" i="8" s="1"/>
  <c r="O23" i="8" s="1"/>
  <c r="M24" i="8" s="1"/>
  <c r="O24" i="8" s="1"/>
  <c r="M25" i="8" s="1"/>
  <c r="O25" i="8" s="1"/>
  <c r="M26" i="8" s="1"/>
  <c r="M19" i="8"/>
  <c r="AA15" i="6"/>
  <c r="W15" i="6"/>
  <c r="S5" i="6"/>
  <c r="O20" i="6"/>
  <c r="O15" i="6"/>
  <c r="G20" i="6"/>
  <c r="G10" i="6"/>
  <c r="C15" i="6"/>
  <c r="D13" i="6" s="1"/>
  <c r="H20" i="8"/>
  <c r="H21" i="8"/>
  <c r="H22" i="8"/>
  <c r="H23" i="8"/>
  <c r="H24" i="8"/>
  <c r="H25" i="8"/>
  <c r="H26" i="8"/>
  <c r="H28" i="8"/>
  <c r="H29" i="8"/>
  <c r="G20" i="8"/>
  <c r="G21" i="8"/>
  <c r="G22" i="8"/>
  <c r="G23" i="8"/>
  <c r="G24" i="8"/>
  <c r="G25" i="8"/>
  <c r="G26" i="8"/>
  <c r="G27" i="8"/>
  <c r="G28" i="8"/>
  <c r="G29" i="8"/>
  <c r="G19" i="8"/>
  <c r="C20" i="8"/>
  <c r="C21" i="8"/>
  <c r="C22" i="8"/>
  <c r="C23" i="8"/>
  <c r="C24" i="8"/>
  <c r="C25" i="8"/>
  <c r="C26" i="8"/>
  <c r="C27" i="8"/>
  <c r="C28" i="8"/>
  <c r="C29" i="8"/>
  <c r="C19" i="8"/>
  <c r="I6" i="8"/>
  <c r="I7" i="8"/>
  <c r="I8" i="8"/>
  <c r="I9" i="8"/>
  <c r="I10" i="8"/>
  <c r="I11" i="8"/>
  <c r="I12" i="8"/>
  <c r="I13" i="8"/>
  <c r="I14" i="8"/>
  <c r="I15" i="8"/>
  <c r="I5" i="8"/>
  <c r="H6" i="8"/>
  <c r="H7" i="8"/>
  <c r="H8" i="8"/>
  <c r="H9" i="8"/>
  <c r="H10" i="8"/>
  <c r="H11" i="8"/>
  <c r="H12" i="8"/>
  <c r="H13" i="8"/>
  <c r="H14" i="8"/>
  <c r="H15" i="8"/>
  <c r="H5" i="8"/>
  <c r="G6" i="8"/>
  <c r="G7" i="8"/>
  <c r="G8" i="8"/>
  <c r="G9" i="8"/>
  <c r="G10" i="8"/>
  <c r="G11" i="8"/>
  <c r="G12" i="8"/>
  <c r="G13" i="8"/>
  <c r="G14" i="8"/>
  <c r="G15" i="8"/>
  <c r="G5" i="8"/>
  <c r="H8" i="24" l="1"/>
  <c r="F18" i="24"/>
  <c r="H18" i="24" s="1"/>
  <c r="J18" i="24" s="1"/>
  <c r="L18" i="24" s="1"/>
  <c r="R3" i="24"/>
  <c r="T3" i="24" s="1"/>
  <c r="I16" i="23"/>
  <c r="H18" i="21"/>
  <c r="J18" i="21"/>
  <c r="L18" i="21" s="1"/>
  <c r="R3" i="21"/>
  <c r="T3" i="21" s="1"/>
  <c r="N5" i="20"/>
  <c r="N6" i="20" s="1"/>
  <c r="N4" i="18"/>
  <c r="F8" i="19"/>
  <c r="H8" i="19" s="1"/>
  <c r="R3" i="19" s="1"/>
  <c r="T3" i="19" s="1"/>
  <c r="H18" i="19"/>
  <c r="J18" i="19" s="1"/>
  <c r="L18" i="19" s="1"/>
  <c r="H18" i="13"/>
  <c r="I16" i="14"/>
  <c r="J18" i="13"/>
  <c r="L18" i="13" s="1"/>
  <c r="F8" i="13"/>
  <c r="H8" i="13" s="1"/>
  <c r="F8" i="6"/>
  <c r="H8" i="6" s="1"/>
  <c r="F18" i="6"/>
  <c r="H18" i="6" s="1"/>
  <c r="N18" i="24" l="1"/>
  <c r="P18" i="24" s="1"/>
  <c r="N13" i="24"/>
  <c r="P13" i="24" s="1"/>
  <c r="N13" i="21"/>
  <c r="P13" i="21" s="1"/>
  <c r="N18" i="21"/>
  <c r="P18" i="21" s="1"/>
  <c r="N7" i="20"/>
  <c r="N13" i="19"/>
  <c r="P13" i="19" s="1"/>
  <c r="N18" i="19"/>
  <c r="P18" i="19" s="1"/>
  <c r="R3" i="13"/>
  <c r="T3" i="13" s="1"/>
  <c r="N13" i="13"/>
  <c r="P13" i="13" s="1"/>
  <c r="R23" i="13" s="1"/>
  <c r="T23" i="13" s="1"/>
  <c r="N18" i="13"/>
  <c r="P18" i="13" s="1"/>
  <c r="J18" i="6"/>
  <c r="L18" i="6" s="1"/>
  <c r="R3" i="6"/>
  <c r="T3" i="6" s="1"/>
  <c r="R23" i="24" l="1"/>
  <c r="T23" i="24" s="1"/>
  <c r="R8" i="24"/>
  <c r="T8" i="24" s="1"/>
  <c r="R8" i="21"/>
  <c r="T8" i="21" s="1"/>
  <c r="R23" i="21"/>
  <c r="T23" i="21" s="1"/>
  <c r="R23" i="19"/>
  <c r="T23" i="19" s="1"/>
  <c r="R8" i="19"/>
  <c r="T8" i="19" s="1"/>
  <c r="R8" i="13"/>
  <c r="T8" i="13" s="1"/>
  <c r="V13" i="13" s="1"/>
  <c r="X13" i="13" s="1"/>
  <c r="Z13" i="13" s="1"/>
  <c r="AB13" i="13" s="1"/>
  <c r="AB15" i="13" s="1"/>
  <c r="N18" i="6"/>
  <c r="P18" i="6" s="1"/>
  <c r="N13" i="6"/>
  <c r="P13" i="6" s="1"/>
  <c r="V13" i="24" l="1"/>
  <c r="X13" i="24" s="1"/>
  <c r="Z13" i="24" s="1"/>
  <c r="AB13" i="24" s="1"/>
  <c r="AB15" i="24" s="1"/>
  <c r="V13" i="21"/>
  <c r="X13" i="21" s="1"/>
  <c r="Z13" i="21" s="1"/>
  <c r="AB13" i="21" s="1"/>
  <c r="AB15" i="21" s="1"/>
  <c r="Z15" i="21" s="1"/>
  <c r="V13" i="19"/>
  <c r="X13" i="19" s="1"/>
  <c r="Z13" i="19" s="1"/>
  <c r="AB13" i="19" s="1"/>
  <c r="AB15" i="19" s="1"/>
  <c r="AB14" i="19" s="1"/>
  <c r="AB14" i="13"/>
  <c r="Z15" i="13"/>
  <c r="Z14" i="13" s="1"/>
  <c r="R23" i="6"/>
  <c r="T23" i="6" s="1"/>
  <c r="R8" i="6"/>
  <c r="T8" i="6" s="1"/>
  <c r="V13" i="6" s="1"/>
  <c r="X13" i="6" s="1"/>
  <c r="Z13" i="6" s="1"/>
  <c r="AB13" i="6" s="1"/>
  <c r="AB15" i="6" s="1"/>
  <c r="AB14" i="24" l="1"/>
  <c r="Z15" i="24"/>
  <c r="AB14" i="21"/>
  <c r="Z14" i="21"/>
  <c r="X15" i="21"/>
  <c r="Z15" i="19"/>
  <c r="Z14" i="19" s="1"/>
  <c r="X15" i="13"/>
  <c r="V15" i="13" s="1"/>
  <c r="AB14" i="6"/>
  <c r="Z15" i="6"/>
  <c r="Z14" i="24" l="1"/>
  <c r="X15" i="24"/>
  <c r="V15" i="21"/>
  <c r="X14" i="21"/>
  <c r="X15" i="19"/>
  <c r="V15" i="19" s="1"/>
  <c r="X14" i="13"/>
  <c r="T25" i="13"/>
  <c r="V14" i="13"/>
  <c r="T10" i="13"/>
  <c r="T5" i="13"/>
  <c r="P20" i="13"/>
  <c r="X15" i="6"/>
  <c r="Z14" i="6"/>
  <c r="V15" i="24" l="1"/>
  <c r="X14" i="24"/>
  <c r="T25" i="21"/>
  <c r="V14" i="21"/>
  <c r="T5" i="21"/>
  <c r="P20" i="21"/>
  <c r="T10" i="21"/>
  <c r="X14" i="19"/>
  <c r="T25" i="19"/>
  <c r="T5" i="19"/>
  <c r="V14" i="19"/>
  <c r="T10" i="19"/>
  <c r="P20" i="19"/>
  <c r="R10" i="13"/>
  <c r="T9" i="13"/>
  <c r="P19" i="13"/>
  <c r="N20" i="13"/>
  <c r="N19" i="13" s="1"/>
  <c r="T4" i="13"/>
  <c r="R5" i="13"/>
  <c r="R25" i="13"/>
  <c r="R24" i="13" s="1"/>
  <c r="T24" i="13"/>
  <c r="V15" i="6"/>
  <c r="X14" i="6"/>
  <c r="T25" i="24" l="1"/>
  <c r="V14" i="24"/>
  <c r="T10" i="24"/>
  <c r="T5" i="24"/>
  <c r="P20" i="24"/>
  <c r="R10" i="21"/>
  <c r="T9" i="21"/>
  <c r="N20" i="21"/>
  <c r="N19" i="21" s="1"/>
  <c r="P19" i="21"/>
  <c r="T4" i="21"/>
  <c r="R5" i="21"/>
  <c r="R25" i="21"/>
  <c r="R24" i="21" s="1"/>
  <c r="T24" i="21"/>
  <c r="R25" i="19"/>
  <c r="R24" i="19" s="1"/>
  <c r="T24" i="19"/>
  <c r="P19" i="19"/>
  <c r="N20" i="19"/>
  <c r="N19" i="19" s="1"/>
  <c r="R10" i="19"/>
  <c r="T9" i="19"/>
  <c r="T4" i="19"/>
  <c r="R5" i="19"/>
  <c r="R4" i="13"/>
  <c r="H10" i="13"/>
  <c r="P15" i="13"/>
  <c r="R9" i="13"/>
  <c r="V14" i="6"/>
  <c r="T25" i="6"/>
  <c r="T10" i="6"/>
  <c r="T5" i="6"/>
  <c r="P20" i="6"/>
  <c r="P19" i="24" l="1"/>
  <c r="N20" i="24"/>
  <c r="N19" i="24" s="1"/>
  <c r="T4" i="24"/>
  <c r="R5" i="24"/>
  <c r="R10" i="24"/>
  <c r="T9" i="24"/>
  <c r="R25" i="24"/>
  <c r="R24" i="24" s="1"/>
  <c r="T24" i="24"/>
  <c r="R4" i="21"/>
  <c r="H10" i="21"/>
  <c r="P15" i="21"/>
  <c r="R9" i="21"/>
  <c r="R4" i="19"/>
  <c r="H10" i="19"/>
  <c r="P15" i="19"/>
  <c r="R9" i="19"/>
  <c r="N15" i="13"/>
  <c r="P14" i="13"/>
  <c r="F10" i="13"/>
  <c r="H9" i="13"/>
  <c r="N20" i="6"/>
  <c r="N19" i="6" s="1"/>
  <c r="P19" i="6"/>
  <c r="R10" i="6"/>
  <c r="T9" i="6"/>
  <c r="R5" i="6"/>
  <c r="T4" i="6"/>
  <c r="R25" i="6"/>
  <c r="R24" i="6" s="1"/>
  <c r="T24" i="6"/>
  <c r="P15" i="24" l="1"/>
  <c r="R9" i="24"/>
  <c r="R4" i="24"/>
  <c r="H10" i="24"/>
  <c r="N15" i="21"/>
  <c r="P14" i="21"/>
  <c r="F10" i="21"/>
  <c r="H9" i="21"/>
  <c r="H9" i="19"/>
  <c r="F10" i="19"/>
  <c r="N15" i="19"/>
  <c r="P14" i="19"/>
  <c r="F9" i="13"/>
  <c r="L20" i="13"/>
  <c r="N14" i="13"/>
  <c r="H10" i="6"/>
  <c r="R4" i="6"/>
  <c r="R9" i="6"/>
  <c r="P15" i="6"/>
  <c r="N15" i="24" l="1"/>
  <c r="P14" i="24"/>
  <c r="F10" i="24"/>
  <c r="H9" i="24"/>
  <c r="F9" i="21"/>
  <c r="N14" i="21"/>
  <c r="L20" i="21"/>
  <c r="L20" i="19"/>
  <c r="N14" i="19"/>
  <c r="F9" i="19"/>
  <c r="J20" i="13"/>
  <c r="L19" i="13"/>
  <c r="N15" i="6"/>
  <c r="P14" i="6"/>
  <c r="F10" i="6"/>
  <c r="H9" i="6"/>
  <c r="F9" i="24" l="1"/>
  <c r="L20" i="24"/>
  <c r="N14" i="24"/>
  <c r="L19" i="21"/>
  <c r="J20" i="21"/>
  <c r="L19" i="19"/>
  <c r="J20" i="19"/>
  <c r="J19" i="13"/>
  <c r="H20" i="13"/>
  <c r="F9" i="6"/>
  <c r="N14" i="6"/>
  <c r="L20" i="6"/>
  <c r="L19" i="24" l="1"/>
  <c r="J20" i="24"/>
  <c r="H20" i="21"/>
  <c r="J19" i="21"/>
  <c r="H20" i="19"/>
  <c r="J19" i="19"/>
  <c r="H19" i="13"/>
  <c r="F20" i="13"/>
  <c r="J20" i="6"/>
  <c r="L19" i="6"/>
  <c r="J19" i="24" l="1"/>
  <c r="H20" i="24"/>
  <c r="H19" i="21"/>
  <c r="F20" i="21"/>
  <c r="H19" i="19"/>
  <c r="F20" i="19"/>
  <c r="F19" i="13"/>
  <c r="D15" i="13"/>
  <c r="H20" i="6"/>
  <c r="J19" i="6"/>
  <c r="H19" i="24" l="1"/>
  <c r="F20" i="24"/>
  <c r="F19" i="21"/>
  <c r="D15" i="21"/>
  <c r="F19" i="19"/>
  <c r="D15" i="19"/>
  <c r="D14" i="13"/>
  <c r="B15" i="13"/>
  <c r="B14" i="13" s="1"/>
  <c r="H19" i="6"/>
  <c r="F20" i="6"/>
  <c r="F19" i="24" l="1"/>
  <c r="D15" i="24"/>
  <c r="D14" i="21"/>
  <c r="B15" i="21"/>
  <c r="B14" i="21" s="1"/>
  <c r="D14" i="19"/>
  <c r="B15" i="19"/>
  <c r="B14" i="19" s="1"/>
  <c r="F19" i="6"/>
  <c r="D15" i="6"/>
  <c r="B15" i="24" l="1"/>
  <c r="B14" i="24" s="1"/>
  <c r="D14" i="24"/>
  <c r="B15" i="6"/>
  <c r="B14" i="6" s="1"/>
  <c r="D14" i="6"/>
</calcChain>
</file>

<file path=xl/sharedStrings.xml><?xml version="1.0" encoding="utf-8"?>
<sst xmlns="http://schemas.openxmlformats.org/spreadsheetml/2006/main" count="527" uniqueCount="83">
  <si>
    <t>Actividad</t>
  </si>
  <si>
    <t>Descripción</t>
  </si>
  <si>
    <t>Predecesoras</t>
  </si>
  <si>
    <t>Duración prevista (en semanas)</t>
  </si>
  <si>
    <t>Optimista</t>
  </si>
  <si>
    <t>Más probable</t>
  </si>
  <si>
    <t>Pesimista</t>
  </si>
  <si>
    <t>te</t>
  </si>
  <si>
    <t>Desv est</t>
  </si>
  <si>
    <t>Var</t>
  </si>
  <si>
    <t>Duracion estimada del proyecto</t>
  </si>
  <si>
    <t>A</t>
  </si>
  <si>
    <t>Requisitos</t>
  </si>
  <si>
    <r>
      <rPr>
        <sz val="10"/>
        <rFont val="Arial"/>
        <family val="2"/>
      </rPr>
      <t>-</t>
    </r>
  </si>
  <si>
    <t>Presupuesto estimado</t>
  </si>
  <si>
    <t>B</t>
  </si>
  <si>
    <t>Análisis de mercado</t>
  </si>
  <si>
    <r>
      <rPr>
        <sz val="10"/>
        <rFont val="Arial"/>
        <family val="2"/>
      </rPr>
      <t>A</t>
    </r>
  </si>
  <si>
    <t>Probabilidad de cumplir en 35 semanas</t>
  </si>
  <si>
    <t>C</t>
  </si>
  <si>
    <t>Diseño</t>
  </si>
  <si>
    <t>D</t>
  </si>
  <si>
    <t>Desarrollo</t>
  </si>
  <si>
    <r>
      <rPr>
        <sz val="10"/>
        <rFont val="Arial"/>
        <family val="2"/>
      </rPr>
      <t>C</t>
    </r>
  </si>
  <si>
    <t>E</t>
  </si>
  <si>
    <t>Pruebas</t>
  </si>
  <si>
    <r>
      <rPr>
        <sz val="10"/>
        <rFont val="Arial"/>
        <family val="2"/>
      </rPr>
      <t>D</t>
    </r>
  </si>
  <si>
    <t>Tiempo minimo esperado (duracion de la ruta critica) 
RC:A,C,D,E,F,J,K</t>
  </si>
  <si>
    <t>F</t>
  </si>
  <si>
    <t>Revisiones</t>
  </si>
  <si>
    <r>
      <rPr>
        <sz val="10"/>
        <rFont val="Arial"/>
        <family val="2"/>
      </rPr>
      <t>B,E</t>
    </r>
  </si>
  <si>
    <t>Probabilidad de cumplir en 40 semanas</t>
  </si>
  <si>
    <t>G</t>
  </si>
  <si>
    <t>Documentación</t>
  </si>
  <si>
    <t>H</t>
  </si>
  <si>
    <t>Aseguramiento de calidad</t>
  </si>
  <si>
    <r>
      <rPr>
        <sz val="10"/>
        <rFont val="Arial"/>
        <family val="2"/>
      </rPr>
      <t>C,E</t>
    </r>
  </si>
  <si>
    <t>I</t>
  </si>
  <si>
    <t>Precios</t>
  </si>
  <si>
    <r>
      <rPr>
        <sz val="10"/>
        <rFont val="Arial"/>
        <family val="2"/>
      </rPr>
      <t>B</t>
    </r>
  </si>
  <si>
    <t>J</t>
  </si>
  <si>
    <t>Producción</t>
  </si>
  <si>
    <r>
      <rPr>
        <sz val="10"/>
        <rFont val="Arial"/>
        <family val="2"/>
      </rPr>
      <t>F,G,H,I</t>
    </r>
  </si>
  <si>
    <t>K</t>
  </si>
  <si>
    <t>Distribución</t>
  </si>
  <si>
    <t>Desviacion standard proyecto</t>
  </si>
  <si>
    <t>Tiempo normal</t>
  </si>
  <si>
    <t>Costo Normal</t>
  </si>
  <si>
    <t>Tiempo crash</t>
  </si>
  <si>
    <t>Costo crash</t>
  </si>
  <si>
    <t>Tiempo máximo compresion</t>
  </si>
  <si>
    <t>Costo de compresion /semana</t>
  </si>
  <si>
    <t>Duracion</t>
  </si>
  <si>
    <t>Costos Directos</t>
  </si>
  <si>
    <t>Costos Crash</t>
  </si>
  <si>
    <t>Total Costos</t>
  </si>
  <si>
    <t>se consume 1 de F</t>
  </si>
  <si>
    <t>Se consume 1 de D</t>
  </si>
  <si>
    <t>Se consumer 1 de D</t>
  </si>
  <si>
    <t>Se consume 1 de C</t>
  </si>
  <si>
    <t>DIAGRAMA DE RED</t>
  </si>
  <si>
    <t xml:space="preserve">Ruta Critica </t>
  </si>
  <si>
    <t>A,C,D,E,F,J,K</t>
  </si>
  <si>
    <t>Ruta Critica</t>
  </si>
  <si>
    <t>Tiempo de Crash</t>
  </si>
  <si>
    <t>Actividad Crasheada</t>
  </si>
  <si>
    <t>A-C-D-E-F-J-K</t>
  </si>
  <si>
    <t>-</t>
  </si>
  <si>
    <t>A-C-D-E-F-J-K
A-C-H-J-K (no sirve de nada)</t>
  </si>
  <si>
    <t>A-C-D-E-F-J-K
A-C-H-J-K (No sirve de nada)
A-C-D-E-H-J-K</t>
  </si>
  <si>
    <t>A-C-D-E-F-J-K (queda en 36)
A-C-D-E-H-J-K
A-C-H-J-K</t>
  </si>
  <si>
    <t>A-C-D-E-F-J-K (queda en 34)
A-C-D-E-H-J-K (queda en 35)
A-C-H-J-K (queda en 35)</t>
  </si>
  <si>
    <t>A-C-D-E-F-J-K (va a 37)
A-C-D-E-H-J-K (no sirve)
A-C-H-J-K (no sirve)</t>
  </si>
  <si>
    <t>A-C-D-E-F-J-K 
A-C-D-E-H-J-K
A-C-H-J-K</t>
  </si>
  <si>
    <t>Duracion Total</t>
  </si>
  <si>
    <t xml:space="preserve">Desv Standard </t>
  </si>
  <si>
    <t>Prob 35 semanas</t>
  </si>
  <si>
    <t>Prob 40 semanas</t>
  </si>
  <si>
    <t>A-C-D-E-F-J-K (se reduce a 36)
A-C-D-E-H-J-K (no sirve de nada)
A-C-H-J-K (no sirve de nada)</t>
  </si>
  <si>
    <t>A-C-D-E-F-J-K (1 de D)
A-C-D-E-H-J-K ( no sirve de nada)
A-C-H-J-K (no sirve de nada)</t>
  </si>
  <si>
    <t>A-C-D-E-F-J-K
A-C-D-E-H-J-K
A-C-H-J-K</t>
  </si>
  <si>
    <t>A-C-D-E-H-J-K</t>
  </si>
  <si>
    <t>A-C-H-J-K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</si>
</sst>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(&quot;$&quot;* #,##0_);_(&quot;$&quot;* \(#,##0\);_(&quot;$&quot;* &quot;-&quot;_);_(@_)"/>
    <numFmt numFmtId="165" formatCode="_-&quot;$&quot;\ * #,##0_-;\-&quot;$&quot;\ * #,##0_-;_-&quot;$&quot;\ * &quot;-&quot;??_-;_-@_-"/>
    <numFmt numFmtId="166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b/>
      <sz val="2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2" borderId="0" applyNumberFormat="0" applyBorder="0" applyAlignment="0" applyProtection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 shrinkToFit="1"/>
    </xf>
    <xf numFmtId="164" fontId="11" fillId="0" borderId="1" xfId="1" applyFont="1" applyBorder="1" applyAlignment="1">
      <alignment vertical="top" shrinkToFi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164" fontId="1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" fillId="0" borderId="0" xfId="0" applyNumberFormat="1" applyFont="1"/>
    <xf numFmtId="10" fontId="1" fillId="0" borderId="0" xfId="24" applyNumberFormat="1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164" fontId="14" fillId="0" borderId="1" xfId="1" applyFont="1" applyBorder="1" applyAlignment="1">
      <alignment vertical="top" shrinkToFit="1"/>
    </xf>
    <xf numFmtId="1" fontId="14" fillId="0" borderId="1" xfId="0" applyNumberFormat="1" applyFont="1" applyBorder="1" applyAlignment="1">
      <alignment horizontal="center" vertical="top" shrinkToFi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44" fontId="1" fillId="0" borderId="0" xfId="25" applyFont="1"/>
    <xf numFmtId="0" fontId="2" fillId="10" borderId="0" xfId="0" applyFont="1" applyFill="1" applyAlignment="1">
      <alignment horizontal="left" vertical="center" wrapText="1"/>
    </xf>
    <xf numFmtId="165" fontId="1" fillId="10" borderId="0" xfId="25" applyNumberFormat="1" applyFont="1" applyFill="1"/>
    <xf numFmtId="0" fontId="3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center" vertical="top" shrinkToFi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1" fontId="11" fillId="0" borderId="9" xfId="0" applyNumberFormat="1" applyFont="1" applyBorder="1" applyAlignment="1">
      <alignment horizontal="center" vertical="top" shrinkToFit="1"/>
    </xf>
    <xf numFmtId="1" fontId="11" fillId="0" borderId="10" xfId="0" applyNumberFormat="1" applyFont="1" applyBorder="1" applyAlignment="1">
      <alignment horizontal="center" vertical="top" shrinkToFi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top" wrapText="1"/>
    </xf>
    <xf numFmtId="1" fontId="11" fillId="0" borderId="12" xfId="0" applyNumberFormat="1" applyFont="1" applyBorder="1" applyAlignment="1">
      <alignment horizontal="center" vertical="top" shrinkToFit="1"/>
    </xf>
    <xf numFmtId="1" fontId="11" fillId="0" borderId="13" xfId="0" applyNumberFormat="1" applyFont="1" applyBorder="1" applyAlignment="1">
      <alignment horizontal="center" vertical="top" shrinkToFi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11" fillId="0" borderId="16" xfId="0" applyNumberFormat="1" applyFont="1" applyBorder="1" applyAlignment="1">
      <alignment horizontal="center" vertical="top" shrinkToFit="1"/>
    </xf>
    <xf numFmtId="1" fontId="11" fillId="0" borderId="2" xfId="0" applyNumberFormat="1" applyFont="1" applyBorder="1" applyAlignment="1">
      <alignment horizontal="center" vertical="top" shrinkToFit="1"/>
    </xf>
    <xf numFmtId="1" fontId="11" fillId="0" borderId="15" xfId="0" applyNumberFormat="1" applyFont="1" applyBorder="1" applyAlignment="1">
      <alignment horizontal="center" vertical="top" shrinkToFit="1"/>
    </xf>
    <xf numFmtId="0" fontId="1" fillId="0" borderId="13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164" fontId="1" fillId="0" borderId="1" xfId="1" applyFont="1" applyFill="1" applyBorder="1" applyAlignment="1">
      <alignment vertical="top" shrinkToFi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top" wrapText="1"/>
    </xf>
    <xf numFmtId="1" fontId="1" fillId="11" borderId="1" xfId="0" applyNumberFormat="1" applyFont="1" applyFill="1" applyBorder="1"/>
    <xf numFmtId="164" fontId="1" fillId="11" borderId="1" xfId="1" applyFont="1" applyFill="1" applyBorder="1" applyAlignment="1">
      <alignment vertical="top" shrinkToFit="1"/>
    </xf>
    <xf numFmtId="1" fontId="1" fillId="11" borderId="1" xfId="0" applyNumberFormat="1" applyFont="1" applyFill="1" applyBorder="1" applyAlignment="1">
      <alignment horizontal="center" vertical="top" shrinkToFit="1"/>
    </xf>
    <xf numFmtId="44" fontId="1" fillId="0" borderId="0" xfId="0" applyNumberFormat="1" applyFont="1"/>
    <xf numFmtId="165" fontId="1" fillId="0" borderId="0" xfId="25" applyNumberFormat="1" applyFont="1" applyFill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" fontId="15" fillId="0" borderId="1" xfId="0" applyNumberFormat="1" applyFont="1" applyBorder="1"/>
    <xf numFmtId="164" fontId="15" fillId="0" borderId="1" xfId="1" applyFont="1" applyBorder="1" applyAlignment="1">
      <alignment vertical="top" shrinkToFit="1"/>
    </xf>
    <xf numFmtId="1" fontId="1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/>
    <xf numFmtId="164" fontId="1" fillId="0" borderId="1" xfId="0" applyNumberFormat="1" applyFont="1" applyBorder="1"/>
    <xf numFmtId="44" fontId="1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2" xfId="0" applyNumberFormat="1" applyFont="1" applyBorder="1"/>
    <xf numFmtId="44" fontId="1" fillId="0" borderId="12" xfId="25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vertical="top" wrapText="1"/>
    </xf>
    <xf numFmtId="1" fontId="15" fillId="11" borderId="1" xfId="0" applyNumberFormat="1" applyFont="1" applyFill="1" applyBorder="1"/>
    <xf numFmtId="164" fontId="15" fillId="11" borderId="1" xfId="1" applyFont="1" applyFill="1" applyBorder="1" applyAlignment="1">
      <alignment vertical="top" shrinkToFit="1"/>
    </xf>
    <xf numFmtId="1" fontId="15" fillId="11" borderId="1" xfId="0" applyNumberFormat="1" applyFont="1" applyFill="1" applyBorder="1" applyAlignment="1">
      <alignment horizontal="center" vertical="top" shrinkToFit="1"/>
    </xf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center" vertical="top" shrinkToFit="1"/>
    </xf>
    <xf numFmtId="1" fontId="1" fillId="0" borderId="1" xfId="0" applyNumberFormat="1" applyFont="1" applyBorder="1" applyAlignment="1">
      <alignment vertical="center" shrinkToFi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right" vertical="center"/>
    </xf>
    <xf numFmtId="164" fontId="1" fillId="0" borderId="1" xfId="1" applyFont="1" applyFill="1" applyBorder="1" applyAlignment="1">
      <alignment vertical="center" shrinkToFit="1"/>
    </xf>
    <xf numFmtId="1" fontId="1" fillId="0" borderId="1" xfId="0" applyNumberFormat="1" applyFont="1" applyBorder="1" applyAlignment="1">
      <alignment vertical="center"/>
    </xf>
    <xf numFmtId="0" fontId="1" fillId="0" borderId="0" xfId="25" applyNumberFormat="1" applyFont="1" applyFill="1"/>
    <xf numFmtId="9" fontId="1" fillId="0" borderId="0" xfId="24" applyFont="1"/>
    <xf numFmtId="0" fontId="1" fillId="11" borderId="1" xfId="0" applyFont="1" applyFill="1" applyBorder="1" applyAlignment="1">
      <alignment vertical="center" wrapText="1"/>
    </xf>
    <xf numFmtId="1" fontId="1" fillId="11" borderId="1" xfId="0" applyNumberFormat="1" applyFont="1" applyFill="1" applyBorder="1" applyAlignment="1">
      <alignment horizontal="right" vertical="center"/>
    </xf>
    <xf numFmtId="164" fontId="1" fillId="11" borderId="1" xfId="1" applyFont="1" applyFill="1" applyBorder="1" applyAlignment="1">
      <alignment vertical="center" shrinkToFit="1"/>
    </xf>
    <xf numFmtId="1" fontId="1" fillId="11" borderId="1" xfId="0" applyNumberFormat="1" applyFont="1" applyFill="1" applyBorder="1" applyAlignment="1">
      <alignment vertical="center" shrinkToFit="1"/>
    </xf>
    <xf numFmtId="1" fontId="1" fillId="11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2" fontId="1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4" fillId="0" borderId="1" xfId="0" applyNumberFormat="1" applyFont="1" applyBorder="1"/>
    <xf numFmtId="2" fontId="1" fillId="0" borderId="1" xfId="0" applyNumberFormat="1" applyFont="1" applyBorder="1"/>
    <xf numFmtId="2" fontId="15" fillId="11" borderId="1" xfId="0" applyNumberFormat="1" applyFont="1" applyFill="1" applyBorder="1"/>
    <xf numFmtId="2" fontId="15" fillId="0" borderId="1" xfId="0" applyNumberFormat="1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</cellXfs>
  <cellStyles count="26">
    <cellStyle name="20% - Accent1 2" xfId="20" xr:uid="{00000000-0005-0000-0000-000000000000}"/>
    <cellStyle name="20% - Accent3 2" xfId="16" xr:uid="{00000000-0005-0000-0000-000001000000}"/>
    <cellStyle name="40% - Accent1 2" xfId="21" xr:uid="{00000000-0005-0000-0000-000002000000}"/>
    <cellStyle name="40% - Accent3 2" xfId="17" xr:uid="{00000000-0005-0000-0000-000003000000}"/>
    <cellStyle name="60% - Accent1 2" xfId="22" xr:uid="{00000000-0005-0000-0000-000004000000}"/>
    <cellStyle name="60% - Accent3 2" xfId="18" xr:uid="{00000000-0005-0000-0000-000005000000}"/>
    <cellStyle name="Accent1 2" xfId="23" xr:uid="{00000000-0005-0000-0000-000006000000}"/>
    <cellStyle name="Accent3 2" xfId="19" xr:uid="{00000000-0005-0000-0000-000007000000}"/>
    <cellStyle name="Hipervínculo" xfId="12" builtinId="8" hidden="1"/>
    <cellStyle name="Hipervínculo" xfId="1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4" builtinId="8" hidden="1"/>
    <cellStyle name="Hipervínculo" xfId="2" builtinId="8" hidden="1"/>
    <cellStyle name="Hipervínculo visitado" xfId="15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5" builtinId="9" hidden="1"/>
    <cellStyle name="Hipervínculo visitado" xfId="7" builtinId="9" hidden="1"/>
    <cellStyle name="Hipervínculo visitado" xfId="3" builtinId="9" hidden="1"/>
    <cellStyle name="Moneda" xfId="25" builtinId="4"/>
    <cellStyle name="Moneda [0]" xfId="1" builtinId="7"/>
    <cellStyle name="Normal" xfId="0" builtinId="0"/>
    <cellStyle name="Porcentaje" xfId="24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de Costos crashing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'Datos 0'!$M$18</c:f>
              <c:strCache>
                <c:ptCount val="1"/>
                <c:pt idx="0">
                  <c:v>Costos Directos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0'!$L$19:$L$23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</c:numCache>
            </c:numRef>
          </c:cat>
          <c:val>
            <c:numRef>
              <c:f>'Datos 0'!$M$19:$M$23</c:f>
              <c:numCache>
                <c:formatCode>_("$"* #,##0_);_("$"* \(#,##0\);_("$"* "-"_);_(@_)</c:formatCode>
                <c:ptCount val="5"/>
                <c:pt idx="0">
                  <c:v>205000</c:v>
                </c:pt>
                <c:pt idx="1">
                  <c:v>205000</c:v>
                </c:pt>
                <c:pt idx="2">
                  <c:v>208000</c:v>
                </c:pt>
                <c:pt idx="3">
                  <c:v>216571</c:v>
                </c:pt>
                <c:pt idx="4">
                  <c:v>225142.42857142858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A-42A9-8B5A-D6C6269BAF6C}"/>
            </c:ext>
          </c:extLst>
        </c:ser>
        <c:ser>
          <c:idx val="2"/>
          <c:order val="1"/>
          <c:tx>
            <c:strRef>
              <c:f>'Datos 0'!$N$18</c:f>
              <c:strCache>
                <c:ptCount val="1"/>
                <c:pt idx="0">
                  <c:v>Costos Crash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0'!$L$19:$L$23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</c:numCache>
            </c:numRef>
          </c:cat>
          <c:val>
            <c:numRef>
              <c:f>'Datos 0'!$N$19:$N$23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8571</c:v>
                </c:pt>
                <c:pt idx="3">
                  <c:v>8571.4285714285688</c:v>
                </c:pt>
                <c:pt idx="4">
                  <c:v>11250.000000000002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A-42A9-8B5A-D6C6269BAF6C}"/>
            </c:ext>
          </c:extLst>
        </c:ser>
        <c:ser>
          <c:idx val="3"/>
          <c:order val="2"/>
          <c:tx>
            <c:strRef>
              <c:f>'Datos 0'!$O$18</c:f>
              <c:strCache>
                <c:ptCount val="1"/>
                <c:pt idx="0">
                  <c:v>Total Costos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0'!$L$19:$L$23</c:f>
              <c:numCache>
                <c:formatCode>General</c:formatCode>
                <c:ptCount val="5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</c:numCache>
            </c:numRef>
          </c:cat>
          <c:val>
            <c:numRef>
              <c:f>'Datos 0'!$O$19:$O$23</c:f>
              <c:numCache>
                <c:formatCode>_("$"* #,##0_);_("$"* \(#,##0\);_("$"* "-"_);_(@_)</c:formatCode>
                <c:ptCount val="5"/>
                <c:pt idx="0">
                  <c:v>205000</c:v>
                </c:pt>
                <c:pt idx="1">
                  <c:v>208000</c:v>
                </c:pt>
                <c:pt idx="2">
                  <c:v>216571</c:v>
                </c:pt>
                <c:pt idx="3">
                  <c:v>225142.42857142858</c:v>
                </c:pt>
                <c:pt idx="4">
                  <c:v>236392.42857142858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A-42A9-8B5A-D6C6269B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097423"/>
        <c:axId val="1589591599"/>
      </c:lineChart>
      <c:catAx>
        <c:axId val="19810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591599"/>
        <c:crosses val="autoZero"/>
        <c:auto val="1"/>
        <c:lblAlgn val="ctr"/>
        <c:lblOffset val="100"/>
        <c:noMultiLvlLbl val="0"/>
      </c:catAx>
      <c:valAx>
        <c:axId val="15895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0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Curva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CambiosCrash!$L$18</c:f>
              <c:strCache>
                <c:ptCount val="1"/>
                <c:pt idx="0">
                  <c:v>Costos Directos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CambiosCrash!$K$19:$K$24</c:f>
              <c:numCache>
                <c:formatCode>General</c:formatCode>
                <c:ptCount val="6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</c:numCache>
            </c:numRef>
          </c:cat>
          <c:val>
            <c:numRef>
              <c:f>CambiosCrash!$L$19:$L$24</c:f>
              <c:numCache>
                <c:formatCode>_("$"* #,##0_);_("$"* \(#,##0\);_("$"* "-"_);_(@_)</c:formatCode>
                <c:ptCount val="6"/>
                <c:pt idx="0">
                  <c:v>205000</c:v>
                </c:pt>
                <c:pt idx="1">
                  <c:v>205000</c:v>
                </c:pt>
                <c:pt idx="2">
                  <c:v>208000</c:v>
                </c:pt>
                <c:pt idx="3">
                  <c:v>216571</c:v>
                </c:pt>
                <c:pt idx="4">
                  <c:v>225142</c:v>
                </c:pt>
                <c:pt idx="5">
                  <c:v>235142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A-4541-8C70-90E8EE542B20}"/>
            </c:ext>
          </c:extLst>
        </c:ser>
        <c:ser>
          <c:idx val="3"/>
          <c:order val="1"/>
          <c:tx>
            <c:strRef>
              <c:f>CambiosCrash!$N$18</c:f>
              <c:strCache>
                <c:ptCount val="1"/>
                <c:pt idx="0">
                  <c:v>Total Costos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CambiosCrash!$K$19:$K$24</c:f>
              <c:numCache>
                <c:formatCode>General</c:formatCode>
                <c:ptCount val="6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</c:numCache>
            </c:numRef>
          </c:cat>
          <c:val>
            <c:numRef>
              <c:f>CambiosCrash!$N$19:$N$24</c:f>
              <c:numCache>
                <c:formatCode>_("$"* #,##0.00_);_("$"* \(#,##0.00\);_("$"* "-"??_);_(@_)</c:formatCode>
                <c:ptCount val="6"/>
                <c:pt idx="0">
                  <c:v>205000</c:v>
                </c:pt>
                <c:pt idx="1">
                  <c:v>208000</c:v>
                </c:pt>
                <c:pt idx="2">
                  <c:v>216571</c:v>
                </c:pt>
                <c:pt idx="3">
                  <c:v>225142</c:v>
                </c:pt>
                <c:pt idx="4">
                  <c:v>235142</c:v>
                </c:pt>
                <c:pt idx="5">
                  <c:v>239428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A-4541-8C70-90E8EE54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3024"/>
        <c:axId val="1641406400"/>
      </c:lineChart>
      <c:catAx>
        <c:axId val="11777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1406400"/>
        <c:crosses val="autoZero"/>
        <c:auto val="1"/>
        <c:lblAlgn val="ctr"/>
        <c:lblOffset val="100"/>
        <c:noMultiLvlLbl val="0"/>
      </c:catAx>
      <c:valAx>
        <c:axId val="1641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77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Curva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CambiosCrash_C!$L$18</c:f>
              <c:strCache>
                <c:ptCount val="1"/>
                <c:pt idx="0">
                  <c:v>Costos Directos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CambiosCrash_C!$K$19:$K$24</c:f>
              <c:numCache>
                <c:formatCode>General</c:formatCode>
                <c:ptCount val="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</c:numCache>
            </c:numRef>
          </c:cat>
          <c:val>
            <c:numRef>
              <c:f>CambiosCrash_C!$L$19:$L$24</c:f>
              <c:numCache>
                <c:formatCode>_("$"* #,##0_);_("$"* \(#,##0\);_("$"* "-"_);_(@_)</c:formatCode>
                <c:ptCount val="6"/>
                <c:pt idx="0">
                  <c:v>205000</c:v>
                </c:pt>
                <c:pt idx="1">
                  <c:v>205000</c:v>
                </c:pt>
                <c:pt idx="2">
                  <c:v>208000</c:v>
                </c:pt>
                <c:pt idx="3">
                  <c:v>218000</c:v>
                </c:pt>
                <c:pt idx="4">
                  <c:v>222286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C-47D2-A87F-5F17C40148F2}"/>
            </c:ext>
          </c:extLst>
        </c:ser>
        <c:ser>
          <c:idx val="3"/>
          <c:order val="1"/>
          <c:tx>
            <c:strRef>
              <c:f>CambiosCrash_C!$N$18</c:f>
              <c:strCache>
                <c:ptCount val="1"/>
                <c:pt idx="0">
                  <c:v>Total Costos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CambiosCrash_C!$K$19:$K$24</c:f>
              <c:numCache>
                <c:formatCode>General</c:formatCode>
                <c:ptCount val="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</c:numCache>
            </c:numRef>
          </c:cat>
          <c:val>
            <c:numRef>
              <c:f>CambiosCrash_C!$N$19:$N$24</c:f>
              <c:numCache>
                <c:formatCode>_("$"* #,##0.00_);_("$"* \(#,##0.00\);_("$"* "-"??_);_(@_)</c:formatCode>
                <c:ptCount val="6"/>
                <c:pt idx="0">
                  <c:v>205000</c:v>
                </c:pt>
                <c:pt idx="1">
                  <c:v>208000</c:v>
                </c:pt>
                <c:pt idx="2">
                  <c:v>218000</c:v>
                </c:pt>
                <c:pt idx="3">
                  <c:v>222286</c:v>
                </c:pt>
                <c:pt idx="4">
                  <c:v>233536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C-47D2-A87F-5F17C401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3024"/>
        <c:axId val="1641406400"/>
      </c:lineChart>
      <c:catAx>
        <c:axId val="11777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1406400"/>
        <c:crosses val="autoZero"/>
        <c:auto val="1"/>
        <c:lblAlgn val="ctr"/>
        <c:lblOffset val="100"/>
        <c:noMultiLvlLbl val="0"/>
      </c:catAx>
      <c:valAx>
        <c:axId val="1641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77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Datos_0_CambioB_crash!$L$18</c:f>
              <c:strCache>
                <c:ptCount val="1"/>
                <c:pt idx="0">
                  <c:v>Costos Directos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Datos_0_CambioB_crash!$K$19:$K$22</c:f>
              <c:numCache>
                <c:formatCode>General</c:formatCode>
                <c:ptCount val="4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</c:numCache>
            </c:numRef>
          </c:cat>
          <c:val>
            <c:numRef>
              <c:f>Datos_0_CambioB_crash!$L$19:$L$22</c:f>
              <c:numCache>
                <c:formatCode>_("$"* #,##0_);_("$"* \(#,##0\);_("$"* "-"_);_(@_)</c:formatCode>
                <c:ptCount val="4"/>
                <c:pt idx="0">
                  <c:v>205000</c:v>
                </c:pt>
                <c:pt idx="1">
                  <c:v>205000</c:v>
                </c:pt>
                <c:pt idx="2">
                  <c:v>208000</c:v>
                </c:pt>
                <c:pt idx="3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8-48F3-BCA3-2AF3A1E608D1}"/>
            </c:ext>
          </c:extLst>
        </c:ser>
        <c:ser>
          <c:idx val="3"/>
          <c:order val="1"/>
          <c:tx>
            <c:strRef>
              <c:f>Datos_0_CambioB_crash!$N$18</c:f>
              <c:strCache>
                <c:ptCount val="1"/>
                <c:pt idx="0">
                  <c:v>Total Costos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Datos_0_CambioB_crash!$K$19:$K$22</c:f>
              <c:numCache>
                <c:formatCode>General</c:formatCode>
                <c:ptCount val="4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</c:numCache>
            </c:numRef>
          </c:cat>
          <c:val>
            <c:numRef>
              <c:f>Datos_0_CambioB_crash!$N$19:$N$22</c:f>
              <c:numCache>
                <c:formatCode>_("$"* #,##0.00_);_("$"* \(#,##0.00\);_("$"* "-"??_);_(@_)</c:formatCode>
                <c:ptCount val="4"/>
                <c:pt idx="0">
                  <c:v>205000</c:v>
                </c:pt>
                <c:pt idx="1">
                  <c:v>208000</c:v>
                </c:pt>
                <c:pt idx="2">
                  <c:v>218000</c:v>
                </c:pt>
                <c:pt idx="3">
                  <c:v>228000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8-48F3-BCA3-2AF3A1E6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40320"/>
        <c:axId val="1313483328"/>
      </c:lineChart>
      <c:catAx>
        <c:axId val="18885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3483328"/>
        <c:crosses val="autoZero"/>
        <c:auto val="1"/>
        <c:lblAlgn val="ctr"/>
        <c:lblOffset val="100"/>
        <c:noMultiLvlLbl val="0"/>
      </c:catAx>
      <c:valAx>
        <c:axId val="1313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882097</xdr:colOff>
      <xdr:row>27</xdr:row>
      <xdr:rowOff>28160</xdr:rowOff>
    </xdr:from>
    <xdr:to>
      <xdr:col>16</xdr:col>
      <xdr:colOff>120097</xdr:colOff>
      <xdr:row>43</xdr:row>
      <xdr:rowOff>120925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9B728B-17A1-9AB9-BD51-7E5E1E08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190500</xdr:rowOff>
    </xdr:from>
    <xdr:to>
      <xdr:col>13</xdr:col>
      <xdr:colOff>25400</xdr:colOff>
      <xdr:row>18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7277100" y="6667500"/>
          <a:ext cx="711200" cy="12700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18</xdr:row>
      <xdr:rowOff>355600</xdr:rowOff>
    </xdr:from>
    <xdr:to>
      <xdr:col>16</xdr:col>
      <xdr:colOff>635000</xdr:colOff>
      <xdr:row>23</xdr:row>
      <xdr:rowOff>254000</xdr:rowOff>
    </xdr:to>
    <xdr:cxnSp macro="">
      <xdr:nvCxnSpPr>
        <xdr:cNvPr id="1069" name="Straight Arrow Connector 2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CxnSpPr>
          <a:cxnSpLocks noChangeShapeType="1"/>
        </xdr:cNvCxnSpPr>
      </xdr:nvCxnSpPr>
      <xdr:spPr bwMode="auto">
        <a:xfrm>
          <a:off x="4940300" y="6832600"/>
          <a:ext cx="5410200" cy="1803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25400</xdr:colOff>
      <xdr:row>18</xdr:row>
      <xdr:rowOff>228600</xdr:rowOff>
    </xdr:from>
    <xdr:to>
      <xdr:col>9</xdr:col>
      <xdr:colOff>38100</xdr:colOff>
      <xdr:row>18</xdr:row>
      <xdr:rowOff>241300</xdr:rowOff>
    </xdr:to>
    <xdr:cxnSp macro="">
      <xdr:nvCxnSpPr>
        <xdr:cNvPr id="1070" name="Straight Arrow Connector 2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CxnSpPr>
          <a:cxnSpLocks noChangeShapeType="1"/>
        </xdr:cNvCxnSpPr>
      </xdr:nvCxnSpPr>
      <xdr:spPr bwMode="auto">
        <a:xfrm>
          <a:off x="7289800" y="3111500"/>
          <a:ext cx="7112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8</xdr:row>
      <xdr:rowOff>177800</xdr:rowOff>
    </xdr:from>
    <xdr:to>
      <xdr:col>20</xdr:col>
      <xdr:colOff>660400</xdr:colOff>
      <xdr:row>13</xdr:row>
      <xdr:rowOff>101600</xdr:rowOff>
    </xdr:to>
    <xdr:cxnSp macro="">
      <xdr:nvCxnSpPr>
        <xdr:cNvPr id="1071" name="Straight Arrow Connector 2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CxnSpPr>
          <a:cxnSpLocks noChangeShapeType="1"/>
        </xdr:cNvCxnSpPr>
      </xdr:nvCxnSpPr>
      <xdr:spPr bwMode="auto">
        <a:xfrm>
          <a:off x="12141200" y="2844800"/>
          <a:ext cx="660400" cy="18288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25400</xdr:colOff>
      <xdr:row>13</xdr:row>
      <xdr:rowOff>127000</xdr:rowOff>
    </xdr:from>
    <xdr:to>
      <xdr:col>21</xdr:col>
      <xdr:colOff>0</xdr:colOff>
      <xdr:row>18</xdr:row>
      <xdr:rowOff>241300</xdr:rowOff>
    </xdr:to>
    <xdr:cxnSp macro="">
      <xdr:nvCxnSpPr>
        <xdr:cNvPr id="1072" name="Straight Arrow Connector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CxnSpPr>
          <a:cxnSpLocks noChangeShapeType="1"/>
        </xdr:cNvCxnSpPr>
      </xdr:nvCxnSpPr>
      <xdr:spPr bwMode="auto">
        <a:xfrm flipV="1">
          <a:off x="9740900" y="4699000"/>
          <a:ext cx="3073400" cy="20193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25400</xdr:colOff>
      <xdr:row>13</xdr:row>
      <xdr:rowOff>317500</xdr:rowOff>
    </xdr:from>
    <xdr:to>
      <xdr:col>4</xdr:col>
      <xdr:colOff>673100</xdr:colOff>
      <xdr:row>18</xdr:row>
      <xdr:rowOff>190500</xdr:rowOff>
    </xdr:to>
    <xdr:cxnSp macro="">
      <xdr:nvCxnSpPr>
        <xdr:cNvPr id="1073" name="Straight Arrow Connector 2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CxnSpPr>
          <a:cxnSpLocks noChangeShapeType="1"/>
        </xdr:cNvCxnSpPr>
      </xdr:nvCxnSpPr>
      <xdr:spPr bwMode="auto">
        <a:xfrm>
          <a:off x="2451100" y="3302000"/>
          <a:ext cx="647700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8</xdr:row>
      <xdr:rowOff>254000</xdr:rowOff>
    </xdr:from>
    <xdr:to>
      <xdr:col>4</xdr:col>
      <xdr:colOff>685800</xdr:colOff>
      <xdr:row>13</xdr:row>
      <xdr:rowOff>228600</xdr:rowOff>
    </xdr:to>
    <xdr:cxnSp macro="">
      <xdr:nvCxnSpPr>
        <xdr:cNvPr id="1074" name="Straight Arrow Connector 2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CxnSpPr>
          <a:cxnSpLocks noChangeShapeType="1"/>
        </xdr:cNvCxnSpPr>
      </xdr:nvCxnSpPr>
      <xdr:spPr bwMode="auto">
        <a:xfrm flipV="1">
          <a:off x="2438400" y="1333500"/>
          <a:ext cx="673100" cy="1879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7</xdr:col>
      <xdr:colOff>558800</xdr:colOff>
      <xdr:row>3</xdr:row>
      <xdr:rowOff>127000</xdr:rowOff>
    </xdr:from>
    <xdr:to>
      <xdr:col>17</xdr:col>
      <xdr:colOff>12700</xdr:colOff>
      <xdr:row>8</xdr:row>
      <xdr:rowOff>190500</xdr:rowOff>
    </xdr:to>
    <xdr:cxnSp macro="">
      <xdr:nvCxnSpPr>
        <xdr:cNvPr id="1075" name="Straight Arrow Connector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CxnSpPr>
          <a:cxnSpLocks noChangeShapeType="1"/>
        </xdr:cNvCxnSpPr>
      </xdr:nvCxnSpPr>
      <xdr:spPr bwMode="auto">
        <a:xfrm flipV="1">
          <a:off x="4851400" y="1079500"/>
          <a:ext cx="5549900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12</xdr:col>
      <xdr:colOff>25400</xdr:colOff>
      <xdr:row>13</xdr:row>
      <xdr:rowOff>63500</xdr:rowOff>
    </xdr:from>
    <xdr:to>
      <xdr:col>12</xdr:col>
      <xdr:colOff>673100</xdr:colOff>
      <xdr:row>18</xdr:row>
      <xdr:rowOff>165100</xdr:rowOff>
    </xdr:to>
    <xdr:cxnSp macro="">
      <xdr:nvCxnSpPr>
        <xdr:cNvPr id="1077" name="Straight Arrow Connector 2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CxnSpPr>
          <a:cxnSpLocks noChangeShapeType="1"/>
        </xdr:cNvCxnSpPr>
      </xdr:nvCxnSpPr>
      <xdr:spPr bwMode="auto">
        <a:xfrm flipV="1">
          <a:off x="7289800" y="4635500"/>
          <a:ext cx="647700" cy="2006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25400</xdr:colOff>
      <xdr:row>13</xdr:row>
      <xdr:rowOff>165100</xdr:rowOff>
    </xdr:from>
    <xdr:to>
      <xdr:col>25</xdr:col>
      <xdr:colOff>38100</xdr:colOff>
      <xdr:row>13</xdr:row>
      <xdr:rowOff>177800</xdr:rowOff>
    </xdr:to>
    <xdr:cxnSp macro="">
      <xdr:nvCxnSpPr>
        <xdr:cNvPr id="28" name="Straight Arrow Connector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cxnSpLocks noChangeShapeType="1"/>
        </xdr:cNvCxnSpPr>
      </xdr:nvCxnSpPr>
      <xdr:spPr bwMode="auto">
        <a:xfrm>
          <a:off x="4902200" y="3048000"/>
          <a:ext cx="7112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38100</xdr:colOff>
      <xdr:row>13</xdr:row>
      <xdr:rowOff>177800</xdr:rowOff>
    </xdr:from>
    <xdr:to>
      <xdr:col>21</xdr:col>
      <xdr:colOff>38100</xdr:colOff>
      <xdr:row>23</xdr:row>
      <xdr:rowOff>203200</xdr:rowOff>
    </xdr:to>
    <xdr:cxnSp macro="">
      <xdr:nvCxnSpPr>
        <xdr:cNvPr id="12" name="Straight Arrow Connector 2">
          <a:extLst>
            <a:ext uri="{FF2B5EF4-FFF2-40B4-BE49-F238E27FC236}">
              <a16:creationId xmlns:a16="http://schemas.microsoft.com/office/drawing/2014/main" id="{9E16543D-C8BE-7F4C-8EA4-5C578C564ADC}"/>
            </a:ext>
          </a:extLst>
        </xdr:cNvPr>
        <xdr:cNvCxnSpPr>
          <a:cxnSpLocks noChangeShapeType="1"/>
        </xdr:cNvCxnSpPr>
      </xdr:nvCxnSpPr>
      <xdr:spPr bwMode="auto">
        <a:xfrm flipV="1">
          <a:off x="12179300" y="4749800"/>
          <a:ext cx="673100" cy="3835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12700</xdr:colOff>
      <xdr:row>8</xdr:row>
      <xdr:rowOff>203200</xdr:rowOff>
    </xdr:from>
    <xdr:to>
      <xdr:col>17</xdr:col>
      <xdr:colOff>25400</xdr:colOff>
      <xdr:row>8</xdr:row>
      <xdr:rowOff>203200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937A2710-2132-6F4C-80B9-125AB2835B13}"/>
            </a:ext>
          </a:extLst>
        </xdr:cNvPr>
        <xdr:cNvCxnSpPr>
          <a:cxnSpLocks noChangeShapeType="1"/>
        </xdr:cNvCxnSpPr>
      </xdr:nvCxnSpPr>
      <xdr:spPr bwMode="auto">
        <a:xfrm>
          <a:off x="4889500" y="2870200"/>
          <a:ext cx="5524500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8</xdr:row>
      <xdr:rowOff>241300</xdr:rowOff>
    </xdr:from>
    <xdr:to>
      <xdr:col>17</xdr:col>
      <xdr:colOff>0</xdr:colOff>
      <xdr:row>13</xdr:row>
      <xdr:rowOff>266700</xdr:rowOff>
    </xdr:to>
    <xdr:cxnSp macro="">
      <xdr:nvCxnSpPr>
        <xdr:cNvPr id="18" name="Straight Arrow Connector 2">
          <a:extLst>
            <a:ext uri="{FF2B5EF4-FFF2-40B4-BE49-F238E27FC236}">
              <a16:creationId xmlns:a16="http://schemas.microsoft.com/office/drawing/2014/main" id="{BD486BF1-484E-1B46-9942-DD71A53F3D28}"/>
            </a:ext>
          </a:extLst>
        </xdr:cNvPr>
        <xdr:cNvCxnSpPr>
          <a:cxnSpLocks noChangeShapeType="1"/>
        </xdr:cNvCxnSpPr>
      </xdr:nvCxnSpPr>
      <xdr:spPr bwMode="auto">
        <a:xfrm flipV="1">
          <a:off x="9728200" y="2908300"/>
          <a:ext cx="660400" cy="1930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0</xdr:colOff>
      <xdr:row>12</xdr:row>
      <xdr:rowOff>330200</xdr:rowOff>
    </xdr:to>
    <xdr:cxnSp macro="">
      <xdr:nvCxnSpPr>
        <xdr:cNvPr id="39" name="Straight Arrow Connector 2">
          <a:extLst>
            <a:ext uri="{FF2B5EF4-FFF2-40B4-BE49-F238E27FC236}">
              <a16:creationId xmlns:a16="http://schemas.microsoft.com/office/drawing/2014/main" id="{613DACD3-86F2-DA4C-A7B0-F2C5A17B9729}"/>
            </a:ext>
          </a:extLst>
        </xdr:cNvPr>
        <xdr:cNvCxnSpPr>
          <a:cxnSpLocks noChangeShapeType="1"/>
        </xdr:cNvCxnSpPr>
      </xdr:nvCxnSpPr>
      <xdr:spPr bwMode="auto">
        <a:xfrm>
          <a:off x="12141200" y="1066800"/>
          <a:ext cx="673100" cy="3454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13</xdr:row>
      <xdr:rowOff>266700</xdr:rowOff>
    </xdr:from>
    <xdr:to>
      <xdr:col>16</xdr:col>
      <xdr:colOff>609600</xdr:colOff>
      <xdr:row>23</xdr:row>
      <xdr:rowOff>177800</xdr:rowOff>
    </xdr:to>
    <xdr:cxnSp macro="">
      <xdr:nvCxnSpPr>
        <xdr:cNvPr id="5" name="Straight Arrow Connector 2">
          <a:extLst>
            <a:ext uri="{FF2B5EF4-FFF2-40B4-BE49-F238E27FC236}">
              <a16:creationId xmlns:a16="http://schemas.microsoft.com/office/drawing/2014/main" id="{7325A20E-8EF0-0247-8671-61AED53F0B64}"/>
            </a:ext>
          </a:extLst>
        </xdr:cNvPr>
        <xdr:cNvCxnSpPr>
          <a:cxnSpLocks noChangeShapeType="1"/>
        </xdr:cNvCxnSpPr>
      </xdr:nvCxnSpPr>
      <xdr:spPr bwMode="auto">
        <a:xfrm>
          <a:off x="9728200" y="4838700"/>
          <a:ext cx="596900" cy="37211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2071</xdr:colOff>
      <xdr:row>1</xdr:row>
      <xdr:rowOff>119683</xdr:rowOff>
    </xdr:from>
    <xdr:to>
      <xdr:col>16</xdr:col>
      <xdr:colOff>590550</xdr:colOff>
      <xdr:row>16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72940C-95B1-8E0C-A6EA-35E796CF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190500</xdr:rowOff>
    </xdr:from>
    <xdr:to>
      <xdr:col>13</xdr:col>
      <xdr:colOff>25400</xdr:colOff>
      <xdr:row>18</xdr:row>
      <xdr:rowOff>203200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351E8E3A-EC69-4481-A87F-95EBC78D269C}"/>
            </a:ext>
          </a:extLst>
        </xdr:cNvPr>
        <xdr:cNvCxnSpPr/>
      </xdr:nvCxnSpPr>
      <xdr:spPr>
        <a:xfrm>
          <a:off x="6394450" y="6762750"/>
          <a:ext cx="622300" cy="12700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18</xdr:row>
      <xdr:rowOff>355600</xdr:rowOff>
    </xdr:from>
    <xdr:to>
      <xdr:col>16</xdr:col>
      <xdr:colOff>635000</xdr:colOff>
      <xdr:row>23</xdr:row>
      <xdr:rowOff>254000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6F0838-99E5-49CF-96A4-F359E3EEF31C}"/>
            </a:ext>
          </a:extLst>
        </xdr:cNvPr>
        <xdr:cNvCxnSpPr>
          <a:cxnSpLocks noChangeShapeType="1"/>
        </xdr:cNvCxnSpPr>
      </xdr:nvCxnSpPr>
      <xdr:spPr bwMode="auto">
        <a:xfrm>
          <a:off x="4349750" y="6927850"/>
          <a:ext cx="4772025" cy="1803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25400</xdr:colOff>
      <xdr:row>18</xdr:row>
      <xdr:rowOff>228600</xdr:rowOff>
    </xdr:from>
    <xdr:to>
      <xdr:col>9</xdr:col>
      <xdr:colOff>38100</xdr:colOff>
      <xdr:row>18</xdr:row>
      <xdr:rowOff>241300</xdr:rowOff>
    </xdr:to>
    <xdr:cxnSp macro="">
      <xdr:nvCxnSpPr>
        <xdr:cNvPr id="4" name="Straight Arrow Connector 2">
          <a:extLst>
            <a:ext uri="{FF2B5EF4-FFF2-40B4-BE49-F238E27FC236}">
              <a16:creationId xmlns:a16="http://schemas.microsoft.com/office/drawing/2014/main" id="{0E16B2E7-FC6C-4069-9C72-92B694D221AE}"/>
            </a:ext>
          </a:extLst>
        </xdr:cNvPr>
        <xdr:cNvCxnSpPr>
          <a:cxnSpLocks noChangeShapeType="1"/>
        </xdr:cNvCxnSpPr>
      </xdr:nvCxnSpPr>
      <xdr:spPr bwMode="auto">
        <a:xfrm>
          <a:off x="4311650" y="6800850"/>
          <a:ext cx="6223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8</xdr:row>
      <xdr:rowOff>177800</xdr:rowOff>
    </xdr:from>
    <xdr:to>
      <xdr:col>20</xdr:col>
      <xdr:colOff>660400</xdr:colOff>
      <xdr:row>13</xdr:row>
      <xdr:rowOff>101600</xdr:rowOff>
    </xdr:to>
    <xdr:cxnSp macro="">
      <xdr:nvCxnSpPr>
        <xdr:cNvPr id="5" name="Straight Arrow Connector 2">
          <a:extLst>
            <a:ext uri="{FF2B5EF4-FFF2-40B4-BE49-F238E27FC236}">
              <a16:creationId xmlns:a16="http://schemas.microsoft.com/office/drawing/2014/main" id="{0EA86290-746F-4BFA-AD7A-157FF0635236}"/>
            </a:ext>
          </a:extLst>
        </xdr:cNvPr>
        <xdr:cNvCxnSpPr>
          <a:cxnSpLocks noChangeShapeType="1"/>
        </xdr:cNvCxnSpPr>
      </xdr:nvCxnSpPr>
      <xdr:spPr bwMode="auto">
        <a:xfrm>
          <a:off x="10668000" y="2940050"/>
          <a:ext cx="593725" cy="18288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25400</xdr:colOff>
      <xdr:row>13</xdr:row>
      <xdr:rowOff>127000</xdr:rowOff>
    </xdr:from>
    <xdr:to>
      <xdr:col>21</xdr:col>
      <xdr:colOff>0</xdr:colOff>
      <xdr:row>18</xdr:row>
      <xdr:rowOff>241300</xdr:rowOff>
    </xdr:to>
    <xdr:cxnSp macro="">
      <xdr:nvCxnSpPr>
        <xdr:cNvPr id="6" name="Straight Arrow Connector 2">
          <a:extLst>
            <a:ext uri="{FF2B5EF4-FFF2-40B4-BE49-F238E27FC236}">
              <a16:creationId xmlns:a16="http://schemas.microsoft.com/office/drawing/2014/main" id="{39F84B6C-37D4-4127-8EEB-0085B40C98EB}"/>
            </a:ext>
          </a:extLst>
        </xdr:cNvPr>
        <xdr:cNvCxnSpPr>
          <a:cxnSpLocks noChangeShapeType="1"/>
        </xdr:cNvCxnSpPr>
      </xdr:nvCxnSpPr>
      <xdr:spPr bwMode="auto">
        <a:xfrm flipV="1">
          <a:off x="8559800" y="4794250"/>
          <a:ext cx="2698750" cy="20193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25400</xdr:colOff>
      <xdr:row>13</xdr:row>
      <xdr:rowOff>317500</xdr:rowOff>
    </xdr:from>
    <xdr:to>
      <xdr:col>4</xdr:col>
      <xdr:colOff>673100</xdr:colOff>
      <xdr:row>18</xdr:row>
      <xdr:rowOff>190500</xdr:rowOff>
    </xdr:to>
    <xdr:cxnSp macro="">
      <xdr:nvCxnSpPr>
        <xdr:cNvPr id="7" name="Straight Arrow Connector 2">
          <a:extLst>
            <a:ext uri="{FF2B5EF4-FFF2-40B4-BE49-F238E27FC236}">
              <a16:creationId xmlns:a16="http://schemas.microsoft.com/office/drawing/2014/main" id="{043F5693-067D-42D7-A28E-0A8605B7E8A8}"/>
            </a:ext>
          </a:extLst>
        </xdr:cNvPr>
        <xdr:cNvCxnSpPr>
          <a:cxnSpLocks noChangeShapeType="1"/>
        </xdr:cNvCxnSpPr>
      </xdr:nvCxnSpPr>
      <xdr:spPr bwMode="auto">
        <a:xfrm>
          <a:off x="2159000" y="4984750"/>
          <a:ext cx="581025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8</xdr:row>
      <xdr:rowOff>254000</xdr:rowOff>
    </xdr:from>
    <xdr:to>
      <xdr:col>4</xdr:col>
      <xdr:colOff>685800</xdr:colOff>
      <xdr:row>13</xdr:row>
      <xdr:rowOff>228600</xdr:rowOff>
    </xdr:to>
    <xdr:cxnSp macro="">
      <xdr:nvCxnSpPr>
        <xdr:cNvPr id="8" name="Straight Arrow Connector 2">
          <a:extLst>
            <a:ext uri="{FF2B5EF4-FFF2-40B4-BE49-F238E27FC236}">
              <a16:creationId xmlns:a16="http://schemas.microsoft.com/office/drawing/2014/main" id="{81AD7FDB-3D05-42E3-B6D5-0E488A05C955}"/>
            </a:ext>
          </a:extLst>
        </xdr:cNvPr>
        <xdr:cNvCxnSpPr>
          <a:cxnSpLocks noChangeShapeType="1"/>
        </xdr:cNvCxnSpPr>
      </xdr:nvCxnSpPr>
      <xdr:spPr bwMode="auto">
        <a:xfrm flipV="1">
          <a:off x="2146300" y="3016250"/>
          <a:ext cx="596900" cy="1879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7</xdr:col>
      <xdr:colOff>558800</xdr:colOff>
      <xdr:row>3</xdr:row>
      <xdr:rowOff>127000</xdr:rowOff>
    </xdr:from>
    <xdr:to>
      <xdr:col>17</xdr:col>
      <xdr:colOff>12700</xdr:colOff>
      <xdr:row>8</xdr:row>
      <xdr:rowOff>190500</xdr:rowOff>
    </xdr:to>
    <xdr:cxnSp macro="">
      <xdr:nvCxnSpPr>
        <xdr:cNvPr id="9" name="Straight Arrow Connector 2">
          <a:extLst>
            <a:ext uri="{FF2B5EF4-FFF2-40B4-BE49-F238E27FC236}">
              <a16:creationId xmlns:a16="http://schemas.microsoft.com/office/drawing/2014/main" id="{02C0319A-B388-4E91-A91C-54B6933F28D5}"/>
            </a:ext>
          </a:extLst>
        </xdr:cNvPr>
        <xdr:cNvCxnSpPr>
          <a:cxnSpLocks noChangeShapeType="1"/>
        </xdr:cNvCxnSpPr>
      </xdr:nvCxnSpPr>
      <xdr:spPr bwMode="auto">
        <a:xfrm flipV="1">
          <a:off x="4283075" y="1127125"/>
          <a:ext cx="4854575" cy="18256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12</xdr:col>
      <xdr:colOff>25400</xdr:colOff>
      <xdr:row>13</xdr:row>
      <xdr:rowOff>63500</xdr:rowOff>
    </xdr:from>
    <xdr:to>
      <xdr:col>12</xdr:col>
      <xdr:colOff>673100</xdr:colOff>
      <xdr:row>18</xdr:row>
      <xdr:rowOff>165100</xdr:rowOff>
    </xdr:to>
    <xdr:cxnSp macro="">
      <xdr:nvCxnSpPr>
        <xdr:cNvPr id="10" name="Straight Arrow Connector 2">
          <a:extLst>
            <a:ext uri="{FF2B5EF4-FFF2-40B4-BE49-F238E27FC236}">
              <a16:creationId xmlns:a16="http://schemas.microsoft.com/office/drawing/2014/main" id="{345365BA-4A9C-42F7-8CAA-E02CD98DCEF0}"/>
            </a:ext>
          </a:extLst>
        </xdr:cNvPr>
        <xdr:cNvCxnSpPr>
          <a:cxnSpLocks noChangeShapeType="1"/>
        </xdr:cNvCxnSpPr>
      </xdr:nvCxnSpPr>
      <xdr:spPr bwMode="auto">
        <a:xfrm flipV="1">
          <a:off x="6407150" y="4730750"/>
          <a:ext cx="581025" cy="2006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25400</xdr:colOff>
      <xdr:row>13</xdr:row>
      <xdr:rowOff>165100</xdr:rowOff>
    </xdr:from>
    <xdr:to>
      <xdr:col>25</xdr:col>
      <xdr:colOff>38100</xdr:colOff>
      <xdr:row>13</xdr:row>
      <xdr:rowOff>177800</xdr:rowOff>
    </xdr:to>
    <xdr:cxnSp macro="">
      <xdr:nvCxnSpPr>
        <xdr:cNvPr id="11" name="Straight Arrow Connector 2">
          <a:extLst>
            <a:ext uri="{FF2B5EF4-FFF2-40B4-BE49-F238E27FC236}">
              <a16:creationId xmlns:a16="http://schemas.microsoft.com/office/drawing/2014/main" id="{D6F7180E-FD22-4628-881E-E9372743D311}"/>
            </a:ext>
          </a:extLst>
        </xdr:cNvPr>
        <xdr:cNvCxnSpPr>
          <a:cxnSpLocks noChangeShapeType="1"/>
        </xdr:cNvCxnSpPr>
      </xdr:nvCxnSpPr>
      <xdr:spPr bwMode="auto">
        <a:xfrm>
          <a:off x="12827000" y="4832350"/>
          <a:ext cx="60325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38100</xdr:colOff>
      <xdr:row>13</xdr:row>
      <xdr:rowOff>177800</xdr:rowOff>
    </xdr:from>
    <xdr:to>
      <xdr:col>21</xdr:col>
      <xdr:colOff>38100</xdr:colOff>
      <xdr:row>23</xdr:row>
      <xdr:rowOff>203200</xdr:rowOff>
    </xdr:to>
    <xdr:cxnSp macro="">
      <xdr:nvCxnSpPr>
        <xdr:cNvPr id="12" name="Straight Arrow Connector 2">
          <a:extLst>
            <a:ext uri="{FF2B5EF4-FFF2-40B4-BE49-F238E27FC236}">
              <a16:creationId xmlns:a16="http://schemas.microsoft.com/office/drawing/2014/main" id="{B7FF5B2F-5A8C-4DE4-B91C-0A9927DAA4FD}"/>
            </a:ext>
          </a:extLst>
        </xdr:cNvPr>
        <xdr:cNvCxnSpPr>
          <a:cxnSpLocks noChangeShapeType="1"/>
        </xdr:cNvCxnSpPr>
      </xdr:nvCxnSpPr>
      <xdr:spPr bwMode="auto">
        <a:xfrm flipV="1">
          <a:off x="10706100" y="4845050"/>
          <a:ext cx="590550" cy="3835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12700</xdr:colOff>
      <xdr:row>8</xdr:row>
      <xdr:rowOff>203200</xdr:rowOff>
    </xdr:from>
    <xdr:to>
      <xdr:col>17</xdr:col>
      <xdr:colOff>25400</xdr:colOff>
      <xdr:row>8</xdr:row>
      <xdr:rowOff>203200</xdr:rowOff>
    </xdr:to>
    <xdr:cxnSp macro="">
      <xdr:nvCxnSpPr>
        <xdr:cNvPr id="13" name="Straight Arrow Connector 2">
          <a:extLst>
            <a:ext uri="{FF2B5EF4-FFF2-40B4-BE49-F238E27FC236}">
              <a16:creationId xmlns:a16="http://schemas.microsoft.com/office/drawing/2014/main" id="{5B69A070-41EC-419E-9E6A-509F76FD3144}"/>
            </a:ext>
          </a:extLst>
        </xdr:cNvPr>
        <xdr:cNvCxnSpPr>
          <a:cxnSpLocks noChangeShapeType="1"/>
        </xdr:cNvCxnSpPr>
      </xdr:nvCxnSpPr>
      <xdr:spPr bwMode="auto">
        <a:xfrm>
          <a:off x="4298950" y="2965450"/>
          <a:ext cx="4851400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8</xdr:row>
      <xdr:rowOff>241300</xdr:rowOff>
    </xdr:from>
    <xdr:to>
      <xdr:col>17</xdr:col>
      <xdr:colOff>0</xdr:colOff>
      <xdr:row>13</xdr:row>
      <xdr:rowOff>266700</xdr:rowOff>
    </xdr:to>
    <xdr:cxnSp macro="">
      <xdr:nvCxnSpPr>
        <xdr:cNvPr id="14" name="Straight Arrow Connector 2">
          <a:extLst>
            <a:ext uri="{FF2B5EF4-FFF2-40B4-BE49-F238E27FC236}">
              <a16:creationId xmlns:a16="http://schemas.microsoft.com/office/drawing/2014/main" id="{028754F5-BE58-4166-9A93-63463D42DA3F}"/>
            </a:ext>
          </a:extLst>
        </xdr:cNvPr>
        <xdr:cNvCxnSpPr>
          <a:cxnSpLocks noChangeShapeType="1"/>
        </xdr:cNvCxnSpPr>
      </xdr:nvCxnSpPr>
      <xdr:spPr bwMode="auto">
        <a:xfrm flipV="1">
          <a:off x="8547100" y="3003550"/>
          <a:ext cx="577850" cy="1930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0</xdr:colOff>
      <xdr:row>12</xdr:row>
      <xdr:rowOff>330200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7A5A4D55-3239-4749-BEDE-334634665FA1}"/>
            </a:ext>
          </a:extLst>
        </xdr:cNvPr>
        <xdr:cNvCxnSpPr>
          <a:cxnSpLocks noChangeShapeType="1"/>
        </xdr:cNvCxnSpPr>
      </xdr:nvCxnSpPr>
      <xdr:spPr bwMode="auto">
        <a:xfrm>
          <a:off x="10668000" y="1114425"/>
          <a:ext cx="590550" cy="35020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13</xdr:row>
      <xdr:rowOff>266700</xdr:rowOff>
    </xdr:from>
    <xdr:to>
      <xdr:col>16</xdr:col>
      <xdr:colOff>609600</xdr:colOff>
      <xdr:row>23</xdr:row>
      <xdr:rowOff>177800</xdr:rowOff>
    </xdr:to>
    <xdr:cxnSp macro="">
      <xdr:nvCxnSpPr>
        <xdr:cNvPr id="16" name="Straight Arrow Connector 2">
          <a:extLst>
            <a:ext uri="{FF2B5EF4-FFF2-40B4-BE49-F238E27FC236}">
              <a16:creationId xmlns:a16="http://schemas.microsoft.com/office/drawing/2014/main" id="{C6BC0FCC-80C0-4EA3-92A7-FBD009EA2C9A}"/>
            </a:ext>
          </a:extLst>
        </xdr:cNvPr>
        <xdr:cNvCxnSpPr>
          <a:cxnSpLocks noChangeShapeType="1"/>
        </xdr:cNvCxnSpPr>
      </xdr:nvCxnSpPr>
      <xdr:spPr bwMode="auto">
        <a:xfrm>
          <a:off x="8547100" y="4933950"/>
          <a:ext cx="577850" cy="37211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49696</xdr:colOff>
      <xdr:row>31</xdr:row>
      <xdr:rowOff>91108</xdr:rowOff>
    </xdr:from>
    <xdr:to>
      <xdr:col>14</xdr:col>
      <xdr:colOff>1544707</xdr:colOff>
      <xdr:row>49</xdr:row>
      <xdr:rowOff>13252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1F46FF-CC72-4A3C-A9BD-6EE7A34E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190500</xdr:rowOff>
    </xdr:from>
    <xdr:to>
      <xdr:col>13</xdr:col>
      <xdr:colOff>25400</xdr:colOff>
      <xdr:row>18</xdr:row>
      <xdr:rowOff>203200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188387AB-926C-4F9B-B496-6F098E8DA7E3}"/>
            </a:ext>
          </a:extLst>
        </xdr:cNvPr>
        <xdr:cNvCxnSpPr/>
      </xdr:nvCxnSpPr>
      <xdr:spPr>
        <a:xfrm>
          <a:off x="6394450" y="6762750"/>
          <a:ext cx="622300" cy="12700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18</xdr:row>
      <xdr:rowOff>355600</xdr:rowOff>
    </xdr:from>
    <xdr:to>
      <xdr:col>16</xdr:col>
      <xdr:colOff>635000</xdr:colOff>
      <xdr:row>23</xdr:row>
      <xdr:rowOff>254000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D692968-E806-4A23-9608-D44C78E41274}"/>
            </a:ext>
          </a:extLst>
        </xdr:cNvPr>
        <xdr:cNvCxnSpPr>
          <a:cxnSpLocks noChangeShapeType="1"/>
        </xdr:cNvCxnSpPr>
      </xdr:nvCxnSpPr>
      <xdr:spPr bwMode="auto">
        <a:xfrm>
          <a:off x="4349750" y="6927850"/>
          <a:ext cx="4772025" cy="1803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25400</xdr:colOff>
      <xdr:row>18</xdr:row>
      <xdr:rowOff>228600</xdr:rowOff>
    </xdr:from>
    <xdr:to>
      <xdr:col>9</xdr:col>
      <xdr:colOff>38100</xdr:colOff>
      <xdr:row>18</xdr:row>
      <xdr:rowOff>241300</xdr:rowOff>
    </xdr:to>
    <xdr:cxnSp macro="">
      <xdr:nvCxnSpPr>
        <xdr:cNvPr id="4" name="Straight Arrow Connector 2">
          <a:extLst>
            <a:ext uri="{FF2B5EF4-FFF2-40B4-BE49-F238E27FC236}">
              <a16:creationId xmlns:a16="http://schemas.microsoft.com/office/drawing/2014/main" id="{76D718A4-6117-4B2C-99F7-60B18322CE98}"/>
            </a:ext>
          </a:extLst>
        </xdr:cNvPr>
        <xdr:cNvCxnSpPr>
          <a:cxnSpLocks noChangeShapeType="1"/>
        </xdr:cNvCxnSpPr>
      </xdr:nvCxnSpPr>
      <xdr:spPr bwMode="auto">
        <a:xfrm>
          <a:off x="4311650" y="6800850"/>
          <a:ext cx="6223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8</xdr:row>
      <xdr:rowOff>177800</xdr:rowOff>
    </xdr:from>
    <xdr:to>
      <xdr:col>20</xdr:col>
      <xdr:colOff>660400</xdr:colOff>
      <xdr:row>13</xdr:row>
      <xdr:rowOff>101600</xdr:rowOff>
    </xdr:to>
    <xdr:cxnSp macro="">
      <xdr:nvCxnSpPr>
        <xdr:cNvPr id="5" name="Straight Arrow Connector 2">
          <a:extLst>
            <a:ext uri="{FF2B5EF4-FFF2-40B4-BE49-F238E27FC236}">
              <a16:creationId xmlns:a16="http://schemas.microsoft.com/office/drawing/2014/main" id="{3AF53740-665F-40CB-A8EA-3EC5AD4C8869}"/>
            </a:ext>
          </a:extLst>
        </xdr:cNvPr>
        <xdr:cNvCxnSpPr>
          <a:cxnSpLocks noChangeShapeType="1"/>
        </xdr:cNvCxnSpPr>
      </xdr:nvCxnSpPr>
      <xdr:spPr bwMode="auto">
        <a:xfrm>
          <a:off x="10668000" y="2940050"/>
          <a:ext cx="593725" cy="18288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25400</xdr:colOff>
      <xdr:row>13</xdr:row>
      <xdr:rowOff>127000</xdr:rowOff>
    </xdr:from>
    <xdr:to>
      <xdr:col>21</xdr:col>
      <xdr:colOff>0</xdr:colOff>
      <xdr:row>18</xdr:row>
      <xdr:rowOff>241300</xdr:rowOff>
    </xdr:to>
    <xdr:cxnSp macro="">
      <xdr:nvCxnSpPr>
        <xdr:cNvPr id="6" name="Straight Arrow Connector 2">
          <a:extLst>
            <a:ext uri="{FF2B5EF4-FFF2-40B4-BE49-F238E27FC236}">
              <a16:creationId xmlns:a16="http://schemas.microsoft.com/office/drawing/2014/main" id="{DB622FEF-0278-4DD4-82EB-344B43962D87}"/>
            </a:ext>
          </a:extLst>
        </xdr:cNvPr>
        <xdr:cNvCxnSpPr>
          <a:cxnSpLocks noChangeShapeType="1"/>
        </xdr:cNvCxnSpPr>
      </xdr:nvCxnSpPr>
      <xdr:spPr bwMode="auto">
        <a:xfrm flipV="1">
          <a:off x="8559800" y="4794250"/>
          <a:ext cx="2698750" cy="20193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25400</xdr:colOff>
      <xdr:row>13</xdr:row>
      <xdr:rowOff>317500</xdr:rowOff>
    </xdr:from>
    <xdr:to>
      <xdr:col>4</xdr:col>
      <xdr:colOff>673100</xdr:colOff>
      <xdr:row>18</xdr:row>
      <xdr:rowOff>190500</xdr:rowOff>
    </xdr:to>
    <xdr:cxnSp macro="">
      <xdr:nvCxnSpPr>
        <xdr:cNvPr id="7" name="Straight Arrow Connector 2">
          <a:extLst>
            <a:ext uri="{FF2B5EF4-FFF2-40B4-BE49-F238E27FC236}">
              <a16:creationId xmlns:a16="http://schemas.microsoft.com/office/drawing/2014/main" id="{4061C0B2-EC69-4486-9834-75612C23AC49}"/>
            </a:ext>
          </a:extLst>
        </xdr:cNvPr>
        <xdr:cNvCxnSpPr>
          <a:cxnSpLocks noChangeShapeType="1"/>
        </xdr:cNvCxnSpPr>
      </xdr:nvCxnSpPr>
      <xdr:spPr bwMode="auto">
        <a:xfrm>
          <a:off x="2159000" y="4984750"/>
          <a:ext cx="581025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8</xdr:row>
      <xdr:rowOff>254000</xdr:rowOff>
    </xdr:from>
    <xdr:to>
      <xdr:col>4</xdr:col>
      <xdr:colOff>685800</xdr:colOff>
      <xdr:row>13</xdr:row>
      <xdr:rowOff>228600</xdr:rowOff>
    </xdr:to>
    <xdr:cxnSp macro="">
      <xdr:nvCxnSpPr>
        <xdr:cNvPr id="8" name="Straight Arrow Connector 2">
          <a:extLst>
            <a:ext uri="{FF2B5EF4-FFF2-40B4-BE49-F238E27FC236}">
              <a16:creationId xmlns:a16="http://schemas.microsoft.com/office/drawing/2014/main" id="{29093D40-2038-41DB-8C78-24826487568E}"/>
            </a:ext>
          </a:extLst>
        </xdr:cNvPr>
        <xdr:cNvCxnSpPr>
          <a:cxnSpLocks noChangeShapeType="1"/>
        </xdr:cNvCxnSpPr>
      </xdr:nvCxnSpPr>
      <xdr:spPr bwMode="auto">
        <a:xfrm flipV="1">
          <a:off x="2146300" y="3016250"/>
          <a:ext cx="596900" cy="1879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7</xdr:col>
      <xdr:colOff>558800</xdr:colOff>
      <xdr:row>3</xdr:row>
      <xdr:rowOff>127000</xdr:rowOff>
    </xdr:from>
    <xdr:to>
      <xdr:col>17</xdr:col>
      <xdr:colOff>12700</xdr:colOff>
      <xdr:row>8</xdr:row>
      <xdr:rowOff>190500</xdr:rowOff>
    </xdr:to>
    <xdr:cxnSp macro="">
      <xdr:nvCxnSpPr>
        <xdr:cNvPr id="9" name="Straight Arrow Connector 2">
          <a:extLst>
            <a:ext uri="{FF2B5EF4-FFF2-40B4-BE49-F238E27FC236}">
              <a16:creationId xmlns:a16="http://schemas.microsoft.com/office/drawing/2014/main" id="{176D278A-7188-448D-89B7-B5DAA5380285}"/>
            </a:ext>
          </a:extLst>
        </xdr:cNvPr>
        <xdr:cNvCxnSpPr>
          <a:cxnSpLocks noChangeShapeType="1"/>
        </xdr:cNvCxnSpPr>
      </xdr:nvCxnSpPr>
      <xdr:spPr bwMode="auto">
        <a:xfrm flipV="1">
          <a:off x="4283075" y="1127125"/>
          <a:ext cx="4854575" cy="18256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12</xdr:col>
      <xdr:colOff>25400</xdr:colOff>
      <xdr:row>13</xdr:row>
      <xdr:rowOff>63500</xdr:rowOff>
    </xdr:from>
    <xdr:to>
      <xdr:col>12</xdr:col>
      <xdr:colOff>673100</xdr:colOff>
      <xdr:row>18</xdr:row>
      <xdr:rowOff>165100</xdr:rowOff>
    </xdr:to>
    <xdr:cxnSp macro="">
      <xdr:nvCxnSpPr>
        <xdr:cNvPr id="10" name="Straight Arrow Connector 2">
          <a:extLst>
            <a:ext uri="{FF2B5EF4-FFF2-40B4-BE49-F238E27FC236}">
              <a16:creationId xmlns:a16="http://schemas.microsoft.com/office/drawing/2014/main" id="{ED34AF97-6988-4838-8917-58FE139E86B6}"/>
            </a:ext>
          </a:extLst>
        </xdr:cNvPr>
        <xdr:cNvCxnSpPr>
          <a:cxnSpLocks noChangeShapeType="1"/>
        </xdr:cNvCxnSpPr>
      </xdr:nvCxnSpPr>
      <xdr:spPr bwMode="auto">
        <a:xfrm flipV="1">
          <a:off x="6407150" y="4730750"/>
          <a:ext cx="581025" cy="2006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25400</xdr:colOff>
      <xdr:row>13</xdr:row>
      <xdr:rowOff>165100</xdr:rowOff>
    </xdr:from>
    <xdr:to>
      <xdr:col>25</xdr:col>
      <xdr:colOff>38100</xdr:colOff>
      <xdr:row>13</xdr:row>
      <xdr:rowOff>177800</xdr:rowOff>
    </xdr:to>
    <xdr:cxnSp macro="">
      <xdr:nvCxnSpPr>
        <xdr:cNvPr id="11" name="Straight Arrow Connector 2">
          <a:extLst>
            <a:ext uri="{FF2B5EF4-FFF2-40B4-BE49-F238E27FC236}">
              <a16:creationId xmlns:a16="http://schemas.microsoft.com/office/drawing/2014/main" id="{91F62C4D-E901-4ECD-BB63-455118D23634}"/>
            </a:ext>
          </a:extLst>
        </xdr:cNvPr>
        <xdr:cNvCxnSpPr>
          <a:cxnSpLocks noChangeShapeType="1"/>
        </xdr:cNvCxnSpPr>
      </xdr:nvCxnSpPr>
      <xdr:spPr bwMode="auto">
        <a:xfrm>
          <a:off x="12827000" y="4832350"/>
          <a:ext cx="60325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38100</xdr:colOff>
      <xdr:row>13</xdr:row>
      <xdr:rowOff>177800</xdr:rowOff>
    </xdr:from>
    <xdr:to>
      <xdr:col>21</xdr:col>
      <xdr:colOff>38100</xdr:colOff>
      <xdr:row>23</xdr:row>
      <xdr:rowOff>203200</xdr:rowOff>
    </xdr:to>
    <xdr:cxnSp macro="">
      <xdr:nvCxnSpPr>
        <xdr:cNvPr id="12" name="Straight Arrow Connector 2">
          <a:extLst>
            <a:ext uri="{FF2B5EF4-FFF2-40B4-BE49-F238E27FC236}">
              <a16:creationId xmlns:a16="http://schemas.microsoft.com/office/drawing/2014/main" id="{88EB7F2F-4FAD-4461-80BF-FCE88E83B529}"/>
            </a:ext>
          </a:extLst>
        </xdr:cNvPr>
        <xdr:cNvCxnSpPr>
          <a:cxnSpLocks noChangeShapeType="1"/>
        </xdr:cNvCxnSpPr>
      </xdr:nvCxnSpPr>
      <xdr:spPr bwMode="auto">
        <a:xfrm flipV="1">
          <a:off x="10706100" y="4845050"/>
          <a:ext cx="590550" cy="3835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12700</xdr:colOff>
      <xdr:row>8</xdr:row>
      <xdr:rowOff>203200</xdr:rowOff>
    </xdr:from>
    <xdr:to>
      <xdr:col>17</xdr:col>
      <xdr:colOff>25400</xdr:colOff>
      <xdr:row>8</xdr:row>
      <xdr:rowOff>203200</xdr:rowOff>
    </xdr:to>
    <xdr:cxnSp macro="">
      <xdr:nvCxnSpPr>
        <xdr:cNvPr id="13" name="Straight Arrow Connector 2">
          <a:extLst>
            <a:ext uri="{FF2B5EF4-FFF2-40B4-BE49-F238E27FC236}">
              <a16:creationId xmlns:a16="http://schemas.microsoft.com/office/drawing/2014/main" id="{14570DF3-50A9-474F-90CA-24325C661719}"/>
            </a:ext>
          </a:extLst>
        </xdr:cNvPr>
        <xdr:cNvCxnSpPr>
          <a:cxnSpLocks noChangeShapeType="1"/>
        </xdr:cNvCxnSpPr>
      </xdr:nvCxnSpPr>
      <xdr:spPr bwMode="auto">
        <a:xfrm>
          <a:off x="4298950" y="2965450"/>
          <a:ext cx="4851400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8</xdr:row>
      <xdr:rowOff>241300</xdr:rowOff>
    </xdr:from>
    <xdr:to>
      <xdr:col>17</xdr:col>
      <xdr:colOff>0</xdr:colOff>
      <xdr:row>13</xdr:row>
      <xdr:rowOff>266700</xdr:rowOff>
    </xdr:to>
    <xdr:cxnSp macro="">
      <xdr:nvCxnSpPr>
        <xdr:cNvPr id="14" name="Straight Arrow Connector 2">
          <a:extLst>
            <a:ext uri="{FF2B5EF4-FFF2-40B4-BE49-F238E27FC236}">
              <a16:creationId xmlns:a16="http://schemas.microsoft.com/office/drawing/2014/main" id="{1E630954-2E5E-4514-8A8D-B84975217CAE}"/>
            </a:ext>
          </a:extLst>
        </xdr:cNvPr>
        <xdr:cNvCxnSpPr>
          <a:cxnSpLocks noChangeShapeType="1"/>
        </xdr:cNvCxnSpPr>
      </xdr:nvCxnSpPr>
      <xdr:spPr bwMode="auto">
        <a:xfrm flipV="1">
          <a:off x="8547100" y="3003550"/>
          <a:ext cx="577850" cy="1930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0</xdr:colOff>
      <xdr:row>12</xdr:row>
      <xdr:rowOff>330200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8C239CE0-AE66-4150-84CE-D5DBA16FEFA6}"/>
            </a:ext>
          </a:extLst>
        </xdr:cNvPr>
        <xdr:cNvCxnSpPr>
          <a:cxnSpLocks noChangeShapeType="1"/>
        </xdr:cNvCxnSpPr>
      </xdr:nvCxnSpPr>
      <xdr:spPr bwMode="auto">
        <a:xfrm>
          <a:off x="10668000" y="1114425"/>
          <a:ext cx="590550" cy="35020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13</xdr:row>
      <xdr:rowOff>266700</xdr:rowOff>
    </xdr:from>
    <xdr:to>
      <xdr:col>16</xdr:col>
      <xdr:colOff>609600</xdr:colOff>
      <xdr:row>23</xdr:row>
      <xdr:rowOff>177800</xdr:rowOff>
    </xdr:to>
    <xdr:cxnSp macro="">
      <xdr:nvCxnSpPr>
        <xdr:cNvPr id="16" name="Straight Arrow Connector 2">
          <a:extLst>
            <a:ext uri="{FF2B5EF4-FFF2-40B4-BE49-F238E27FC236}">
              <a16:creationId xmlns:a16="http://schemas.microsoft.com/office/drawing/2014/main" id="{DB5D6B8A-C9F1-4C69-ACDD-7B0003823A15}"/>
            </a:ext>
          </a:extLst>
        </xdr:cNvPr>
        <xdr:cNvCxnSpPr>
          <a:cxnSpLocks noChangeShapeType="1"/>
        </xdr:cNvCxnSpPr>
      </xdr:nvCxnSpPr>
      <xdr:spPr bwMode="auto">
        <a:xfrm>
          <a:off x="8547100" y="4933950"/>
          <a:ext cx="577850" cy="37211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190500</xdr:rowOff>
    </xdr:from>
    <xdr:to>
      <xdr:col>13</xdr:col>
      <xdr:colOff>25400</xdr:colOff>
      <xdr:row>18</xdr:row>
      <xdr:rowOff>203200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11628038-F56A-48E0-98D3-38923AC42E7B}"/>
            </a:ext>
          </a:extLst>
        </xdr:cNvPr>
        <xdr:cNvCxnSpPr/>
      </xdr:nvCxnSpPr>
      <xdr:spPr>
        <a:xfrm>
          <a:off x="6394450" y="6762750"/>
          <a:ext cx="622300" cy="12700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18</xdr:row>
      <xdr:rowOff>355600</xdr:rowOff>
    </xdr:from>
    <xdr:to>
      <xdr:col>16</xdr:col>
      <xdr:colOff>635000</xdr:colOff>
      <xdr:row>23</xdr:row>
      <xdr:rowOff>254000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D1D965-637F-474F-AED0-F50F15CFBDB4}"/>
            </a:ext>
          </a:extLst>
        </xdr:cNvPr>
        <xdr:cNvCxnSpPr>
          <a:cxnSpLocks noChangeShapeType="1"/>
        </xdr:cNvCxnSpPr>
      </xdr:nvCxnSpPr>
      <xdr:spPr bwMode="auto">
        <a:xfrm>
          <a:off x="4349750" y="6927850"/>
          <a:ext cx="4772025" cy="1803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25400</xdr:colOff>
      <xdr:row>18</xdr:row>
      <xdr:rowOff>228600</xdr:rowOff>
    </xdr:from>
    <xdr:to>
      <xdr:col>9</xdr:col>
      <xdr:colOff>38100</xdr:colOff>
      <xdr:row>18</xdr:row>
      <xdr:rowOff>241300</xdr:rowOff>
    </xdr:to>
    <xdr:cxnSp macro="">
      <xdr:nvCxnSpPr>
        <xdr:cNvPr id="4" name="Straight Arrow Connector 2">
          <a:extLst>
            <a:ext uri="{FF2B5EF4-FFF2-40B4-BE49-F238E27FC236}">
              <a16:creationId xmlns:a16="http://schemas.microsoft.com/office/drawing/2014/main" id="{91F9F832-84BC-4419-9F7D-71218887052C}"/>
            </a:ext>
          </a:extLst>
        </xdr:cNvPr>
        <xdr:cNvCxnSpPr>
          <a:cxnSpLocks noChangeShapeType="1"/>
        </xdr:cNvCxnSpPr>
      </xdr:nvCxnSpPr>
      <xdr:spPr bwMode="auto">
        <a:xfrm>
          <a:off x="4311650" y="6800850"/>
          <a:ext cx="6223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8</xdr:row>
      <xdr:rowOff>177800</xdr:rowOff>
    </xdr:from>
    <xdr:to>
      <xdr:col>20</xdr:col>
      <xdr:colOff>660400</xdr:colOff>
      <xdr:row>13</xdr:row>
      <xdr:rowOff>101600</xdr:rowOff>
    </xdr:to>
    <xdr:cxnSp macro="">
      <xdr:nvCxnSpPr>
        <xdr:cNvPr id="5" name="Straight Arrow Connector 2">
          <a:extLst>
            <a:ext uri="{FF2B5EF4-FFF2-40B4-BE49-F238E27FC236}">
              <a16:creationId xmlns:a16="http://schemas.microsoft.com/office/drawing/2014/main" id="{043951AD-798C-4423-8C1C-91FA97A081A6}"/>
            </a:ext>
          </a:extLst>
        </xdr:cNvPr>
        <xdr:cNvCxnSpPr>
          <a:cxnSpLocks noChangeShapeType="1"/>
        </xdr:cNvCxnSpPr>
      </xdr:nvCxnSpPr>
      <xdr:spPr bwMode="auto">
        <a:xfrm>
          <a:off x="10668000" y="2940050"/>
          <a:ext cx="593725" cy="18288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25400</xdr:colOff>
      <xdr:row>13</xdr:row>
      <xdr:rowOff>127000</xdr:rowOff>
    </xdr:from>
    <xdr:to>
      <xdr:col>21</xdr:col>
      <xdr:colOff>0</xdr:colOff>
      <xdr:row>18</xdr:row>
      <xdr:rowOff>241300</xdr:rowOff>
    </xdr:to>
    <xdr:cxnSp macro="">
      <xdr:nvCxnSpPr>
        <xdr:cNvPr id="6" name="Straight Arrow Connector 2">
          <a:extLst>
            <a:ext uri="{FF2B5EF4-FFF2-40B4-BE49-F238E27FC236}">
              <a16:creationId xmlns:a16="http://schemas.microsoft.com/office/drawing/2014/main" id="{3E2A8A1D-C8DC-4EA9-97DF-9F945753D6A4}"/>
            </a:ext>
          </a:extLst>
        </xdr:cNvPr>
        <xdr:cNvCxnSpPr>
          <a:cxnSpLocks noChangeShapeType="1"/>
        </xdr:cNvCxnSpPr>
      </xdr:nvCxnSpPr>
      <xdr:spPr bwMode="auto">
        <a:xfrm flipV="1">
          <a:off x="8559800" y="4794250"/>
          <a:ext cx="2698750" cy="20193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25400</xdr:colOff>
      <xdr:row>13</xdr:row>
      <xdr:rowOff>317500</xdr:rowOff>
    </xdr:from>
    <xdr:to>
      <xdr:col>4</xdr:col>
      <xdr:colOff>673100</xdr:colOff>
      <xdr:row>18</xdr:row>
      <xdr:rowOff>190500</xdr:rowOff>
    </xdr:to>
    <xdr:cxnSp macro="">
      <xdr:nvCxnSpPr>
        <xdr:cNvPr id="7" name="Straight Arrow Connector 2">
          <a:extLst>
            <a:ext uri="{FF2B5EF4-FFF2-40B4-BE49-F238E27FC236}">
              <a16:creationId xmlns:a16="http://schemas.microsoft.com/office/drawing/2014/main" id="{E92BC114-2B09-4FD0-85E8-5292756255F1}"/>
            </a:ext>
          </a:extLst>
        </xdr:cNvPr>
        <xdr:cNvCxnSpPr>
          <a:cxnSpLocks noChangeShapeType="1"/>
        </xdr:cNvCxnSpPr>
      </xdr:nvCxnSpPr>
      <xdr:spPr bwMode="auto">
        <a:xfrm>
          <a:off x="2159000" y="4984750"/>
          <a:ext cx="581025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8</xdr:row>
      <xdr:rowOff>254000</xdr:rowOff>
    </xdr:from>
    <xdr:to>
      <xdr:col>4</xdr:col>
      <xdr:colOff>685800</xdr:colOff>
      <xdr:row>13</xdr:row>
      <xdr:rowOff>228600</xdr:rowOff>
    </xdr:to>
    <xdr:cxnSp macro="">
      <xdr:nvCxnSpPr>
        <xdr:cNvPr id="8" name="Straight Arrow Connector 2">
          <a:extLst>
            <a:ext uri="{FF2B5EF4-FFF2-40B4-BE49-F238E27FC236}">
              <a16:creationId xmlns:a16="http://schemas.microsoft.com/office/drawing/2014/main" id="{1C98002C-51F9-4473-9908-584676F4AE09}"/>
            </a:ext>
          </a:extLst>
        </xdr:cNvPr>
        <xdr:cNvCxnSpPr>
          <a:cxnSpLocks noChangeShapeType="1"/>
        </xdr:cNvCxnSpPr>
      </xdr:nvCxnSpPr>
      <xdr:spPr bwMode="auto">
        <a:xfrm flipV="1">
          <a:off x="2146300" y="3016250"/>
          <a:ext cx="596900" cy="1879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7</xdr:col>
      <xdr:colOff>558800</xdr:colOff>
      <xdr:row>3</xdr:row>
      <xdr:rowOff>127000</xdr:rowOff>
    </xdr:from>
    <xdr:to>
      <xdr:col>17</xdr:col>
      <xdr:colOff>12700</xdr:colOff>
      <xdr:row>8</xdr:row>
      <xdr:rowOff>190500</xdr:rowOff>
    </xdr:to>
    <xdr:cxnSp macro="">
      <xdr:nvCxnSpPr>
        <xdr:cNvPr id="9" name="Straight Arrow Connector 2">
          <a:extLst>
            <a:ext uri="{FF2B5EF4-FFF2-40B4-BE49-F238E27FC236}">
              <a16:creationId xmlns:a16="http://schemas.microsoft.com/office/drawing/2014/main" id="{76F3E703-8BF8-48A7-BECE-3FFECA15F787}"/>
            </a:ext>
          </a:extLst>
        </xdr:cNvPr>
        <xdr:cNvCxnSpPr>
          <a:cxnSpLocks noChangeShapeType="1"/>
        </xdr:cNvCxnSpPr>
      </xdr:nvCxnSpPr>
      <xdr:spPr bwMode="auto">
        <a:xfrm flipV="1">
          <a:off x="4283075" y="1127125"/>
          <a:ext cx="4854575" cy="18256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12</xdr:col>
      <xdr:colOff>25400</xdr:colOff>
      <xdr:row>13</xdr:row>
      <xdr:rowOff>63500</xdr:rowOff>
    </xdr:from>
    <xdr:to>
      <xdr:col>12</xdr:col>
      <xdr:colOff>673100</xdr:colOff>
      <xdr:row>18</xdr:row>
      <xdr:rowOff>165100</xdr:rowOff>
    </xdr:to>
    <xdr:cxnSp macro="">
      <xdr:nvCxnSpPr>
        <xdr:cNvPr id="10" name="Straight Arrow Connector 2">
          <a:extLst>
            <a:ext uri="{FF2B5EF4-FFF2-40B4-BE49-F238E27FC236}">
              <a16:creationId xmlns:a16="http://schemas.microsoft.com/office/drawing/2014/main" id="{2CFFC55D-1ADD-41DA-9A42-2F0024721219}"/>
            </a:ext>
          </a:extLst>
        </xdr:cNvPr>
        <xdr:cNvCxnSpPr>
          <a:cxnSpLocks noChangeShapeType="1"/>
        </xdr:cNvCxnSpPr>
      </xdr:nvCxnSpPr>
      <xdr:spPr bwMode="auto">
        <a:xfrm flipV="1">
          <a:off x="6407150" y="4730750"/>
          <a:ext cx="581025" cy="2006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25400</xdr:colOff>
      <xdr:row>13</xdr:row>
      <xdr:rowOff>165100</xdr:rowOff>
    </xdr:from>
    <xdr:to>
      <xdr:col>25</xdr:col>
      <xdr:colOff>38100</xdr:colOff>
      <xdr:row>13</xdr:row>
      <xdr:rowOff>177800</xdr:rowOff>
    </xdr:to>
    <xdr:cxnSp macro="">
      <xdr:nvCxnSpPr>
        <xdr:cNvPr id="11" name="Straight Arrow Connector 2">
          <a:extLst>
            <a:ext uri="{FF2B5EF4-FFF2-40B4-BE49-F238E27FC236}">
              <a16:creationId xmlns:a16="http://schemas.microsoft.com/office/drawing/2014/main" id="{935A9D2D-4485-44BF-ADA3-812DAD3D2076}"/>
            </a:ext>
          </a:extLst>
        </xdr:cNvPr>
        <xdr:cNvCxnSpPr>
          <a:cxnSpLocks noChangeShapeType="1"/>
        </xdr:cNvCxnSpPr>
      </xdr:nvCxnSpPr>
      <xdr:spPr bwMode="auto">
        <a:xfrm>
          <a:off x="12827000" y="4832350"/>
          <a:ext cx="60325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38100</xdr:colOff>
      <xdr:row>13</xdr:row>
      <xdr:rowOff>177800</xdr:rowOff>
    </xdr:from>
    <xdr:to>
      <xdr:col>21</xdr:col>
      <xdr:colOff>38100</xdr:colOff>
      <xdr:row>23</xdr:row>
      <xdr:rowOff>203200</xdr:rowOff>
    </xdr:to>
    <xdr:cxnSp macro="">
      <xdr:nvCxnSpPr>
        <xdr:cNvPr id="12" name="Straight Arrow Connector 2">
          <a:extLst>
            <a:ext uri="{FF2B5EF4-FFF2-40B4-BE49-F238E27FC236}">
              <a16:creationId xmlns:a16="http://schemas.microsoft.com/office/drawing/2014/main" id="{40019868-E040-40F3-9481-70455F6C7F3D}"/>
            </a:ext>
          </a:extLst>
        </xdr:cNvPr>
        <xdr:cNvCxnSpPr>
          <a:cxnSpLocks noChangeShapeType="1"/>
        </xdr:cNvCxnSpPr>
      </xdr:nvCxnSpPr>
      <xdr:spPr bwMode="auto">
        <a:xfrm flipV="1">
          <a:off x="10706100" y="4845050"/>
          <a:ext cx="590550" cy="3835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12700</xdr:colOff>
      <xdr:row>8</xdr:row>
      <xdr:rowOff>203200</xdr:rowOff>
    </xdr:from>
    <xdr:to>
      <xdr:col>17</xdr:col>
      <xdr:colOff>25400</xdr:colOff>
      <xdr:row>8</xdr:row>
      <xdr:rowOff>203200</xdr:rowOff>
    </xdr:to>
    <xdr:cxnSp macro="">
      <xdr:nvCxnSpPr>
        <xdr:cNvPr id="13" name="Straight Arrow Connector 2">
          <a:extLst>
            <a:ext uri="{FF2B5EF4-FFF2-40B4-BE49-F238E27FC236}">
              <a16:creationId xmlns:a16="http://schemas.microsoft.com/office/drawing/2014/main" id="{BE0CF7E3-544B-4E14-AB51-A48DE76B3FA4}"/>
            </a:ext>
          </a:extLst>
        </xdr:cNvPr>
        <xdr:cNvCxnSpPr>
          <a:cxnSpLocks noChangeShapeType="1"/>
        </xdr:cNvCxnSpPr>
      </xdr:nvCxnSpPr>
      <xdr:spPr bwMode="auto">
        <a:xfrm>
          <a:off x="4298950" y="2965450"/>
          <a:ext cx="4851400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8</xdr:row>
      <xdr:rowOff>241300</xdr:rowOff>
    </xdr:from>
    <xdr:to>
      <xdr:col>17</xdr:col>
      <xdr:colOff>0</xdr:colOff>
      <xdr:row>13</xdr:row>
      <xdr:rowOff>266700</xdr:rowOff>
    </xdr:to>
    <xdr:cxnSp macro="">
      <xdr:nvCxnSpPr>
        <xdr:cNvPr id="14" name="Straight Arrow Connector 2">
          <a:extLst>
            <a:ext uri="{FF2B5EF4-FFF2-40B4-BE49-F238E27FC236}">
              <a16:creationId xmlns:a16="http://schemas.microsoft.com/office/drawing/2014/main" id="{BE6D886F-8B31-4D53-A81F-32739423B4B0}"/>
            </a:ext>
          </a:extLst>
        </xdr:cNvPr>
        <xdr:cNvCxnSpPr>
          <a:cxnSpLocks noChangeShapeType="1"/>
        </xdr:cNvCxnSpPr>
      </xdr:nvCxnSpPr>
      <xdr:spPr bwMode="auto">
        <a:xfrm flipV="1">
          <a:off x="8547100" y="3003550"/>
          <a:ext cx="577850" cy="1930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0</xdr:colOff>
      <xdr:row>12</xdr:row>
      <xdr:rowOff>330200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20C17718-4599-4849-9912-176D80B33D9C}"/>
            </a:ext>
          </a:extLst>
        </xdr:cNvPr>
        <xdr:cNvCxnSpPr>
          <a:cxnSpLocks noChangeShapeType="1"/>
        </xdr:cNvCxnSpPr>
      </xdr:nvCxnSpPr>
      <xdr:spPr bwMode="auto">
        <a:xfrm>
          <a:off x="10668000" y="1114425"/>
          <a:ext cx="590550" cy="35020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13</xdr:row>
      <xdr:rowOff>266700</xdr:rowOff>
    </xdr:from>
    <xdr:to>
      <xdr:col>16</xdr:col>
      <xdr:colOff>609600</xdr:colOff>
      <xdr:row>23</xdr:row>
      <xdr:rowOff>177800</xdr:rowOff>
    </xdr:to>
    <xdr:cxnSp macro="">
      <xdr:nvCxnSpPr>
        <xdr:cNvPr id="16" name="Straight Arrow Connector 2">
          <a:extLst>
            <a:ext uri="{FF2B5EF4-FFF2-40B4-BE49-F238E27FC236}">
              <a16:creationId xmlns:a16="http://schemas.microsoft.com/office/drawing/2014/main" id="{E0759F4B-2C2B-4835-A2A1-1B830C2403B1}"/>
            </a:ext>
          </a:extLst>
        </xdr:cNvPr>
        <xdr:cNvCxnSpPr>
          <a:cxnSpLocks noChangeShapeType="1"/>
        </xdr:cNvCxnSpPr>
      </xdr:nvCxnSpPr>
      <xdr:spPr bwMode="auto">
        <a:xfrm>
          <a:off x="8547100" y="4933950"/>
          <a:ext cx="577850" cy="37211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13</xdr:col>
      <xdr:colOff>1000125</xdr:colOff>
      <xdr:row>37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EB779C-BAE3-3BE7-413D-9CA84EA3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190500</xdr:rowOff>
    </xdr:from>
    <xdr:to>
      <xdr:col>13</xdr:col>
      <xdr:colOff>25400</xdr:colOff>
      <xdr:row>18</xdr:row>
      <xdr:rowOff>203200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73943E91-B13C-45DD-AA62-050D0C54A567}"/>
            </a:ext>
          </a:extLst>
        </xdr:cNvPr>
        <xdr:cNvCxnSpPr/>
      </xdr:nvCxnSpPr>
      <xdr:spPr>
        <a:xfrm>
          <a:off x="6394450" y="6762750"/>
          <a:ext cx="622300" cy="12700"/>
        </a:xfrm>
        <a:prstGeom prst="straightConnector1">
          <a:avLst/>
        </a:prstGeom>
        <a:ln w="38100" cmpd="sng">
          <a:solidFill>
            <a:schemeClr val="tx1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18</xdr:row>
      <xdr:rowOff>355600</xdr:rowOff>
    </xdr:from>
    <xdr:to>
      <xdr:col>16</xdr:col>
      <xdr:colOff>635000</xdr:colOff>
      <xdr:row>23</xdr:row>
      <xdr:rowOff>254000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79C8DA-00BC-4976-A5A9-EEDD75BA1764}"/>
            </a:ext>
          </a:extLst>
        </xdr:cNvPr>
        <xdr:cNvCxnSpPr>
          <a:cxnSpLocks noChangeShapeType="1"/>
        </xdr:cNvCxnSpPr>
      </xdr:nvCxnSpPr>
      <xdr:spPr bwMode="auto">
        <a:xfrm>
          <a:off x="4349750" y="6927850"/>
          <a:ext cx="4772025" cy="1803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25400</xdr:colOff>
      <xdr:row>18</xdr:row>
      <xdr:rowOff>228600</xdr:rowOff>
    </xdr:from>
    <xdr:to>
      <xdr:col>9</xdr:col>
      <xdr:colOff>38100</xdr:colOff>
      <xdr:row>18</xdr:row>
      <xdr:rowOff>241300</xdr:rowOff>
    </xdr:to>
    <xdr:cxnSp macro="">
      <xdr:nvCxnSpPr>
        <xdr:cNvPr id="4" name="Straight Arrow Connector 2">
          <a:extLst>
            <a:ext uri="{FF2B5EF4-FFF2-40B4-BE49-F238E27FC236}">
              <a16:creationId xmlns:a16="http://schemas.microsoft.com/office/drawing/2014/main" id="{204638D1-C15E-4A4B-8EF7-80D994E4CD30}"/>
            </a:ext>
          </a:extLst>
        </xdr:cNvPr>
        <xdr:cNvCxnSpPr>
          <a:cxnSpLocks noChangeShapeType="1"/>
        </xdr:cNvCxnSpPr>
      </xdr:nvCxnSpPr>
      <xdr:spPr bwMode="auto">
        <a:xfrm>
          <a:off x="4311650" y="6800850"/>
          <a:ext cx="62230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8</xdr:row>
      <xdr:rowOff>177800</xdr:rowOff>
    </xdr:from>
    <xdr:to>
      <xdr:col>20</xdr:col>
      <xdr:colOff>660400</xdr:colOff>
      <xdr:row>13</xdr:row>
      <xdr:rowOff>101600</xdr:rowOff>
    </xdr:to>
    <xdr:cxnSp macro="">
      <xdr:nvCxnSpPr>
        <xdr:cNvPr id="5" name="Straight Arrow Connector 2">
          <a:extLst>
            <a:ext uri="{FF2B5EF4-FFF2-40B4-BE49-F238E27FC236}">
              <a16:creationId xmlns:a16="http://schemas.microsoft.com/office/drawing/2014/main" id="{576D8811-3659-48F3-A9CE-986C2376DD6F}"/>
            </a:ext>
          </a:extLst>
        </xdr:cNvPr>
        <xdr:cNvCxnSpPr>
          <a:cxnSpLocks noChangeShapeType="1"/>
        </xdr:cNvCxnSpPr>
      </xdr:nvCxnSpPr>
      <xdr:spPr bwMode="auto">
        <a:xfrm>
          <a:off x="10668000" y="2940050"/>
          <a:ext cx="593725" cy="18288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25400</xdr:colOff>
      <xdr:row>13</xdr:row>
      <xdr:rowOff>127000</xdr:rowOff>
    </xdr:from>
    <xdr:to>
      <xdr:col>21</xdr:col>
      <xdr:colOff>0</xdr:colOff>
      <xdr:row>18</xdr:row>
      <xdr:rowOff>241300</xdr:rowOff>
    </xdr:to>
    <xdr:cxnSp macro="">
      <xdr:nvCxnSpPr>
        <xdr:cNvPr id="6" name="Straight Arrow Connector 2">
          <a:extLst>
            <a:ext uri="{FF2B5EF4-FFF2-40B4-BE49-F238E27FC236}">
              <a16:creationId xmlns:a16="http://schemas.microsoft.com/office/drawing/2014/main" id="{54479781-4902-4EFC-833D-835C35B92269}"/>
            </a:ext>
          </a:extLst>
        </xdr:cNvPr>
        <xdr:cNvCxnSpPr>
          <a:cxnSpLocks noChangeShapeType="1"/>
        </xdr:cNvCxnSpPr>
      </xdr:nvCxnSpPr>
      <xdr:spPr bwMode="auto">
        <a:xfrm flipV="1">
          <a:off x="8559800" y="4794250"/>
          <a:ext cx="2698750" cy="20193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25400</xdr:colOff>
      <xdr:row>13</xdr:row>
      <xdr:rowOff>317500</xdr:rowOff>
    </xdr:from>
    <xdr:to>
      <xdr:col>4</xdr:col>
      <xdr:colOff>673100</xdr:colOff>
      <xdr:row>18</xdr:row>
      <xdr:rowOff>190500</xdr:rowOff>
    </xdr:to>
    <xdr:cxnSp macro="">
      <xdr:nvCxnSpPr>
        <xdr:cNvPr id="7" name="Straight Arrow Connector 2">
          <a:extLst>
            <a:ext uri="{FF2B5EF4-FFF2-40B4-BE49-F238E27FC236}">
              <a16:creationId xmlns:a16="http://schemas.microsoft.com/office/drawing/2014/main" id="{BA88C45B-CFF8-47A9-BCD6-590F046BF0CF}"/>
            </a:ext>
          </a:extLst>
        </xdr:cNvPr>
        <xdr:cNvCxnSpPr>
          <a:cxnSpLocks noChangeShapeType="1"/>
        </xdr:cNvCxnSpPr>
      </xdr:nvCxnSpPr>
      <xdr:spPr bwMode="auto">
        <a:xfrm>
          <a:off x="2159000" y="4984750"/>
          <a:ext cx="581025" cy="17780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8</xdr:row>
      <xdr:rowOff>254000</xdr:rowOff>
    </xdr:from>
    <xdr:to>
      <xdr:col>4</xdr:col>
      <xdr:colOff>685800</xdr:colOff>
      <xdr:row>13</xdr:row>
      <xdr:rowOff>228600</xdr:rowOff>
    </xdr:to>
    <xdr:cxnSp macro="">
      <xdr:nvCxnSpPr>
        <xdr:cNvPr id="8" name="Straight Arrow Connector 2">
          <a:extLst>
            <a:ext uri="{FF2B5EF4-FFF2-40B4-BE49-F238E27FC236}">
              <a16:creationId xmlns:a16="http://schemas.microsoft.com/office/drawing/2014/main" id="{69113BE0-CBF3-426F-8B45-B48796ABB8DE}"/>
            </a:ext>
          </a:extLst>
        </xdr:cNvPr>
        <xdr:cNvCxnSpPr>
          <a:cxnSpLocks noChangeShapeType="1"/>
        </xdr:cNvCxnSpPr>
      </xdr:nvCxnSpPr>
      <xdr:spPr bwMode="auto">
        <a:xfrm flipV="1">
          <a:off x="2146300" y="3016250"/>
          <a:ext cx="596900" cy="1879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7</xdr:col>
      <xdr:colOff>558800</xdr:colOff>
      <xdr:row>3</xdr:row>
      <xdr:rowOff>127000</xdr:rowOff>
    </xdr:from>
    <xdr:to>
      <xdr:col>17</xdr:col>
      <xdr:colOff>12700</xdr:colOff>
      <xdr:row>8</xdr:row>
      <xdr:rowOff>190500</xdr:rowOff>
    </xdr:to>
    <xdr:cxnSp macro="">
      <xdr:nvCxnSpPr>
        <xdr:cNvPr id="9" name="Straight Arrow Connector 2">
          <a:extLst>
            <a:ext uri="{FF2B5EF4-FFF2-40B4-BE49-F238E27FC236}">
              <a16:creationId xmlns:a16="http://schemas.microsoft.com/office/drawing/2014/main" id="{4319AA20-61C4-435F-83F0-6A12F2D46579}"/>
            </a:ext>
          </a:extLst>
        </xdr:cNvPr>
        <xdr:cNvCxnSpPr>
          <a:cxnSpLocks noChangeShapeType="1"/>
        </xdr:cNvCxnSpPr>
      </xdr:nvCxnSpPr>
      <xdr:spPr bwMode="auto">
        <a:xfrm flipV="1">
          <a:off x="4283075" y="1127125"/>
          <a:ext cx="4854575" cy="18256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12</xdr:col>
      <xdr:colOff>25400</xdr:colOff>
      <xdr:row>13</xdr:row>
      <xdr:rowOff>63500</xdr:rowOff>
    </xdr:from>
    <xdr:to>
      <xdr:col>12</xdr:col>
      <xdr:colOff>673100</xdr:colOff>
      <xdr:row>18</xdr:row>
      <xdr:rowOff>165100</xdr:rowOff>
    </xdr:to>
    <xdr:cxnSp macro="">
      <xdr:nvCxnSpPr>
        <xdr:cNvPr id="10" name="Straight Arrow Connector 2">
          <a:extLst>
            <a:ext uri="{FF2B5EF4-FFF2-40B4-BE49-F238E27FC236}">
              <a16:creationId xmlns:a16="http://schemas.microsoft.com/office/drawing/2014/main" id="{B68579DD-878F-42B2-A270-D069D01F2D5C}"/>
            </a:ext>
          </a:extLst>
        </xdr:cNvPr>
        <xdr:cNvCxnSpPr>
          <a:cxnSpLocks noChangeShapeType="1"/>
        </xdr:cNvCxnSpPr>
      </xdr:nvCxnSpPr>
      <xdr:spPr bwMode="auto">
        <a:xfrm flipV="1">
          <a:off x="6407150" y="4730750"/>
          <a:ext cx="581025" cy="20066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24</xdr:col>
      <xdr:colOff>25400</xdr:colOff>
      <xdr:row>13</xdr:row>
      <xdr:rowOff>165100</xdr:rowOff>
    </xdr:from>
    <xdr:to>
      <xdr:col>25</xdr:col>
      <xdr:colOff>38100</xdr:colOff>
      <xdr:row>13</xdr:row>
      <xdr:rowOff>177800</xdr:rowOff>
    </xdr:to>
    <xdr:cxnSp macro="">
      <xdr:nvCxnSpPr>
        <xdr:cNvPr id="11" name="Straight Arrow Connector 2">
          <a:extLst>
            <a:ext uri="{FF2B5EF4-FFF2-40B4-BE49-F238E27FC236}">
              <a16:creationId xmlns:a16="http://schemas.microsoft.com/office/drawing/2014/main" id="{F62841F1-337F-4691-A6DF-5D3EE898CFB2}"/>
            </a:ext>
          </a:extLst>
        </xdr:cNvPr>
        <xdr:cNvCxnSpPr>
          <a:cxnSpLocks noChangeShapeType="1"/>
        </xdr:cNvCxnSpPr>
      </xdr:nvCxnSpPr>
      <xdr:spPr bwMode="auto">
        <a:xfrm>
          <a:off x="12827000" y="4832350"/>
          <a:ext cx="603250" cy="127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38100</xdr:colOff>
      <xdr:row>13</xdr:row>
      <xdr:rowOff>177800</xdr:rowOff>
    </xdr:from>
    <xdr:to>
      <xdr:col>21</xdr:col>
      <xdr:colOff>38100</xdr:colOff>
      <xdr:row>23</xdr:row>
      <xdr:rowOff>203200</xdr:rowOff>
    </xdr:to>
    <xdr:cxnSp macro="">
      <xdr:nvCxnSpPr>
        <xdr:cNvPr id="12" name="Straight Arrow Connector 2">
          <a:extLst>
            <a:ext uri="{FF2B5EF4-FFF2-40B4-BE49-F238E27FC236}">
              <a16:creationId xmlns:a16="http://schemas.microsoft.com/office/drawing/2014/main" id="{77CFC64B-D93D-4C77-92E7-180A3376C35B}"/>
            </a:ext>
          </a:extLst>
        </xdr:cNvPr>
        <xdr:cNvCxnSpPr>
          <a:cxnSpLocks noChangeShapeType="1"/>
        </xdr:cNvCxnSpPr>
      </xdr:nvCxnSpPr>
      <xdr:spPr bwMode="auto">
        <a:xfrm flipV="1">
          <a:off x="10706100" y="4845050"/>
          <a:ext cx="590550" cy="3835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8</xdr:col>
      <xdr:colOff>12700</xdr:colOff>
      <xdr:row>8</xdr:row>
      <xdr:rowOff>203200</xdr:rowOff>
    </xdr:from>
    <xdr:to>
      <xdr:col>17</xdr:col>
      <xdr:colOff>25400</xdr:colOff>
      <xdr:row>8</xdr:row>
      <xdr:rowOff>203200</xdr:rowOff>
    </xdr:to>
    <xdr:cxnSp macro="">
      <xdr:nvCxnSpPr>
        <xdr:cNvPr id="13" name="Straight Arrow Connector 2">
          <a:extLst>
            <a:ext uri="{FF2B5EF4-FFF2-40B4-BE49-F238E27FC236}">
              <a16:creationId xmlns:a16="http://schemas.microsoft.com/office/drawing/2014/main" id="{8E42FEE6-D2AA-41D6-B017-0471B66946C1}"/>
            </a:ext>
          </a:extLst>
        </xdr:cNvPr>
        <xdr:cNvCxnSpPr>
          <a:cxnSpLocks noChangeShapeType="1"/>
        </xdr:cNvCxnSpPr>
      </xdr:nvCxnSpPr>
      <xdr:spPr bwMode="auto">
        <a:xfrm>
          <a:off x="4298950" y="2965450"/>
          <a:ext cx="4851400" cy="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8</xdr:row>
      <xdr:rowOff>241300</xdr:rowOff>
    </xdr:from>
    <xdr:to>
      <xdr:col>17</xdr:col>
      <xdr:colOff>0</xdr:colOff>
      <xdr:row>13</xdr:row>
      <xdr:rowOff>266700</xdr:rowOff>
    </xdr:to>
    <xdr:cxnSp macro="">
      <xdr:nvCxnSpPr>
        <xdr:cNvPr id="14" name="Straight Arrow Connector 2">
          <a:extLst>
            <a:ext uri="{FF2B5EF4-FFF2-40B4-BE49-F238E27FC236}">
              <a16:creationId xmlns:a16="http://schemas.microsoft.com/office/drawing/2014/main" id="{44A6D480-DE58-4AD5-BAF1-378E80443414}"/>
            </a:ext>
          </a:extLst>
        </xdr:cNvPr>
        <xdr:cNvCxnSpPr>
          <a:cxnSpLocks noChangeShapeType="1"/>
        </xdr:cNvCxnSpPr>
      </xdr:nvCxnSpPr>
      <xdr:spPr bwMode="auto">
        <a:xfrm flipV="1">
          <a:off x="8547100" y="3003550"/>
          <a:ext cx="577850" cy="19304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20</xdr:col>
      <xdr:colOff>0</xdr:colOff>
      <xdr:row>3</xdr:row>
      <xdr:rowOff>114300</xdr:rowOff>
    </xdr:from>
    <xdr:to>
      <xdr:col>21</xdr:col>
      <xdr:colOff>0</xdr:colOff>
      <xdr:row>12</xdr:row>
      <xdr:rowOff>330200</xdr:rowOff>
    </xdr:to>
    <xdr:cxnSp macro="">
      <xdr:nvCxnSpPr>
        <xdr:cNvPr id="15" name="Straight Arrow Connector 2">
          <a:extLst>
            <a:ext uri="{FF2B5EF4-FFF2-40B4-BE49-F238E27FC236}">
              <a16:creationId xmlns:a16="http://schemas.microsoft.com/office/drawing/2014/main" id="{7E54F087-0381-4667-850C-7E178548B1B3}"/>
            </a:ext>
          </a:extLst>
        </xdr:cNvPr>
        <xdr:cNvCxnSpPr>
          <a:cxnSpLocks noChangeShapeType="1"/>
        </xdr:cNvCxnSpPr>
      </xdr:nvCxnSpPr>
      <xdr:spPr bwMode="auto">
        <a:xfrm>
          <a:off x="10668000" y="1114425"/>
          <a:ext cx="590550" cy="3502025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12700</xdr:colOff>
      <xdr:row>13</xdr:row>
      <xdr:rowOff>266700</xdr:rowOff>
    </xdr:from>
    <xdr:to>
      <xdr:col>16</xdr:col>
      <xdr:colOff>609600</xdr:colOff>
      <xdr:row>23</xdr:row>
      <xdr:rowOff>177800</xdr:rowOff>
    </xdr:to>
    <xdr:cxnSp macro="">
      <xdr:nvCxnSpPr>
        <xdr:cNvPr id="16" name="Straight Arrow Connector 2">
          <a:extLst>
            <a:ext uri="{FF2B5EF4-FFF2-40B4-BE49-F238E27FC236}">
              <a16:creationId xmlns:a16="http://schemas.microsoft.com/office/drawing/2014/main" id="{56F468EB-192A-4609-8E89-018A16953EB8}"/>
            </a:ext>
          </a:extLst>
        </xdr:cNvPr>
        <xdr:cNvCxnSpPr>
          <a:cxnSpLocks noChangeShapeType="1"/>
        </xdr:cNvCxnSpPr>
      </xdr:nvCxnSpPr>
      <xdr:spPr bwMode="auto">
        <a:xfrm>
          <a:off x="8547100" y="4933950"/>
          <a:ext cx="577850" cy="3721100"/>
        </a:xfrm>
        <a:prstGeom prst="straightConnector1">
          <a:avLst/>
        </a:prstGeom>
        <a:noFill/>
        <a:ln w="38100">
          <a:solidFill>
            <a:srgbClr val="00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2"/>
  <sheetViews>
    <sheetView tabSelected="1" zoomScale="115" zoomScaleNormal="115" zoomScalePageLayoutView="200" workbookViewId="0">
      <selection activeCell="I5" sqref="I5"/>
    </sheetView>
  </sheetViews>
  <sheetFormatPr baseColWidth="10" defaultColWidth="10.85546875" defaultRowHeight="12.75" x14ac:dyDescent="0.2"/>
  <cols>
    <col min="1" max="1" width="10" style="5" bestFit="1" customWidth="1"/>
    <col min="2" max="2" width="21.7109375" style="5" bestFit="1" customWidth="1"/>
    <col min="3" max="3" width="13.42578125" style="5" bestFit="1" customWidth="1"/>
    <col min="4" max="4" width="13" style="5" customWidth="1"/>
    <col min="5" max="5" width="10.85546875" style="5" customWidth="1"/>
    <col min="6" max="6" width="18.5703125" style="5" customWidth="1"/>
    <col min="7" max="7" width="14.42578125" style="5" customWidth="1"/>
    <col min="8" max="8" width="26.42578125" style="5" bestFit="1" customWidth="1"/>
    <col min="9" max="9" width="12.28515625" style="5" bestFit="1" customWidth="1"/>
    <col min="10" max="11" width="10.85546875" style="5"/>
    <col min="12" max="12" width="27.140625" style="5" customWidth="1"/>
    <col min="13" max="13" width="14.42578125" style="5" bestFit="1" customWidth="1"/>
    <col min="14" max="14" width="16.7109375" style="5" customWidth="1"/>
    <col min="15" max="16384" width="10.85546875" style="5"/>
  </cols>
  <sheetData>
    <row r="2" spans="1:13" ht="13.5" thickBot="1" x14ac:dyDescent="0.25"/>
    <row r="3" spans="1:13" x14ac:dyDescent="0.2">
      <c r="A3" s="111" t="s">
        <v>0</v>
      </c>
      <c r="B3" s="113" t="s">
        <v>1</v>
      </c>
      <c r="C3" s="110" t="s">
        <v>2</v>
      </c>
      <c r="D3" s="108" t="s">
        <v>3</v>
      </c>
      <c r="E3" s="109"/>
      <c r="F3" s="110"/>
    </row>
    <row r="4" spans="1:13" ht="26.25" thickBot="1" x14ac:dyDescent="0.25">
      <c r="A4" s="112"/>
      <c r="B4" s="114"/>
      <c r="C4" s="115"/>
      <c r="D4" s="45" t="s">
        <v>4</v>
      </c>
      <c r="E4" s="43" t="s">
        <v>5</v>
      </c>
      <c r="F4" s="44" t="s">
        <v>6</v>
      </c>
      <c r="G4" s="31" t="s">
        <v>7</v>
      </c>
      <c r="H4" s="8" t="s">
        <v>8</v>
      </c>
      <c r="I4" s="8" t="s">
        <v>9</v>
      </c>
      <c r="L4" s="27" t="s">
        <v>10</v>
      </c>
      <c r="M4" s="20">
        <v>40</v>
      </c>
    </row>
    <row r="5" spans="1:13" x14ac:dyDescent="0.2">
      <c r="A5" s="39" t="s">
        <v>11</v>
      </c>
      <c r="B5" s="40" t="s">
        <v>12</v>
      </c>
      <c r="C5" s="49" t="s">
        <v>13</v>
      </c>
      <c r="D5" s="46">
        <v>2</v>
      </c>
      <c r="E5" s="41">
        <v>3</v>
      </c>
      <c r="F5" s="42">
        <v>4</v>
      </c>
      <c r="G5" s="101">
        <f>(D5+4*E5+F5)/6</f>
        <v>3</v>
      </c>
      <c r="H5" s="116">
        <f>(F5-D5)/6</f>
        <v>0.33333333333333331</v>
      </c>
      <c r="I5" s="116">
        <f>POWER(H5,2)</f>
        <v>0.1111111111111111</v>
      </c>
      <c r="L5" s="29" t="s">
        <v>14</v>
      </c>
      <c r="M5" s="30">
        <f>SUM(D19:D29)</f>
        <v>205000</v>
      </c>
    </row>
    <row r="6" spans="1:13" ht="21.75" customHeight="1" x14ac:dyDescent="0.2">
      <c r="A6" s="33" t="s">
        <v>15</v>
      </c>
      <c r="B6" s="6" t="s">
        <v>16</v>
      </c>
      <c r="C6" s="50" t="s">
        <v>17</v>
      </c>
      <c r="D6" s="47">
        <v>4</v>
      </c>
      <c r="E6" s="10">
        <v>7</v>
      </c>
      <c r="F6" s="34">
        <v>10</v>
      </c>
      <c r="G6" s="101">
        <f t="shared" ref="G6:G15" si="0">(D6+4*E6+F6)/6</f>
        <v>7</v>
      </c>
      <c r="H6" s="116">
        <f t="shared" ref="H6:H15" si="1">(F6-D6)/6</f>
        <v>1</v>
      </c>
      <c r="I6" s="116">
        <f t="shared" ref="I6:I15" si="2">POWER(H6,2)</f>
        <v>1</v>
      </c>
      <c r="L6" s="27" t="s">
        <v>18</v>
      </c>
      <c r="M6" s="21">
        <f>NORMDIST(35,M4,$I$16,TRUE)</f>
        <v>5.8925447510682544E-2</v>
      </c>
    </row>
    <row r="7" spans="1:13" x14ac:dyDescent="0.2">
      <c r="A7" s="33" t="s">
        <v>19</v>
      </c>
      <c r="B7" s="6" t="s">
        <v>20</v>
      </c>
      <c r="C7" s="50" t="s">
        <v>17</v>
      </c>
      <c r="D7" s="47">
        <v>5</v>
      </c>
      <c r="E7" s="10">
        <v>6</v>
      </c>
      <c r="F7" s="34">
        <v>9</v>
      </c>
      <c r="G7" s="101">
        <f t="shared" si="0"/>
        <v>6.333333333333333</v>
      </c>
      <c r="H7" s="116">
        <f t="shared" si="1"/>
        <v>0.66666666666666663</v>
      </c>
      <c r="I7" s="116">
        <f t="shared" si="2"/>
        <v>0.44444444444444442</v>
      </c>
    </row>
    <row r="8" spans="1:13" x14ac:dyDescent="0.2">
      <c r="A8" s="33" t="s">
        <v>21</v>
      </c>
      <c r="B8" s="6" t="s">
        <v>22</v>
      </c>
      <c r="C8" s="50" t="s">
        <v>23</v>
      </c>
      <c r="D8" s="47">
        <v>6</v>
      </c>
      <c r="E8" s="10">
        <v>7</v>
      </c>
      <c r="F8" s="34">
        <v>16</v>
      </c>
      <c r="G8" s="101">
        <f t="shared" si="0"/>
        <v>8.3333333333333339</v>
      </c>
      <c r="H8" s="116">
        <f t="shared" si="1"/>
        <v>1.6666666666666667</v>
      </c>
      <c r="I8" s="116">
        <f t="shared" si="2"/>
        <v>2.7777777777777781</v>
      </c>
    </row>
    <row r="9" spans="1:13" ht="33.75" x14ac:dyDescent="0.2">
      <c r="A9" s="33" t="s">
        <v>24</v>
      </c>
      <c r="B9" s="6" t="s">
        <v>25</v>
      </c>
      <c r="C9" s="50" t="s">
        <v>26</v>
      </c>
      <c r="D9" s="47">
        <v>7</v>
      </c>
      <c r="E9" s="10">
        <v>9</v>
      </c>
      <c r="F9" s="34">
        <v>10</v>
      </c>
      <c r="G9" s="101">
        <f t="shared" si="0"/>
        <v>8.8333333333333339</v>
      </c>
      <c r="H9" s="116">
        <f t="shared" si="1"/>
        <v>0.5</v>
      </c>
      <c r="I9" s="116">
        <f t="shared" si="2"/>
        <v>0.25</v>
      </c>
      <c r="L9" s="27" t="s">
        <v>27</v>
      </c>
      <c r="M9" s="20">
        <v>33</v>
      </c>
    </row>
    <row r="10" spans="1:13" ht="22.5" x14ac:dyDescent="0.2">
      <c r="A10" s="33" t="s">
        <v>28</v>
      </c>
      <c r="B10" s="6" t="s">
        <v>29</v>
      </c>
      <c r="C10" s="50" t="s">
        <v>30</v>
      </c>
      <c r="D10" s="47">
        <v>4</v>
      </c>
      <c r="E10" s="10">
        <v>5</v>
      </c>
      <c r="F10" s="34">
        <v>6</v>
      </c>
      <c r="G10" s="101">
        <f t="shared" si="0"/>
        <v>5</v>
      </c>
      <c r="H10" s="116">
        <f t="shared" si="1"/>
        <v>0.33333333333333331</v>
      </c>
      <c r="I10" s="116">
        <f t="shared" si="2"/>
        <v>0.1111111111111111</v>
      </c>
      <c r="L10" s="27" t="s">
        <v>31</v>
      </c>
      <c r="M10" s="21">
        <f>_xlfn.NORM.DIST(M9,M4,$I$16,TRUE)</f>
        <v>1.428384090075647E-2</v>
      </c>
    </row>
    <row r="11" spans="1:13" ht="25.5" x14ac:dyDescent="0.35">
      <c r="A11" s="33" t="s">
        <v>32</v>
      </c>
      <c r="B11" s="6" t="s">
        <v>33</v>
      </c>
      <c r="C11" s="50" t="s">
        <v>26</v>
      </c>
      <c r="D11" s="47">
        <v>3</v>
      </c>
      <c r="E11" s="10">
        <v>6</v>
      </c>
      <c r="F11" s="34">
        <v>10</v>
      </c>
      <c r="G11" s="101">
        <f t="shared" si="0"/>
        <v>6.166666666666667</v>
      </c>
      <c r="H11" s="116">
        <f t="shared" si="1"/>
        <v>1.1666666666666667</v>
      </c>
      <c r="I11" s="116">
        <f t="shared" si="2"/>
        <v>1.3611111111111114</v>
      </c>
      <c r="L11" s="3"/>
    </row>
    <row r="12" spans="1:13" ht="14.1" customHeight="1" x14ac:dyDescent="0.2">
      <c r="A12" s="33" t="s">
        <v>34</v>
      </c>
      <c r="B12" s="6" t="s">
        <v>35</v>
      </c>
      <c r="C12" s="50" t="s">
        <v>36</v>
      </c>
      <c r="D12" s="47">
        <v>2</v>
      </c>
      <c r="E12" s="10">
        <v>4</v>
      </c>
      <c r="F12" s="34">
        <v>7</v>
      </c>
      <c r="G12" s="101">
        <f t="shared" si="0"/>
        <v>4.166666666666667</v>
      </c>
      <c r="H12" s="116">
        <f t="shared" si="1"/>
        <v>0.83333333333333337</v>
      </c>
      <c r="I12" s="116">
        <f t="shared" si="2"/>
        <v>0.69444444444444453</v>
      </c>
    </row>
    <row r="13" spans="1:13" x14ac:dyDescent="0.2">
      <c r="A13" s="33" t="s">
        <v>37</v>
      </c>
      <c r="B13" s="6" t="s">
        <v>38</v>
      </c>
      <c r="C13" s="50" t="s">
        <v>39</v>
      </c>
      <c r="D13" s="47">
        <v>2</v>
      </c>
      <c r="E13" s="10">
        <v>2</v>
      </c>
      <c r="F13" s="34">
        <v>2</v>
      </c>
      <c r="G13" s="101">
        <f t="shared" si="0"/>
        <v>2</v>
      </c>
      <c r="H13" s="116">
        <f t="shared" si="1"/>
        <v>0</v>
      </c>
      <c r="I13" s="116">
        <f t="shared" si="2"/>
        <v>0</v>
      </c>
    </row>
    <row r="14" spans="1:13" x14ac:dyDescent="0.2">
      <c r="A14" s="33" t="s">
        <v>40</v>
      </c>
      <c r="B14" s="6" t="s">
        <v>41</v>
      </c>
      <c r="C14" s="50" t="s">
        <v>42</v>
      </c>
      <c r="D14" s="47">
        <v>3</v>
      </c>
      <c r="E14" s="10">
        <v>4</v>
      </c>
      <c r="F14" s="34">
        <v>14</v>
      </c>
      <c r="G14" s="101">
        <f t="shared" si="0"/>
        <v>5.5</v>
      </c>
      <c r="H14" s="116">
        <f t="shared" si="1"/>
        <v>1.8333333333333333</v>
      </c>
      <c r="I14" s="116">
        <f t="shared" si="2"/>
        <v>3.3611111111111107</v>
      </c>
    </row>
    <row r="15" spans="1:13" ht="13.5" thickBot="1" x14ac:dyDescent="0.25">
      <c r="A15" s="35" t="s">
        <v>43</v>
      </c>
      <c r="B15" s="36" t="s">
        <v>44</v>
      </c>
      <c r="C15" s="51" t="s">
        <v>40</v>
      </c>
      <c r="D15" s="48">
        <v>2</v>
      </c>
      <c r="E15" s="37">
        <v>3</v>
      </c>
      <c r="F15" s="38">
        <v>4</v>
      </c>
      <c r="G15" s="101">
        <f t="shared" si="0"/>
        <v>3</v>
      </c>
      <c r="H15" s="116">
        <f t="shared" si="1"/>
        <v>0.33333333333333331</v>
      </c>
      <c r="I15" s="116">
        <f t="shared" si="2"/>
        <v>0.1111111111111111</v>
      </c>
    </row>
    <row r="16" spans="1:13" x14ac:dyDescent="0.2">
      <c r="F16" s="26"/>
      <c r="G16" s="20"/>
      <c r="H16" s="5" t="s">
        <v>45</v>
      </c>
      <c r="I16" s="117">
        <f>SQRT(SUM(I5:I15))</f>
        <v>3.197221015541813</v>
      </c>
    </row>
    <row r="17" spans="1:16" x14ac:dyDescent="0.2">
      <c r="F17" s="26"/>
      <c r="G17" s="20"/>
    </row>
    <row r="18" spans="1:16" ht="25.5" x14ac:dyDescent="0.2">
      <c r="A18" s="13" t="s">
        <v>0</v>
      </c>
      <c r="B18" s="13" t="s">
        <v>1</v>
      </c>
      <c r="C18" s="9" t="s">
        <v>46</v>
      </c>
      <c r="D18" s="9" t="s">
        <v>47</v>
      </c>
      <c r="E18" s="9" t="s">
        <v>48</v>
      </c>
      <c r="F18" s="9" t="s">
        <v>49</v>
      </c>
      <c r="G18" s="12" t="s">
        <v>50</v>
      </c>
      <c r="H18" s="12" t="s">
        <v>51</v>
      </c>
      <c r="L18" s="5" t="s">
        <v>52</v>
      </c>
      <c r="M18" s="5" t="s">
        <v>53</v>
      </c>
      <c r="N18" s="5" t="s">
        <v>54</v>
      </c>
      <c r="O18" s="5" t="s">
        <v>55</v>
      </c>
    </row>
    <row r="19" spans="1:16" x14ac:dyDescent="0.2">
      <c r="A19" s="22" t="s">
        <v>11</v>
      </c>
      <c r="B19" s="23" t="s">
        <v>12</v>
      </c>
      <c r="C19" s="104">
        <f>G5</f>
        <v>3</v>
      </c>
      <c r="D19" s="24">
        <v>10000</v>
      </c>
      <c r="E19" s="25">
        <v>3</v>
      </c>
      <c r="F19" s="24">
        <v>10000</v>
      </c>
      <c r="G19" s="104">
        <f>C19-E19</f>
        <v>0</v>
      </c>
      <c r="H19" s="24">
        <v>0</v>
      </c>
      <c r="I19" s="16"/>
      <c r="L19" s="5">
        <v>40</v>
      </c>
      <c r="M19" s="16">
        <f>SUM(D19:D29)</f>
        <v>205000</v>
      </c>
      <c r="N19" s="28">
        <v>0</v>
      </c>
      <c r="O19" s="16">
        <f>SUM(M19:N19)</f>
        <v>205000</v>
      </c>
    </row>
    <row r="20" spans="1:16" x14ac:dyDescent="0.2">
      <c r="A20" s="7" t="s">
        <v>15</v>
      </c>
      <c r="B20" s="6" t="s">
        <v>16</v>
      </c>
      <c r="C20" s="105">
        <f t="shared" ref="C20:C29" si="3">G6</f>
        <v>7</v>
      </c>
      <c r="D20" s="11">
        <v>20000</v>
      </c>
      <c r="E20" s="10">
        <v>6</v>
      </c>
      <c r="F20" s="11">
        <v>25000</v>
      </c>
      <c r="G20" s="105">
        <f t="shared" ref="G20:G29" si="4">C20-E20</f>
        <v>1</v>
      </c>
      <c r="H20" s="11">
        <f t="shared" ref="H20:H29" si="5">(F20-D20)/G20</f>
        <v>5000</v>
      </c>
      <c r="I20" s="16"/>
      <c r="L20" s="5">
        <v>39</v>
      </c>
      <c r="M20" s="16">
        <f t="shared" ref="M20:M26" si="6">O19</f>
        <v>205000</v>
      </c>
      <c r="N20" s="28">
        <v>3000</v>
      </c>
      <c r="O20" s="16">
        <f t="shared" ref="O20:O25" si="7">SUM(M20:N20)</f>
        <v>208000</v>
      </c>
      <c r="P20" s="5" t="s">
        <v>56</v>
      </c>
    </row>
    <row r="21" spans="1:16" x14ac:dyDescent="0.2">
      <c r="A21" s="22" t="s">
        <v>19</v>
      </c>
      <c r="B21" s="23" t="s">
        <v>20</v>
      </c>
      <c r="C21" s="104">
        <f t="shared" si="3"/>
        <v>6.333333333333333</v>
      </c>
      <c r="D21" s="24">
        <v>15000</v>
      </c>
      <c r="E21" s="25">
        <v>5</v>
      </c>
      <c r="F21" s="24">
        <v>30000</v>
      </c>
      <c r="G21" s="104">
        <f t="shared" si="4"/>
        <v>1.333333333333333</v>
      </c>
      <c r="H21" s="24">
        <f t="shared" si="5"/>
        <v>11250.000000000002</v>
      </c>
      <c r="I21" s="16"/>
      <c r="L21" s="5">
        <v>38</v>
      </c>
      <c r="M21" s="16">
        <f t="shared" si="6"/>
        <v>208000</v>
      </c>
      <c r="N21" s="28">
        <v>8571</v>
      </c>
      <c r="O21" s="16">
        <f t="shared" si="7"/>
        <v>216571</v>
      </c>
      <c r="P21" s="5" t="s">
        <v>57</v>
      </c>
    </row>
    <row r="22" spans="1:16" x14ac:dyDescent="0.2">
      <c r="A22" s="22" t="s">
        <v>21</v>
      </c>
      <c r="B22" s="23" t="s">
        <v>22</v>
      </c>
      <c r="C22" s="104">
        <f t="shared" si="3"/>
        <v>8.3333333333333339</v>
      </c>
      <c r="D22" s="24">
        <v>45000</v>
      </c>
      <c r="E22" s="25">
        <v>6</v>
      </c>
      <c r="F22" s="24">
        <v>65000</v>
      </c>
      <c r="G22" s="104">
        <f t="shared" si="4"/>
        <v>2.3333333333333339</v>
      </c>
      <c r="H22" s="24">
        <f t="shared" si="5"/>
        <v>8571.4285714285688</v>
      </c>
      <c r="I22" s="16"/>
      <c r="L22" s="5">
        <v>37</v>
      </c>
      <c r="M22" s="16">
        <f t="shared" si="6"/>
        <v>216571</v>
      </c>
      <c r="N22" s="28">
        <f>H22</f>
        <v>8571.4285714285688</v>
      </c>
      <c r="O22" s="16">
        <f t="shared" si="7"/>
        <v>225142.42857142858</v>
      </c>
      <c r="P22" s="5" t="s">
        <v>58</v>
      </c>
    </row>
    <row r="23" spans="1:16" x14ac:dyDescent="0.2">
      <c r="A23" s="22" t="s">
        <v>24</v>
      </c>
      <c r="B23" s="23" t="s">
        <v>25</v>
      </c>
      <c r="C23" s="104">
        <f t="shared" si="3"/>
        <v>8.8333333333333339</v>
      </c>
      <c r="D23" s="24">
        <v>10000</v>
      </c>
      <c r="E23" s="25">
        <v>8</v>
      </c>
      <c r="F23" s="24">
        <v>20000</v>
      </c>
      <c r="G23" s="104">
        <f t="shared" si="4"/>
        <v>0.83333333333333393</v>
      </c>
      <c r="H23" s="24">
        <f t="shared" si="5"/>
        <v>11999.999999999991</v>
      </c>
      <c r="I23" s="16"/>
      <c r="L23" s="5">
        <v>35</v>
      </c>
      <c r="M23" s="16">
        <f t="shared" si="6"/>
        <v>225142.42857142858</v>
      </c>
      <c r="N23" s="28">
        <f>H21</f>
        <v>11250.000000000002</v>
      </c>
      <c r="O23" s="16">
        <f t="shared" si="7"/>
        <v>236392.42857142858</v>
      </c>
      <c r="P23" s="5" t="s">
        <v>59</v>
      </c>
    </row>
    <row r="24" spans="1:16" x14ac:dyDescent="0.2">
      <c r="A24" s="22" t="s">
        <v>28</v>
      </c>
      <c r="B24" s="23" t="s">
        <v>29</v>
      </c>
      <c r="C24" s="104">
        <f t="shared" si="3"/>
        <v>5</v>
      </c>
      <c r="D24" s="24">
        <v>15000</v>
      </c>
      <c r="E24" s="25">
        <v>4</v>
      </c>
      <c r="F24" s="24">
        <v>18000</v>
      </c>
      <c r="G24" s="104">
        <f t="shared" si="4"/>
        <v>1</v>
      </c>
      <c r="H24" s="24">
        <f t="shared" si="5"/>
        <v>3000</v>
      </c>
      <c r="I24" s="16"/>
      <c r="M24" s="16">
        <f t="shared" si="6"/>
        <v>236392.42857142858</v>
      </c>
      <c r="N24" s="28"/>
      <c r="O24" s="16">
        <f t="shared" si="7"/>
        <v>236392.42857142858</v>
      </c>
    </row>
    <row r="25" spans="1:16" x14ac:dyDescent="0.2">
      <c r="A25" s="7" t="s">
        <v>32</v>
      </c>
      <c r="B25" s="6" t="s">
        <v>33</v>
      </c>
      <c r="C25" s="105">
        <f t="shared" si="3"/>
        <v>6.166666666666667</v>
      </c>
      <c r="D25" s="11">
        <v>20000</v>
      </c>
      <c r="E25" s="10">
        <v>4</v>
      </c>
      <c r="F25" s="11">
        <v>30000</v>
      </c>
      <c r="G25" s="105">
        <f t="shared" si="4"/>
        <v>2.166666666666667</v>
      </c>
      <c r="H25" s="11">
        <f t="shared" si="5"/>
        <v>4615.3846153846143</v>
      </c>
      <c r="I25" s="16"/>
      <c r="M25" s="16">
        <f t="shared" si="6"/>
        <v>236392.42857142858</v>
      </c>
      <c r="N25" s="28"/>
      <c r="O25" s="16">
        <f t="shared" si="7"/>
        <v>236392.42857142858</v>
      </c>
    </row>
    <row r="26" spans="1:16" ht="25.5" x14ac:dyDescent="0.2">
      <c r="A26" s="7" t="s">
        <v>34</v>
      </c>
      <c r="B26" s="6" t="s">
        <v>35</v>
      </c>
      <c r="C26" s="105">
        <f t="shared" si="3"/>
        <v>4.166666666666667</v>
      </c>
      <c r="D26" s="11">
        <v>10000</v>
      </c>
      <c r="E26" s="10">
        <v>3</v>
      </c>
      <c r="F26" s="11">
        <v>15000</v>
      </c>
      <c r="G26" s="105">
        <f t="shared" si="4"/>
        <v>1.166666666666667</v>
      </c>
      <c r="H26" s="11">
        <f t="shared" si="5"/>
        <v>4285.7142857142844</v>
      </c>
      <c r="I26" s="16"/>
      <c r="M26" s="16">
        <f t="shared" si="6"/>
        <v>236392.42857142858</v>
      </c>
      <c r="N26" s="28"/>
    </row>
    <row r="27" spans="1:16" x14ac:dyDescent="0.2">
      <c r="A27" s="7" t="s">
        <v>37</v>
      </c>
      <c r="B27" s="6" t="s">
        <v>38</v>
      </c>
      <c r="C27" s="105">
        <f t="shared" si="3"/>
        <v>2</v>
      </c>
      <c r="D27" s="11">
        <v>5000</v>
      </c>
      <c r="E27" s="10">
        <v>2</v>
      </c>
      <c r="F27" s="11">
        <v>5000</v>
      </c>
      <c r="G27" s="105">
        <f t="shared" si="4"/>
        <v>0</v>
      </c>
      <c r="H27" s="11">
        <v>0</v>
      </c>
      <c r="I27" s="16"/>
      <c r="N27" s="58">
        <f>SUM(N20:N23)</f>
        <v>31392.428571428572</v>
      </c>
    </row>
    <row r="28" spans="1:16" x14ac:dyDescent="0.2">
      <c r="A28" s="22" t="s">
        <v>40</v>
      </c>
      <c r="B28" s="23" t="s">
        <v>41</v>
      </c>
      <c r="C28" s="104">
        <f t="shared" si="3"/>
        <v>5.5</v>
      </c>
      <c r="D28" s="24">
        <v>40000</v>
      </c>
      <c r="E28" s="25">
        <v>5</v>
      </c>
      <c r="F28" s="24">
        <v>50000</v>
      </c>
      <c r="G28" s="104">
        <f t="shared" si="4"/>
        <v>0.5</v>
      </c>
      <c r="H28" s="24">
        <f t="shared" si="5"/>
        <v>20000</v>
      </c>
      <c r="I28" s="16"/>
    </row>
    <row r="29" spans="1:16" x14ac:dyDescent="0.2">
      <c r="A29" s="22" t="s">
        <v>43</v>
      </c>
      <c r="B29" s="23" t="s">
        <v>44</v>
      </c>
      <c r="C29" s="104">
        <f t="shared" si="3"/>
        <v>3</v>
      </c>
      <c r="D29" s="24">
        <v>15000</v>
      </c>
      <c r="E29" s="25">
        <v>2</v>
      </c>
      <c r="F29" s="24">
        <v>25000</v>
      </c>
      <c r="G29" s="104">
        <f t="shared" si="4"/>
        <v>1</v>
      </c>
      <c r="H29" s="24">
        <f t="shared" si="5"/>
        <v>10000</v>
      </c>
      <c r="I29" s="16"/>
    </row>
    <row r="30" spans="1:16" x14ac:dyDescent="0.2">
      <c r="I30" s="16"/>
    </row>
    <row r="32" spans="1:16" x14ac:dyDescent="0.2">
      <c r="I32" s="21"/>
    </row>
  </sheetData>
  <mergeCells count="4">
    <mergeCell ref="D3:F3"/>
    <mergeCell ref="A3:A4"/>
    <mergeCell ref="B3:B4"/>
    <mergeCell ref="C3:C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B3DA-5B07-4A6A-A237-4AF4C4795764}">
  <sheetPr>
    <pageSetUpPr fitToPage="1"/>
  </sheetPr>
  <dimension ref="A1:AE30"/>
  <sheetViews>
    <sheetView zoomScale="70" zoomScaleNormal="70" workbookViewId="0">
      <selection activeCell="AE5" sqref="AE5"/>
    </sheetView>
  </sheetViews>
  <sheetFormatPr baseColWidth="10" defaultColWidth="8.85546875" defaultRowHeight="26.25" x14ac:dyDescent="0.4"/>
  <cols>
    <col min="1" max="1" width="8.85546875" style="3"/>
    <col min="2" max="4" width="7.7109375" style="2" customWidth="1"/>
    <col min="5" max="5" width="9.140625" style="2" customWidth="1"/>
    <col min="6" max="8" width="7.7109375" style="2" customWidth="1"/>
    <col min="9" max="9" width="9.140625" style="2" customWidth="1"/>
    <col min="10" max="10" width="7.7109375" style="2" customWidth="1"/>
    <col min="11" max="11" width="6.85546875" style="2" customWidth="1"/>
    <col min="12" max="12" width="7.7109375" style="2" customWidth="1"/>
    <col min="13" max="13" width="9.140625" style="2" customWidth="1"/>
    <col min="14" max="16" width="7.7109375" style="2" customWidth="1"/>
    <col min="17" max="17" width="8.85546875" style="3"/>
    <col min="18" max="20" width="7.7109375" style="2" customWidth="1"/>
    <col min="21" max="21" width="8.85546875" style="3"/>
    <col min="22" max="24" width="7.7109375" style="2" customWidth="1"/>
    <col min="25" max="25" width="8.85546875" style="3"/>
    <col min="26" max="28" width="7.7109375" style="2" customWidth="1"/>
    <col min="29" max="30" width="8.85546875" style="3"/>
    <col min="31" max="31" width="41.5703125" style="3" customWidth="1"/>
    <col min="32" max="16384" width="8.85546875" style="3"/>
  </cols>
  <sheetData>
    <row r="1" spans="1:31" x14ac:dyDescent="0.4">
      <c r="A1" s="1" t="s">
        <v>60</v>
      </c>
    </row>
    <row r="2" spans="1:31" x14ac:dyDescent="0.4">
      <c r="A2" s="1"/>
    </row>
    <row r="3" spans="1:31" x14ac:dyDescent="0.4">
      <c r="A3" s="1"/>
      <c r="N3" s="3"/>
      <c r="O3" s="3"/>
      <c r="P3" s="3"/>
      <c r="R3" s="17">
        <f>MAX(H8)</f>
        <v>10</v>
      </c>
      <c r="S3" s="4"/>
      <c r="T3" s="17">
        <f>R3+S5</f>
        <v>12</v>
      </c>
      <c r="AE3" s="3" t="s">
        <v>66</v>
      </c>
    </row>
    <row r="4" spans="1:31" x14ac:dyDescent="0.4">
      <c r="A4" s="1"/>
      <c r="N4" s="3"/>
      <c r="O4" s="3"/>
      <c r="P4" s="3"/>
      <c r="R4" s="18">
        <f>R5-R3</f>
        <v>16</v>
      </c>
      <c r="S4" s="4" t="s">
        <v>37</v>
      </c>
      <c r="T4" s="17">
        <f>T5-T3</f>
        <v>16</v>
      </c>
      <c r="AE4" s="3" t="s">
        <v>81</v>
      </c>
    </row>
    <row r="5" spans="1:31" x14ac:dyDescent="0.4">
      <c r="A5" s="1"/>
      <c r="N5" s="3"/>
      <c r="O5" s="3"/>
      <c r="P5" s="3"/>
      <c r="R5" s="17">
        <f>T5-S5</f>
        <v>26</v>
      </c>
      <c r="S5" s="17">
        <f>Datos_0_CambioB_crash!C27</f>
        <v>2</v>
      </c>
      <c r="T5" s="17">
        <f>MIN(V15)</f>
        <v>28</v>
      </c>
      <c r="AE5" s="3" t="s">
        <v>82</v>
      </c>
    </row>
    <row r="6" spans="1:31" x14ac:dyDescent="0.4">
      <c r="A6" s="1"/>
    </row>
    <row r="7" spans="1:31" ht="30" customHeight="1" x14ac:dyDescent="0.4">
      <c r="Q7" s="2"/>
    </row>
    <row r="8" spans="1:31" ht="30" customHeight="1" x14ac:dyDescent="0.4">
      <c r="F8" s="17">
        <f>MAX(D13)</f>
        <v>3</v>
      </c>
      <c r="G8" s="4"/>
      <c r="H8" s="17">
        <f>F8+G10</f>
        <v>10</v>
      </c>
      <c r="N8" s="3"/>
      <c r="O8" s="3"/>
      <c r="P8" s="3"/>
      <c r="Q8" s="2"/>
      <c r="R8" s="17">
        <f>MAX(H8,P13)</f>
        <v>24</v>
      </c>
      <c r="S8" s="4"/>
      <c r="T8" s="17">
        <f>R8+S10</f>
        <v>28</v>
      </c>
    </row>
    <row r="9" spans="1:31" ht="30" customHeight="1" x14ac:dyDescent="0.4">
      <c r="F9" s="18">
        <f>F10-F8</f>
        <v>14</v>
      </c>
      <c r="G9" s="4" t="s">
        <v>15</v>
      </c>
      <c r="H9" s="17">
        <f>H10-H8</f>
        <v>14</v>
      </c>
      <c r="N9" s="3"/>
      <c r="O9" s="3"/>
      <c r="P9" s="3"/>
      <c r="Q9" s="2"/>
      <c r="R9" s="18">
        <f>R10-R8</f>
        <v>0</v>
      </c>
      <c r="S9" s="19" t="s">
        <v>28</v>
      </c>
      <c r="T9" s="17">
        <f>T10-T8</f>
        <v>0</v>
      </c>
    </row>
    <row r="10" spans="1:31" ht="30" customHeight="1" x14ac:dyDescent="0.4">
      <c r="F10" s="17">
        <f>H10-G10</f>
        <v>17</v>
      </c>
      <c r="G10" s="17">
        <f>Datos_0_CambioB_crash!C20</f>
        <v>7</v>
      </c>
      <c r="H10" s="17">
        <f>MIN(R5,R10)</f>
        <v>24</v>
      </c>
      <c r="N10" s="3"/>
      <c r="O10" s="3"/>
      <c r="P10" s="3"/>
      <c r="Q10" s="2"/>
      <c r="R10" s="17">
        <f>T10-S10</f>
        <v>24</v>
      </c>
      <c r="S10" s="17">
        <f>Datos_0_CambioB_crash!C24</f>
        <v>4</v>
      </c>
      <c r="T10" s="17">
        <f>MIN(V15)</f>
        <v>28</v>
      </c>
    </row>
    <row r="11" spans="1:31" ht="30" customHeight="1" x14ac:dyDescent="0.4">
      <c r="Q11" s="2"/>
    </row>
    <row r="12" spans="1:31" ht="30" customHeight="1" x14ac:dyDescent="0.4"/>
    <row r="13" spans="1:31" ht="30" customHeight="1" x14ac:dyDescent="0.4">
      <c r="B13" s="4">
        <v>0</v>
      </c>
      <c r="C13" s="4"/>
      <c r="D13" s="17">
        <f>B13+C15</f>
        <v>3</v>
      </c>
      <c r="J13" s="3"/>
      <c r="K13" s="3"/>
      <c r="L13" s="3"/>
      <c r="N13" s="17">
        <f>MAX(L18)</f>
        <v>16</v>
      </c>
      <c r="O13" s="4"/>
      <c r="P13" s="17">
        <f>N13+O15</f>
        <v>24</v>
      </c>
      <c r="V13" s="17">
        <f>MAX(T3,T8,P18,T23)</f>
        <v>28</v>
      </c>
      <c r="W13" s="4"/>
      <c r="X13" s="17">
        <f>V13+W15</f>
        <v>33</v>
      </c>
      <c r="Z13" s="17">
        <f>MAX(X13)</f>
        <v>33</v>
      </c>
      <c r="AA13" s="4"/>
      <c r="AB13" s="17">
        <f>Z13+AA15</f>
        <v>35</v>
      </c>
    </row>
    <row r="14" spans="1:31" ht="30" customHeight="1" x14ac:dyDescent="0.4">
      <c r="B14" s="18">
        <f>B15-B13</f>
        <v>0</v>
      </c>
      <c r="C14" s="19" t="s">
        <v>11</v>
      </c>
      <c r="D14" s="17">
        <f>D15-D13</f>
        <v>0</v>
      </c>
      <c r="J14" s="3"/>
      <c r="K14" s="3"/>
      <c r="L14" s="3"/>
      <c r="N14" s="18">
        <f>N15-N13</f>
        <v>0</v>
      </c>
      <c r="O14" s="19" t="s">
        <v>24</v>
      </c>
      <c r="P14" s="17">
        <f>P15-P13</f>
        <v>0</v>
      </c>
      <c r="V14" s="18">
        <f>V15-V13</f>
        <v>0</v>
      </c>
      <c r="W14" s="19" t="s">
        <v>40</v>
      </c>
      <c r="X14" s="17">
        <f>X15-X13</f>
        <v>0</v>
      </c>
      <c r="Z14" s="18">
        <f>Z15-Z13</f>
        <v>0</v>
      </c>
      <c r="AA14" s="19" t="s">
        <v>43</v>
      </c>
      <c r="AB14" s="17">
        <f>AB15-AB13</f>
        <v>0</v>
      </c>
    </row>
    <row r="15" spans="1:31" ht="30" customHeight="1" x14ac:dyDescent="0.4">
      <c r="B15" s="17">
        <f>D15-C15</f>
        <v>0</v>
      </c>
      <c r="C15" s="17">
        <f>Datos_0_CambioB_crash!C19</f>
        <v>3</v>
      </c>
      <c r="D15" s="17">
        <f>MIN(F10,F20)</f>
        <v>3</v>
      </c>
      <c r="J15" s="3"/>
      <c r="K15" s="3"/>
      <c r="L15" s="3"/>
      <c r="N15" s="17">
        <f>P15-O15</f>
        <v>16</v>
      </c>
      <c r="O15" s="17">
        <f>Datos_0_CambioB_crash!C23</f>
        <v>8</v>
      </c>
      <c r="P15" s="17">
        <f>MIN(R10,R25)</f>
        <v>24</v>
      </c>
      <c r="V15" s="17">
        <f>X15-W15</f>
        <v>28</v>
      </c>
      <c r="W15" s="17">
        <f>Datos_0_CambioB_crash!C28</f>
        <v>5</v>
      </c>
      <c r="X15" s="17">
        <f>MIN(Z15)</f>
        <v>33</v>
      </c>
      <c r="Z15" s="17">
        <f>AB15-AA15</f>
        <v>33</v>
      </c>
      <c r="AA15" s="17">
        <f>Datos_0_CambioB_crash!C29</f>
        <v>2</v>
      </c>
      <c r="AB15" s="17">
        <f>AB13</f>
        <v>35</v>
      </c>
    </row>
    <row r="16" spans="1:31" ht="30" customHeight="1" x14ac:dyDescent="0.4"/>
    <row r="17" spans="6:28" ht="30" customHeight="1" x14ac:dyDescent="0.4"/>
    <row r="18" spans="6:28" ht="30" customHeight="1" x14ac:dyDescent="0.4">
      <c r="F18" s="17">
        <f>MAX(D13)</f>
        <v>3</v>
      </c>
      <c r="G18" s="4"/>
      <c r="H18" s="17">
        <f>F18+G20</f>
        <v>9</v>
      </c>
      <c r="J18" s="17">
        <f>MAX(H18)</f>
        <v>9</v>
      </c>
      <c r="K18" s="4"/>
      <c r="L18" s="17">
        <f>J18+K20</f>
        <v>16</v>
      </c>
      <c r="N18" s="17">
        <f>MAX(L18)</f>
        <v>16</v>
      </c>
      <c r="O18" s="4"/>
      <c r="P18" s="17">
        <f>N18+O20</f>
        <v>22</v>
      </c>
      <c r="R18" s="3"/>
      <c r="S18" s="3"/>
      <c r="T18" s="3"/>
      <c r="Y18" s="2"/>
      <c r="Z18" s="3"/>
      <c r="AA18" s="3"/>
      <c r="AB18" s="3"/>
    </row>
    <row r="19" spans="6:28" ht="30" customHeight="1" x14ac:dyDescent="0.4">
      <c r="F19" s="18">
        <f>F20-F18</f>
        <v>0</v>
      </c>
      <c r="G19" s="19" t="s">
        <v>19</v>
      </c>
      <c r="H19" s="17">
        <f>H20-H18</f>
        <v>0</v>
      </c>
      <c r="J19" s="18">
        <f>J20-J18</f>
        <v>0</v>
      </c>
      <c r="K19" s="19" t="s">
        <v>21</v>
      </c>
      <c r="L19" s="17">
        <f>L20-L18</f>
        <v>0</v>
      </c>
      <c r="N19" s="18">
        <f>N20-N18</f>
        <v>6</v>
      </c>
      <c r="O19" s="4" t="s">
        <v>32</v>
      </c>
      <c r="P19" s="17">
        <f>P20-P18</f>
        <v>6</v>
      </c>
      <c r="R19" s="3"/>
      <c r="S19" s="3"/>
      <c r="T19" s="3"/>
      <c r="Y19" s="2"/>
      <c r="Z19" s="3"/>
      <c r="AA19" s="3"/>
      <c r="AB19" s="3"/>
    </row>
    <row r="20" spans="6:28" ht="30" customHeight="1" x14ac:dyDescent="0.4">
      <c r="F20" s="17">
        <f>H20-G20</f>
        <v>3</v>
      </c>
      <c r="G20" s="17">
        <f>Datos_0_CambioB_crash!C21</f>
        <v>6</v>
      </c>
      <c r="H20" s="17">
        <f>MIN(J20,R25)</f>
        <v>9</v>
      </c>
      <c r="J20" s="17">
        <f>L20-K20</f>
        <v>9</v>
      </c>
      <c r="K20" s="17">
        <f>Datos_0_CambioB_crash!C22</f>
        <v>7</v>
      </c>
      <c r="L20" s="17">
        <f>MIN(N15,N20)</f>
        <v>16</v>
      </c>
      <c r="N20" s="17">
        <f>P20-O20</f>
        <v>22</v>
      </c>
      <c r="O20" s="17">
        <f>Datos_0_CambioB_crash!C25</f>
        <v>6</v>
      </c>
      <c r="P20" s="17">
        <f>MIN(V15)</f>
        <v>28</v>
      </c>
      <c r="R20" s="3"/>
      <c r="S20" s="3"/>
      <c r="T20" s="3"/>
      <c r="Y20" s="2"/>
      <c r="Z20" s="3"/>
      <c r="AA20" s="3"/>
      <c r="AB20" s="3"/>
    </row>
    <row r="21" spans="6:28" ht="30" customHeight="1" x14ac:dyDescent="0.4"/>
    <row r="22" spans="6:28" ht="30" customHeight="1" x14ac:dyDescent="0.4"/>
    <row r="23" spans="6:28" ht="30" customHeight="1" x14ac:dyDescent="0.4">
      <c r="Q23" s="2"/>
      <c r="R23" s="17">
        <f>MAX(H18,P13)</f>
        <v>24</v>
      </c>
      <c r="S23" s="4"/>
      <c r="T23" s="17">
        <f>R23+S25</f>
        <v>28</v>
      </c>
    </row>
    <row r="24" spans="6:28" ht="30" customHeight="1" x14ac:dyDescent="0.4">
      <c r="Q24" s="2"/>
      <c r="R24" s="18">
        <f>R25-R23</f>
        <v>0</v>
      </c>
      <c r="S24" s="4" t="s">
        <v>34</v>
      </c>
      <c r="T24" s="17">
        <f>T25-T23</f>
        <v>0</v>
      </c>
    </row>
    <row r="25" spans="6:28" ht="30" customHeight="1" x14ac:dyDescent="0.4">
      <c r="Q25" s="2"/>
      <c r="R25" s="17">
        <f>T25-S25</f>
        <v>24</v>
      </c>
      <c r="S25" s="17">
        <f>Datos_0_CambioB_crash!C26</f>
        <v>4</v>
      </c>
      <c r="T25" s="17">
        <f>MIN(V15)</f>
        <v>28</v>
      </c>
    </row>
    <row r="26" spans="6:28" ht="30" customHeight="1" x14ac:dyDescent="0.4">
      <c r="Q26" s="2"/>
    </row>
    <row r="27" spans="6:28" ht="30" customHeight="1" x14ac:dyDescent="0.4">
      <c r="Q27" s="2"/>
    </row>
    <row r="28" spans="6:28" ht="30" customHeight="1" x14ac:dyDescent="0.4">
      <c r="Q28" s="2"/>
    </row>
    <row r="29" spans="6:28" ht="30" customHeight="1" x14ac:dyDescent="0.4">
      <c r="Q29" s="2"/>
    </row>
    <row r="30" spans="6:28" ht="30" customHeight="1" x14ac:dyDescent="0.4">
      <c r="Q30" s="2"/>
    </row>
  </sheetData>
  <pageMargins left="0.75" right="0.75" top="1.38" bottom="1" header="0.38" footer="0.3"/>
  <pageSetup scale="54" orientation="landscape" horizontalDpi="4294967293" verticalDpi="4294967293"/>
  <headerFooter>
    <oddHeader>&amp;C&amp;12&amp;G</oddHeader>
    <oddFooter>&amp;CCalle 92 No. 15 - 48 Of. 303  -  TEL: 57-1- 611 54 12  -  FAX: 57-1- 256 32 27_x000D_e-mail: info@gomezpt.com  - Bogotá D.C.  - Colombia&amp;R&amp;D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30"/>
  <sheetViews>
    <sheetView topLeftCell="N1" zoomScale="70" zoomScaleNormal="70" workbookViewId="0">
      <selection activeCell="AB13" sqref="AB13"/>
    </sheetView>
  </sheetViews>
  <sheetFormatPr baseColWidth="10" defaultColWidth="8.85546875" defaultRowHeight="26.25" x14ac:dyDescent="0.4"/>
  <cols>
    <col min="1" max="1" width="8.85546875" style="3"/>
    <col min="2" max="4" width="7.7109375" style="2" customWidth="1"/>
    <col min="5" max="5" width="9.140625" style="2" customWidth="1"/>
    <col min="6" max="8" width="7.7109375" style="2" customWidth="1"/>
    <col min="9" max="9" width="9.140625" style="2" customWidth="1"/>
    <col min="10" max="10" width="7.7109375" style="2" customWidth="1"/>
    <col min="11" max="11" width="6.85546875" style="2" customWidth="1"/>
    <col min="12" max="12" width="7.7109375" style="2" customWidth="1"/>
    <col min="13" max="13" width="9.140625" style="2" customWidth="1"/>
    <col min="14" max="16" width="7.7109375" style="2" customWidth="1"/>
    <col min="17" max="17" width="8.85546875" style="3"/>
    <col min="18" max="20" width="7.7109375" style="2" customWidth="1"/>
    <col min="21" max="21" width="8.85546875" style="3"/>
    <col min="22" max="22" width="11.7109375" style="2" bestFit="1" customWidth="1"/>
    <col min="23" max="23" width="26.42578125" style="2" customWidth="1"/>
    <col min="24" max="24" width="11.7109375" style="2" bestFit="1" customWidth="1"/>
    <col min="25" max="25" width="8.85546875" style="3" customWidth="1"/>
    <col min="26" max="26" width="11.7109375" style="2" bestFit="1" customWidth="1"/>
    <col min="27" max="27" width="7.7109375" style="2" customWidth="1"/>
    <col min="28" max="28" width="12.5703125" style="2" customWidth="1"/>
    <col min="29" max="30" width="8.85546875" style="3"/>
    <col min="31" max="31" width="41.5703125" style="3" customWidth="1"/>
    <col min="32" max="16384" width="8.85546875" style="3"/>
  </cols>
  <sheetData>
    <row r="1" spans="1:31" x14ac:dyDescent="0.4">
      <c r="A1" s="1" t="s">
        <v>60</v>
      </c>
    </row>
    <row r="2" spans="1:31" x14ac:dyDescent="0.4">
      <c r="A2" s="1"/>
      <c r="AE2" s="3" t="s">
        <v>61</v>
      </c>
    </row>
    <row r="3" spans="1:31" x14ac:dyDescent="0.4">
      <c r="A3" s="1"/>
      <c r="N3" s="3"/>
      <c r="O3" s="3"/>
      <c r="P3" s="3"/>
      <c r="R3" s="17">
        <f>MAX(H8)</f>
        <v>10</v>
      </c>
      <c r="S3" s="4"/>
      <c r="T3" s="17">
        <f>R3+S5</f>
        <v>12</v>
      </c>
      <c r="AE3" s="3" t="s">
        <v>62</v>
      </c>
    </row>
    <row r="4" spans="1:31" x14ac:dyDescent="0.4">
      <c r="A4" s="1"/>
      <c r="N4" s="3"/>
      <c r="O4" s="3"/>
      <c r="P4" s="3"/>
      <c r="R4" s="18">
        <f>R5-R3</f>
        <v>19.5</v>
      </c>
      <c r="S4" s="4" t="s">
        <v>37</v>
      </c>
      <c r="T4" s="17">
        <f>T5-T3</f>
        <v>19.5</v>
      </c>
    </row>
    <row r="5" spans="1:31" x14ac:dyDescent="0.4">
      <c r="A5" s="1"/>
      <c r="N5" s="3"/>
      <c r="O5" s="3"/>
      <c r="P5" s="3"/>
      <c r="R5" s="17">
        <f>T5-S5</f>
        <v>29.5</v>
      </c>
      <c r="S5" s="17">
        <f>'Datos 0'!G13</f>
        <v>2</v>
      </c>
      <c r="T5" s="17">
        <f>MIN(V15)</f>
        <v>31.5</v>
      </c>
    </row>
    <row r="6" spans="1:31" x14ac:dyDescent="0.4">
      <c r="A6" s="1"/>
    </row>
    <row r="7" spans="1:31" ht="30" customHeight="1" x14ac:dyDescent="0.4">
      <c r="Q7" s="2"/>
    </row>
    <row r="8" spans="1:31" ht="30" customHeight="1" x14ac:dyDescent="0.4">
      <c r="F8" s="17">
        <f>MAX(D13)</f>
        <v>3</v>
      </c>
      <c r="G8" s="4"/>
      <c r="H8" s="17">
        <f>F8+G10</f>
        <v>10</v>
      </c>
      <c r="N8" s="3"/>
      <c r="O8" s="3"/>
      <c r="P8" s="3"/>
      <c r="Q8" s="2"/>
      <c r="R8" s="17">
        <f>MAX(H8,P13)</f>
        <v>26.5</v>
      </c>
      <c r="S8" s="4"/>
      <c r="T8" s="17">
        <f>R8+S10</f>
        <v>31.5</v>
      </c>
    </row>
    <row r="9" spans="1:31" ht="30" customHeight="1" x14ac:dyDescent="0.4">
      <c r="F9" s="18">
        <f>F10-F8</f>
        <v>16.5</v>
      </c>
      <c r="G9" s="4" t="s">
        <v>15</v>
      </c>
      <c r="H9" s="17">
        <f>H10-H8</f>
        <v>16.5</v>
      </c>
      <c r="N9" s="3"/>
      <c r="O9" s="3"/>
      <c r="P9" s="3"/>
      <c r="Q9" s="2"/>
      <c r="R9" s="18">
        <f>R10-R8</f>
        <v>0</v>
      </c>
      <c r="S9" s="19" t="s">
        <v>28</v>
      </c>
      <c r="T9" s="17">
        <f>T10-T8</f>
        <v>0</v>
      </c>
    </row>
    <row r="10" spans="1:31" ht="30" customHeight="1" x14ac:dyDescent="0.4">
      <c r="F10" s="17">
        <f>H10-G10</f>
        <v>19.5</v>
      </c>
      <c r="G10" s="17">
        <f>'Datos 0'!G6</f>
        <v>7</v>
      </c>
      <c r="H10" s="17">
        <f>MIN(R5,R10)</f>
        <v>26.5</v>
      </c>
      <c r="N10" s="3"/>
      <c r="O10" s="3"/>
      <c r="P10" s="3"/>
      <c r="Q10" s="2"/>
      <c r="R10" s="17">
        <f>T10-S10</f>
        <v>26.5</v>
      </c>
      <c r="S10" s="17">
        <f>'Datos 0'!C24</f>
        <v>5</v>
      </c>
      <c r="T10" s="17">
        <f>MIN(V15)</f>
        <v>31.5</v>
      </c>
    </row>
    <row r="11" spans="1:31" ht="30" customHeight="1" x14ac:dyDescent="0.4">
      <c r="Q11" s="2"/>
    </row>
    <row r="12" spans="1:31" ht="30" customHeight="1" x14ac:dyDescent="0.4"/>
    <row r="13" spans="1:31" ht="30" customHeight="1" x14ac:dyDescent="0.4">
      <c r="B13" s="4">
        <v>0</v>
      </c>
      <c r="C13" s="4"/>
      <c r="D13" s="17">
        <f>B13+C15</f>
        <v>3</v>
      </c>
      <c r="J13" s="3"/>
      <c r="K13" s="3"/>
      <c r="L13" s="3"/>
      <c r="N13" s="17">
        <f>MAX(L18)</f>
        <v>17.666666666666664</v>
      </c>
      <c r="O13" s="4"/>
      <c r="P13" s="17">
        <f>N13+O15</f>
        <v>26.5</v>
      </c>
      <c r="V13" s="103">
        <f>MAX(T3,T8,P18,T23)</f>
        <v>31.5</v>
      </c>
      <c r="W13" s="4"/>
      <c r="X13" s="103">
        <f>V13+W15</f>
        <v>37</v>
      </c>
      <c r="Z13" s="103">
        <f>MAX(X13)</f>
        <v>37</v>
      </c>
      <c r="AA13" s="103"/>
      <c r="AB13" s="103">
        <f>Z13+AA15</f>
        <v>40</v>
      </c>
    </row>
    <row r="14" spans="1:31" ht="30" customHeight="1" x14ac:dyDescent="0.4">
      <c r="B14" s="18">
        <f>B15-B13</f>
        <v>0</v>
      </c>
      <c r="C14" s="19" t="s">
        <v>11</v>
      </c>
      <c r="D14" s="17">
        <f>D15-D13</f>
        <v>0</v>
      </c>
      <c r="J14" s="3"/>
      <c r="K14" s="3"/>
      <c r="L14" s="3"/>
      <c r="N14" s="18">
        <f>N15-N13</f>
        <v>0</v>
      </c>
      <c r="O14" s="19" t="s">
        <v>24</v>
      </c>
      <c r="P14" s="17">
        <f>P15-P13</f>
        <v>0</v>
      </c>
      <c r="V14" s="18">
        <f>V15-V13</f>
        <v>0</v>
      </c>
      <c r="W14" s="19" t="s">
        <v>40</v>
      </c>
      <c r="X14" s="17">
        <f>X15-X13</f>
        <v>0</v>
      </c>
      <c r="Z14" s="18">
        <f>Z15-Z13</f>
        <v>0</v>
      </c>
      <c r="AA14" s="19" t="s">
        <v>43</v>
      </c>
      <c r="AB14" s="17">
        <f>AB15-AB13</f>
        <v>0</v>
      </c>
    </row>
    <row r="15" spans="1:31" ht="30" customHeight="1" x14ac:dyDescent="0.4">
      <c r="B15" s="17">
        <f>D15-C15</f>
        <v>0</v>
      </c>
      <c r="C15" s="17">
        <f>'Datos 0'!G5</f>
        <v>3</v>
      </c>
      <c r="D15" s="17">
        <f>MIN(F10,F20)</f>
        <v>2.9999999999999973</v>
      </c>
      <c r="J15" s="3"/>
      <c r="K15" s="3"/>
      <c r="L15" s="3"/>
      <c r="N15" s="17">
        <f>P15-O15</f>
        <v>17.666666666666664</v>
      </c>
      <c r="O15" s="17">
        <f>'Datos 0'!G9</f>
        <v>8.8333333333333339</v>
      </c>
      <c r="P15" s="17">
        <f>MIN(R10,R25)</f>
        <v>26.5</v>
      </c>
      <c r="V15" s="17">
        <f>X15-W15</f>
        <v>31.5</v>
      </c>
      <c r="W15" s="103">
        <f>'Datos 0'!G14</f>
        <v>5.5</v>
      </c>
      <c r="X15" s="17">
        <f>MIN(Z15)</f>
        <v>37</v>
      </c>
      <c r="Z15" s="17">
        <f>AB15-AA15</f>
        <v>37</v>
      </c>
      <c r="AA15" s="17">
        <f>'Datos 0'!G15</f>
        <v>3</v>
      </c>
      <c r="AB15" s="102">
        <f>AB13</f>
        <v>40</v>
      </c>
    </row>
    <row r="16" spans="1:31" ht="30" customHeight="1" x14ac:dyDescent="0.4"/>
    <row r="17" spans="6:28" ht="30" customHeight="1" x14ac:dyDescent="0.4"/>
    <row r="18" spans="6:28" ht="30" customHeight="1" x14ac:dyDescent="0.4">
      <c r="F18" s="17">
        <f>MAX(D13)</f>
        <v>3</v>
      </c>
      <c r="G18" s="4"/>
      <c r="H18" s="17">
        <f>F18+G20</f>
        <v>9.3333333333333321</v>
      </c>
      <c r="J18" s="17">
        <f>MAX(H18)</f>
        <v>9.3333333333333321</v>
      </c>
      <c r="K18" s="4"/>
      <c r="L18" s="17">
        <f>J18+K20</f>
        <v>17.666666666666664</v>
      </c>
      <c r="N18" s="17">
        <f>MAX(L18)</f>
        <v>17.666666666666664</v>
      </c>
      <c r="O18" s="4"/>
      <c r="P18" s="17">
        <f>N18+O20</f>
        <v>23.833333333333332</v>
      </c>
      <c r="R18" s="3"/>
      <c r="S18" s="3"/>
      <c r="T18" s="3"/>
      <c r="Y18" s="2"/>
      <c r="Z18" s="3"/>
      <c r="AA18" s="3"/>
      <c r="AB18" s="3"/>
    </row>
    <row r="19" spans="6:28" ht="30" customHeight="1" x14ac:dyDescent="0.4">
      <c r="F19" s="18">
        <f>F20-F18</f>
        <v>0</v>
      </c>
      <c r="G19" s="19" t="s">
        <v>19</v>
      </c>
      <c r="H19" s="17">
        <f>H20-H18</f>
        <v>0</v>
      </c>
      <c r="J19" s="18">
        <f>J20-J18</f>
        <v>0</v>
      </c>
      <c r="K19" s="19" t="s">
        <v>21</v>
      </c>
      <c r="L19" s="17">
        <f>L20-L18</f>
        <v>0</v>
      </c>
      <c r="N19" s="18">
        <f>N20-N18</f>
        <v>7.6666666666666679</v>
      </c>
      <c r="O19" s="4" t="s">
        <v>32</v>
      </c>
      <c r="P19" s="17">
        <f>P20-P18</f>
        <v>7.6666666666666679</v>
      </c>
      <c r="R19" s="3"/>
      <c r="S19" s="3"/>
      <c r="T19" s="3"/>
      <c r="Y19" s="2"/>
      <c r="Z19" s="3"/>
      <c r="AA19" s="3"/>
      <c r="AB19" s="3"/>
    </row>
    <row r="20" spans="6:28" ht="30" customHeight="1" x14ac:dyDescent="0.4">
      <c r="F20" s="17">
        <f>H20-G20</f>
        <v>2.9999999999999973</v>
      </c>
      <c r="G20" s="17">
        <f>'Datos 0'!G7</f>
        <v>6.333333333333333</v>
      </c>
      <c r="H20" s="17">
        <f>MIN(J20,R25)</f>
        <v>9.3333333333333304</v>
      </c>
      <c r="J20" s="17">
        <f>L20-K20</f>
        <v>9.3333333333333304</v>
      </c>
      <c r="K20" s="17">
        <f>'Datos 0'!G8</f>
        <v>8.3333333333333339</v>
      </c>
      <c r="L20" s="17">
        <f>MIN(N15,N20)</f>
        <v>17.666666666666664</v>
      </c>
      <c r="N20" s="17">
        <f>P20-O20</f>
        <v>25.333333333333332</v>
      </c>
      <c r="O20" s="17">
        <f>'Datos 0'!G11</f>
        <v>6.166666666666667</v>
      </c>
      <c r="P20" s="17">
        <f>MIN(V15)</f>
        <v>31.5</v>
      </c>
      <c r="R20" s="3"/>
      <c r="S20" s="3"/>
      <c r="T20" s="3"/>
      <c r="Y20" s="2"/>
      <c r="Z20" s="3"/>
      <c r="AA20" s="3"/>
      <c r="AB20" s="3"/>
    </row>
    <row r="21" spans="6:28" ht="30" customHeight="1" x14ac:dyDescent="0.4"/>
    <row r="22" spans="6:28" ht="30" customHeight="1" x14ac:dyDescent="0.4"/>
    <row r="23" spans="6:28" ht="30" customHeight="1" x14ac:dyDescent="0.4">
      <c r="Q23" s="2"/>
      <c r="R23" s="17">
        <f>MAX(H18,P13)</f>
        <v>26.5</v>
      </c>
      <c r="S23" s="4"/>
      <c r="T23" s="17">
        <f>R23+S25</f>
        <v>30.666666666666668</v>
      </c>
    </row>
    <row r="24" spans="6:28" ht="30" customHeight="1" x14ac:dyDescent="0.4">
      <c r="Q24" s="2"/>
      <c r="R24" s="18">
        <f>R25-R23</f>
        <v>0.83333333333333215</v>
      </c>
      <c r="S24" s="4" t="s">
        <v>34</v>
      </c>
      <c r="T24" s="17">
        <f>T25-T23</f>
        <v>0.83333333333333215</v>
      </c>
    </row>
    <row r="25" spans="6:28" ht="30" customHeight="1" x14ac:dyDescent="0.4">
      <c r="Q25" s="2"/>
      <c r="R25" s="17">
        <f>T25-S25</f>
        <v>27.333333333333332</v>
      </c>
      <c r="S25" s="17">
        <f>'Datos 0'!G12</f>
        <v>4.166666666666667</v>
      </c>
      <c r="T25" s="17">
        <f>MIN(V15)</f>
        <v>31.5</v>
      </c>
    </row>
    <row r="26" spans="6:28" ht="30" customHeight="1" x14ac:dyDescent="0.4">
      <c r="Q26" s="2"/>
    </row>
    <row r="27" spans="6:28" ht="30" customHeight="1" x14ac:dyDescent="0.4">
      <c r="Q27" s="2"/>
    </row>
    <row r="28" spans="6:28" ht="30" customHeight="1" x14ac:dyDescent="0.4">
      <c r="Q28" s="2"/>
    </row>
    <row r="29" spans="6:28" ht="30" customHeight="1" x14ac:dyDescent="0.4">
      <c r="Q29" s="2"/>
    </row>
    <row r="30" spans="6:28" ht="30" customHeight="1" x14ac:dyDescent="0.4">
      <c r="Q30" s="2"/>
    </row>
  </sheetData>
  <phoneticPr fontId="2" type="noConversion"/>
  <pageMargins left="0.75" right="0.75" top="1.38" bottom="1" header="0.38" footer="0.3"/>
  <pageSetup scale="54" orientation="landscape" horizontalDpi="4294967293" verticalDpi="4294967293"/>
  <headerFooter>
    <oddHeader>&amp;C&amp;12&amp;G</oddHeader>
    <oddFooter>&amp;CCalle 92 No. 15 - 48 Of. 303  -  TEL: 57-1- 611 54 12  -  FAX: 57-1- 256 32 27_x000D_e-mail: info@gomezpt.com  - Bogotá D.C.  - Colombia&amp;R&amp;D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9F8C-B2EA-4802-8751-F84CC71ECD81}">
  <dimension ref="A2:Q32"/>
  <sheetViews>
    <sheetView zoomScaleNormal="100" zoomScalePageLayoutView="200" workbookViewId="0">
      <selection activeCell="E12" sqref="E12"/>
    </sheetView>
  </sheetViews>
  <sheetFormatPr baseColWidth="10" defaultColWidth="10.85546875" defaultRowHeight="12.75" x14ac:dyDescent="0.2"/>
  <cols>
    <col min="1" max="1" width="10" style="5" bestFit="1" customWidth="1"/>
    <col min="2" max="2" width="21.7109375" style="5" hidden="1" customWidth="1"/>
    <col min="3" max="3" width="11.28515625" style="5" customWidth="1"/>
    <col min="4" max="4" width="13" style="5" customWidth="1"/>
    <col min="5" max="5" width="10.85546875" style="5" customWidth="1"/>
    <col min="6" max="6" width="18.5703125" style="5" customWidth="1"/>
    <col min="7" max="7" width="14.42578125" style="5" customWidth="1"/>
    <col min="8" max="8" width="26.42578125" style="5" bestFit="1" customWidth="1"/>
    <col min="9" max="9" width="12.28515625" style="5" bestFit="1" customWidth="1"/>
    <col min="10" max="11" width="10.85546875" style="5"/>
    <col min="12" max="12" width="12.85546875" style="5" bestFit="1" customWidth="1"/>
    <col min="13" max="13" width="8.7109375" style="5" bestFit="1" customWidth="1"/>
    <col min="14" max="14" width="16.7109375" style="5" customWidth="1"/>
    <col min="15" max="15" width="25.7109375" style="5" customWidth="1"/>
    <col min="16" max="16384" width="10.85546875" style="5"/>
  </cols>
  <sheetData>
    <row r="2" spans="1:13" ht="13.5" thickBot="1" x14ac:dyDescent="0.25"/>
    <row r="3" spans="1:13" x14ac:dyDescent="0.2">
      <c r="A3" s="111" t="s">
        <v>0</v>
      </c>
      <c r="B3" s="113" t="s">
        <v>1</v>
      </c>
      <c r="C3" s="110" t="s">
        <v>2</v>
      </c>
      <c r="D3" s="108" t="s">
        <v>3</v>
      </c>
      <c r="E3" s="109"/>
      <c r="F3" s="110"/>
    </row>
    <row r="4" spans="1:13" ht="26.25" thickBot="1" x14ac:dyDescent="0.25">
      <c r="A4" s="112"/>
      <c r="B4" s="114"/>
      <c r="C4" s="115"/>
      <c r="D4" s="45" t="s">
        <v>4</v>
      </c>
      <c r="E4" s="43" t="s">
        <v>5</v>
      </c>
      <c r="F4" s="44" t="s">
        <v>6</v>
      </c>
      <c r="G4" s="31" t="s">
        <v>7</v>
      </c>
      <c r="H4" s="8" t="s">
        <v>8</v>
      </c>
      <c r="I4" s="8" t="s">
        <v>9</v>
      </c>
      <c r="L4" s="27"/>
      <c r="M4" s="20"/>
    </row>
    <row r="5" spans="1:13" x14ac:dyDescent="0.2">
      <c r="A5" s="39" t="s">
        <v>11</v>
      </c>
      <c r="B5" s="40" t="s">
        <v>12</v>
      </c>
      <c r="C5" s="49" t="s">
        <v>13</v>
      </c>
      <c r="D5" s="46">
        <v>2</v>
      </c>
      <c r="E5" s="41">
        <v>3</v>
      </c>
      <c r="F5" s="42">
        <v>4</v>
      </c>
      <c r="G5" s="101">
        <f>(D5+4*E5+F5)/6</f>
        <v>3</v>
      </c>
      <c r="H5" s="14">
        <f>(F5-D5)/6</f>
        <v>0.33333333333333331</v>
      </c>
      <c r="I5" s="14">
        <f>POWER(H5,2)</f>
        <v>0.1111111111111111</v>
      </c>
      <c r="L5" s="27"/>
      <c r="M5" s="59"/>
    </row>
    <row r="6" spans="1:13" ht="21.75" customHeight="1" x14ac:dyDescent="0.2">
      <c r="A6" s="33" t="s">
        <v>15</v>
      </c>
      <c r="B6" s="6" t="s">
        <v>16</v>
      </c>
      <c r="C6" s="50" t="s">
        <v>17</v>
      </c>
      <c r="D6" s="47">
        <v>4</v>
      </c>
      <c r="E6" s="10">
        <v>7</v>
      </c>
      <c r="F6" s="34">
        <v>10</v>
      </c>
      <c r="G6" s="101">
        <f t="shared" ref="G6:G15" si="0">(D6+4*E6+F6)/6</f>
        <v>7</v>
      </c>
      <c r="H6" s="14">
        <f t="shared" ref="H6:H15" si="1">(F6-D6)/6</f>
        <v>1</v>
      </c>
      <c r="I6" s="14">
        <f t="shared" ref="I6:I15" si="2">POWER(H6,2)</f>
        <v>1</v>
      </c>
      <c r="L6" s="27"/>
      <c r="M6" s="21"/>
    </row>
    <row r="7" spans="1:13" x14ac:dyDescent="0.2">
      <c r="A7" s="33" t="s">
        <v>19</v>
      </c>
      <c r="B7" s="6" t="s">
        <v>20</v>
      </c>
      <c r="C7" s="50" t="s">
        <v>17</v>
      </c>
      <c r="D7" s="47">
        <v>5</v>
      </c>
      <c r="E7" s="10">
        <v>6</v>
      </c>
      <c r="F7" s="34">
        <v>9</v>
      </c>
      <c r="G7" s="101">
        <f t="shared" si="0"/>
        <v>6.333333333333333</v>
      </c>
      <c r="H7" s="14">
        <f t="shared" si="1"/>
        <v>0.66666666666666663</v>
      </c>
      <c r="I7" s="14">
        <f t="shared" si="2"/>
        <v>0.44444444444444442</v>
      </c>
    </row>
    <row r="8" spans="1:13" x14ac:dyDescent="0.2">
      <c r="A8" s="33" t="s">
        <v>21</v>
      </c>
      <c r="B8" s="6" t="s">
        <v>22</v>
      </c>
      <c r="C8" s="50" t="s">
        <v>23</v>
      </c>
      <c r="D8" s="47">
        <v>6</v>
      </c>
      <c r="E8" s="10">
        <v>7</v>
      </c>
      <c r="F8" s="34">
        <v>16</v>
      </c>
      <c r="G8" s="101">
        <f t="shared" si="0"/>
        <v>8.3333333333333339</v>
      </c>
      <c r="H8" s="14">
        <f t="shared" si="1"/>
        <v>1.6666666666666667</v>
      </c>
      <c r="I8" s="14">
        <f t="shared" si="2"/>
        <v>2.7777777777777781</v>
      </c>
    </row>
    <row r="9" spans="1:13" x14ac:dyDescent="0.2">
      <c r="A9" s="33" t="s">
        <v>24</v>
      </c>
      <c r="B9" s="6" t="s">
        <v>25</v>
      </c>
      <c r="C9" s="50" t="s">
        <v>26</v>
      </c>
      <c r="D9" s="47">
        <v>7</v>
      </c>
      <c r="E9" s="10">
        <v>9</v>
      </c>
      <c r="F9" s="34">
        <v>10</v>
      </c>
      <c r="G9" s="101">
        <f t="shared" si="0"/>
        <v>8.8333333333333339</v>
      </c>
      <c r="H9" s="14">
        <f t="shared" si="1"/>
        <v>0.5</v>
      </c>
      <c r="I9" s="14">
        <f t="shared" si="2"/>
        <v>0.25</v>
      </c>
      <c r="L9" s="27"/>
      <c r="M9" s="20"/>
    </row>
    <row r="10" spans="1:13" x14ac:dyDescent="0.2">
      <c r="A10" s="33" t="s">
        <v>28</v>
      </c>
      <c r="B10" s="6" t="s">
        <v>29</v>
      </c>
      <c r="C10" s="50" t="s">
        <v>30</v>
      </c>
      <c r="D10" s="47">
        <v>4</v>
      </c>
      <c r="E10" s="10">
        <v>5</v>
      </c>
      <c r="F10" s="34">
        <v>6</v>
      </c>
      <c r="G10" s="101">
        <f t="shared" si="0"/>
        <v>5</v>
      </c>
      <c r="H10" s="14">
        <f t="shared" si="1"/>
        <v>0.33333333333333331</v>
      </c>
      <c r="I10" s="14">
        <f t="shared" si="2"/>
        <v>0.1111111111111111</v>
      </c>
      <c r="L10" s="27"/>
      <c r="M10" s="21"/>
    </row>
    <row r="11" spans="1:13" ht="25.5" x14ac:dyDescent="0.35">
      <c r="A11" s="33" t="s">
        <v>32</v>
      </c>
      <c r="B11" s="6" t="s">
        <v>33</v>
      </c>
      <c r="C11" s="50" t="s">
        <v>26</v>
      </c>
      <c r="D11" s="47">
        <v>3</v>
      </c>
      <c r="E11" s="10">
        <v>6</v>
      </c>
      <c r="F11" s="34">
        <v>10</v>
      </c>
      <c r="G11" s="101">
        <f t="shared" si="0"/>
        <v>6.166666666666667</v>
      </c>
      <c r="H11" s="14">
        <f t="shared" si="1"/>
        <v>1.1666666666666667</v>
      </c>
      <c r="I11" s="14">
        <f t="shared" si="2"/>
        <v>1.3611111111111114</v>
      </c>
      <c r="L11" s="3"/>
    </row>
    <row r="12" spans="1:13" ht="14.1" customHeight="1" x14ac:dyDescent="0.2">
      <c r="A12" s="33" t="s">
        <v>34</v>
      </c>
      <c r="B12" s="6" t="s">
        <v>35</v>
      </c>
      <c r="C12" s="50" t="s">
        <v>36</v>
      </c>
      <c r="D12" s="47">
        <v>2</v>
      </c>
      <c r="E12" s="10">
        <v>4</v>
      </c>
      <c r="F12" s="34">
        <v>7</v>
      </c>
      <c r="G12" s="101">
        <f t="shared" si="0"/>
        <v>4.166666666666667</v>
      </c>
      <c r="H12" s="14">
        <f t="shared" si="1"/>
        <v>0.83333333333333337</v>
      </c>
      <c r="I12" s="14">
        <f t="shared" si="2"/>
        <v>0.69444444444444453</v>
      </c>
    </row>
    <row r="13" spans="1:13" x14ac:dyDescent="0.2">
      <c r="A13" s="33" t="s">
        <v>37</v>
      </c>
      <c r="B13" s="6" t="s">
        <v>38</v>
      </c>
      <c r="C13" s="50" t="s">
        <v>39</v>
      </c>
      <c r="D13" s="47">
        <v>2</v>
      </c>
      <c r="E13" s="10">
        <v>2</v>
      </c>
      <c r="F13" s="34">
        <v>2</v>
      </c>
      <c r="G13" s="101">
        <f t="shared" si="0"/>
        <v>2</v>
      </c>
      <c r="H13" s="14">
        <f t="shared" si="1"/>
        <v>0</v>
      </c>
      <c r="I13" s="14">
        <f t="shared" si="2"/>
        <v>0</v>
      </c>
    </row>
    <row r="14" spans="1:13" x14ac:dyDescent="0.2">
      <c r="A14" s="33" t="s">
        <v>40</v>
      </c>
      <c r="B14" s="6" t="s">
        <v>41</v>
      </c>
      <c r="C14" s="50" t="s">
        <v>42</v>
      </c>
      <c r="D14" s="47">
        <v>3</v>
      </c>
      <c r="E14" s="10">
        <v>4</v>
      </c>
      <c r="F14" s="34">
        <v>14</v>
      </c>
      <c r="G14" s="101">
        <f t="shared" si="0"/>
        <v>5.5</v>
      </c>
      <c r="H14" s="14">
        <f t="shared" si="1"/>
        <v>1.8333333333333333</v>
      </c>
      <c r="I14" s="14">
        <f t="shared" si="2"/>
        <v>3.3611111111111107</v>
      </c>
    </row>
    <row r="15" spans="1:13" ht="13.5" thickBot="1" x14ac:dyDescent="0.25">
      <c r="A15" s="35" t="s">
        <v>43</v>
      </c>
      <c r="B15" s="36" t="s">
        <v>44</v>
      </c>
      <c r="C15" s="51" t="s">
        <v>40</v>
      </c>
      <c r="D15" s="48">
        <v>2</v>
      </c>
      <c r="E15" s="37">
        <v>3</v>
      </c>
      <c r="F15" s="38">
        <v>4</v>
      </c>
      <c r="G15" s="101">
        <f t="shared" si="0"/>
        <v>3</v>
      </c>
      <c r="H15" s="14">
        <f t="shared" si="1"/>
        <v>0.33333333333333331</v>
      </c>
      <c r="I15" s="14">
        <f t="shared" si="2"/>
        <v>0.1111111111111111</v>
      </c>
    </row>
    <row r="16" spans="1:13" x14ac:dyDescent="0.2">
      <c r="F16" s="26"/>
      <c r="G16" s="20"/>
      <c r="H16" s="5" t="s">
        <v>45</v>
      </c>
      <c r="I16" s="20">
        <f>SQRT(SUM(I5:I15))</f>
        <v>3.197221015541813</v>
      </c>
    </row>
    <row r="17" spans="1:17" ht="13.5" thickBot="1" x14ac:dyDescent="0.25">
      <c r="F17" s="26"/>
      <c r="G17" s="20"/>
    </row>
    <row r="18" spans="1:17" ht="26.25" thickBot="1" x14ac:dyDescent="0.25">
      <c r="A18" s="13" t="s">
        <v>0</v>
      </c>
      <c r="B18" s="13" t="s">
        <v>1</v>
      </c>
      <c r="C18" s="9" t="s">
        <v>46</v>
      </c>
      <c r="D18" s="9" t="s">
        <v>47</v>
      </c>
      <c r="E18" s="9" t="s">
        <v>48</v>
      </c>
      <c r="F18" s="9" t="s">
        <v>49</v>
      </c>
      <c r="G18" s="12" t="s">
        <v>50</v>
      </c>
      <c r="H18" s="12" t="s">
        <v>51</v>
      </c>
      <c r="K18" s="78" t="s">
        <v>52</v>
      </c>
      <c r="L18" s="79" t="s">
        <v>53</v>
      </c>
      <c r="M18" s="79" t="s">
        <v>54</v>
      </c>
      <c r="N18" s="79" t="s">
        <v>55</v>
      </c>
      <c r="O18" s="79" t="s">
        <v>63</v>
      </c>
      <c r="P18" s="79" t="s">
        <v>64</v>
      </c>
      <c r="Q18" s="80" t="s">
        <v>65</v>
      </c>
    </row>
    <row r="19" spans="1:17" x14ac:dyDescent="0.2">
      <c r="A19" s="81" t="s">
        <v>11</v>
      </c>
      <c r="B19" s="82" t="s">
        <v>12</v>
      </c>
      <c r="C19" s="106">
        <v>3</v>
      </c>
      <c r="D19" s="84">
        <v>10000</v>
      </c>
      <c r="E19" s="85">
        <v>3</v>
      </c>
      <c r="F19" s="84">
        <v>10000</v>
      </c>
      <c r="G19" s="83">
        <v>0</v>
      </c>
      <c r="H19" s="84">
        <v>0</v>
      </c>
      <c r="I19" s="16"/>
      <c r="K19" s="73">
        <v>40</v>
      </c>
      <c r="L19" s="74">
        <f>SUM(D19:D29)</f>
        <v>205000</v>
      </c>
      <c r="M19" s="74">
        <v>0</v>
      </c>
      <c r="N19" s="75">
        <f>SUM(L19:M19)</f>
        <v>205000</v>
      </c>
      <c r="O19" s="74" t="s">
        <v>66</v>
      </c>
      <c r="P19" s="76">
        <v>0</v>
      </c>
      <c r="Q19" s="77" t="s">
        <v>67</v>
      </c>
    </row>
    <row r="20" spans="1:17" ht="25.5" x14ac:dyDescent="0.2">
      <c r="A20" s="60" t="s">
        <v>15</v>
      </c>
      <c r="B20" s="61" t="s">
        <v>16</v>
      </c>
      <c r="C20" s="107">
        <v>7</v>
      </c>
      <c r="D20" s="63">
        <v>20000</v>
      </c>
      <c r="E20" s="64">
        <v>6</v>
      </c>
      <c r="F20" s="63">
        <v>25000</v>
      </c>
      <c r="G20" s="62">
        <v>1</v>
      </c>
      <c r="H20" s="63">
        <v>5000</v>
      </c>
      <c r="I20" s="16"/>
      <c r="K20" s="68">
        <v>39</v>
      </c>
      <c r="L20" s="74">
        <f>N19</f>
        <v>205000</v>
      </c>
      <c r="M20" s="66">
        <v>3000</v>
      </c>
      <c r="N20" s="75">
        <f t="shared" ref="N20:N24" si="3">SUM(L20:M20)</f>
        <v>208000</v>
      </c>
      <c r="O20" s="86" t="s">
        <v>68</v>
      </c>
      <c r="P20" s="65">
        <v>1</v>
      </c>
      <c r="Q20" s="69" t="s">
        <v>28</v>
      </c>
    </row>
    <row r="21" spans="1:17" ht="38.25" x14ac:dyDescent="0.2">
      <c r="A21" s="22" t="s">
        <v>19</v>
      </c>
      <c r="B21" s="61" t="s">
        <v>20</v>
      </c>
      <c r="C21" s="107">
        <v>6</v>
      </c>
      <c r="D21" s="63">
        <v>15000</v>
      </c>
      <c r="E21" s="64">
        <v>5</v>
      </c>
      <c r="F21" s="63">
        <v>30000</v>
      </c>
      <c r="G21" s="62">
        <v>1.333333333333333</v>
      </c>
      <c r="H21" s="63">
        <v>11250.000000000002</v>
      </c>
      <c r="I21" s="16"/>
      <c r="K21" s="68">
        <v>38</v>
      </c>
      <c r="L21" s="74">
        <f t="shared" ref="L21:L24" si="4">N20</f>
        <v>208000</v>
      </c>
      <c r="M21" s="66">
        <v>8571</v>
      </c>
      <c r="N21" s="75">
        <f t="shared" si="3"/>
        <v>216571</v>
      </c>
      <c r="O21" s="86" t="s">
        <v>69</v>
      </c>
      <c r="P21" s="65">
        <v>1</v>
      </c>
      <c r="Q21" s="69" t="s">
        <v>21</v>
      </c>
    </row>
    <row r="22" spans="1:17" ht="38.25" x14ac:dyDescent="0.2">
      <c r="A22" s="53" t="s">
        <v>21</v>
      </c>
      <c r="B22" s="82" t="s">
        <v>22</v>
      </c>
      <c r="C22" s="106">
        <v>6</v>
      </c>
      <c r="D22" s="84">
        <v>45000</v>
      </c>
      <c r="E22" s="85">
        <v>6</v>
      </c>
      <c r="F22" s="84">
        <v>65000</v>
      </c>
      <c r="G22" s="83">
        <v>0</v>
      </c>
      <c r="H22" s="84">
        <v>8571.4285714285688</v>
      </c>
      <c r="I22" s="16"/>
      <c r="K22" s="68">
        <v>37</v>
      </c>
      <c r="L22" s="74">
        <f t="shared" si="4"/>
        <v>216571</v>
      </c>
      <c r="M22" s="66">
        <v>8571</v>
      </c>
      <c r="N22" s="75">
        <f t="shared" si="3"/>
        <v>225142</v>
      </c>
      <c r="O22" s="86" t="s">
        <v>70</v>
      </c>
      <c r="P22" s="65">
        <v>1</v>
      </c>
      <c r="Q22" s="69" t="s">
        <v>21</v>
      </c>
    </row>
    <row r="23" spans="1:17" ht="38.25" x14ac:dyDescent="0.2">
      <c r="A23" s="22" t="s">
        <v>24</v>
      </c>
      <c r="B23" s="61" t="s">
        <v>25</v>
      </c>
      <c r="C23" s="107">
        <v>8.8333333333333339</v>
      </c>
      <c r="D23" s="63">
        <v>10000</v>
      </c>
      <c r="E23" s="64">
        <v>8</v>
      </c>
      <c r="F23" s="63">
        <v>20000</v>
      </c>
      <c r="G23" s="62">
        <v>0.83333333333333393</v>
      </c>
      <c r="H23" s="63">
        <v>11999.999999999991</v>
      </c>
      <c r="I23" s="16"/>
      <c r="K23" s="68">
        <v>36</v>
      </c>
      <c r="L23" s="74">
        <f t="shared" si="4"/>
        <v>225142</v>
      </c>
      <c r="M23" s="66">
        <v>10000</v>
      </c>
      <c r="N23" s="75">
        <f t="shared" si="3"/>
        <v>235142</v>
      </c>
      <c r="O23" s="86" t="s">
        <v>71</v>
      </c>
      <c r="P23" s="65">
        <v>1</v>
      </c>
      <c r="Q23" s="69" t="s">
        <v>43</v>
      </c>
    </row>
    <row r="24" spans="1:17" x14ac:dyDescent="0.2">
      <c r="A24" s="53" t="s">
        <v>28</v>
      </c>
      <c r="B24" s="82" t="s">
        <v>29</v>
      </c>
      <c r="C24" s="106">
        <v>4</v>
      </c>
      <c r="D24" s="84">
        <v>15000</v>
      </c>
      <c r="E24" s="85">
        <v>4</v>
      </c>
      <c r="F24" s="84">
        <v>18000</v>
      </c>
      <c r="G24" s="83">
        <v>0</v>
      </c>
      <c r="H24" s="84">
        <v>3000</v>
      </c>
      <c r="I24" s="16"/>
      <c r="K24" s="68">
        <v>35</v>
      </c>
      <c r="L24" s="74">
        <f t="shared" si="4"/>
        <v>235142</v>
      </c>
      <c r="M24" s="66">
        <v>4286</v>
      </c>
      <c r="N24" s="75">
        <f t="shared" si="3"/>
        <v>239428</v>
      </c>
      <c r="O24" s="66" t="s">
        <v>66</v>
      </c>
      <c r="P24" s="65">
        <v>1</v>
      </c>
      <c r="Q24" s="69" t="s">
        <v>34</v>
      </c>
    </row>
    <row r="25" spans="1:17" x14ac:dyDescent="0.2">
      <c r="A25" s="60" t="s">
        <v>32</v>
      </c>
      <c r="B25" s="61" t="s">
        <v>33</v>
      </c>
      <c r="C25" s="107">
        <v>6.166666666666667</v>
      </c>
      <c r="D25" s="63">
        <v>20000</v>
      </c>
      <c r="E25" s="64">
        <v>4</v>
      </c>
      <c r="F25" s="63">
        <v>30000</v>
      </c>
      <c r="G25" s="62">
        <v>2.166666666666667</v>
      </c>
      <c r="H25" s="63">
        <v>4615.3846153846143</v>
      </c>
      <c r="I25" s="16"/>
      <c r="K25" s="68"/>
      <c r="L25" s="74"/>
      <c r="M25" s="66"/>
      <c r="N25" s="75"/>
      <c r="O25" s="66"/>
      <c r="P25" s="65"/>
      <c r="Q25" s="69"/>
    </row>
    <row r="26" spans="1:17" ht="18" customHeight="1" x14ac:dyDescent="0.2">
      <c r="A26" s="22" t="s">
        <v>34</v>
      </c>
      <c r="B26" s="61" t="s">
        <v>35</v>
      </c>
      <c r="C26" s="107">
        <v>3</v>
      </c>
      <c r="D26" s="63">
        <v>10000</v>
      </c>
      <c r="E26" s="64">
        <v>3</v>
      </c>
      <c r="F26" s="63">
        <v>15000</v>
      </c>
      <c r="G26" s="62">
        <v>0</v>
      </c>
      <c r="H26" s="63">
        <v>4285.7142857142844</v>
      </c>
      <c r="I26" s="16"/>
      <c r="K26" s="68"/>
      <c r="L26" s="74"/>
      <c r="M26" s="66"/>
      <c r="N26" s="75"/>
      <c r="O26" s="65"/>
      <c r="P26" s="65"/>
      <c r="Q26" s="69"/>
    </row>
    <row r="27" spans="1:17" x14ac:dyDescent="0.2">
      <c r="A27" s="81" t="s">
        <v>37</v>
      </c>
      <c r="B27" s="82" t="s">
        <v>38</v>
      </c>
      <c r="C27" s="106">
        <v>2</v>
      </c>
      <c r="D27" s="84">
        <v>5000</v>
      </c>
      <c r="E27" s="85">
        <v>2</v>
      </c>
      <c r="F27" s="84">
        <v>5000</v>
      </c>
      <c r="G27" s="83">
        <v>0</v>
      </c>
      <c r="H27" s="84">
        <v>0</v>
      </c>
      <c r="I27" s="16"/>
      <c r="K27" s="68"/>
      <c r="L27" s="65"/>
      <c r="M27" s="65"/>
      <c r="N27" s="67"/>
      <c r="O27" s="65"/>
      <c r="P27" s="65"/>
      <c r="Q27" s="69"/>
    </row>
    <row r="28" spans="1:17" x14ac:dyDescent="0.2">
      <c r="A28" s="22" t="s">
        <v>40</v>
      </c>
      <c r="B28" s="61" t="s">
        <v>41</v>
      </c>
      <c r="C28" s="107">
        <v>5.5</v>
      </c>
      <c r="D28" s="63">
        <v>40000</v>
      </c>
      <c r="E28" s="64">
        <v>5</v>
      </c>
      <c r="F28" s="63">
        <v>50000</v>
      </c>
      <c r="G28" s="62">
        <v>0.5</v>
      </c>
      <c r="H28" s="63">
        <v>20000</v>
      </c>
      <c r="I28" s="16"/>
      <c r="K28" s="68"/>
      <c r="L28" s="65"/>
      <c r="M28" s="65"/>
      <c r="N28" s="65"/>
      <c r="O28" s="65"/>
      <c r="P28" s="65"/>
      <c r="Q28" s="69"/>
    </row>
    <row r="29" spans="1:17" x14ac:dyDescent="0.2">
      <c r="A29" s="53" t="s">
        <v>43</v>
      </c>
      <c r="B29" s="82" t="s">
        <v>44</v>
      </c>
      <c r="C29" s="106">
        <v>2</v>
      </c>
      <c r="D29" s="84">
        <v>15000</v>
      </c>
      <c r="E29" s="85">
        <v>2</v>
      </c>
      <c r="F29" s="84">
        <v>25000</v>
      </c>
      <c r="G29" s="83">
        <v>0</v>
      </c>
      <c r="H29" s="84">
        <v>10000</v>
      </c>
      <c r="I29" s="16"/>
      <c r="K29" s="68"/>
      <c r="L29" s="65"/>
      <c r="M29" s="65"/>
      <c r="N29" s="65"/>
      <c r="O29" s="65"/>
      <c r="P29" s="65"/>
      <c r="Q29" s="69"/>
    </row>
    <row r="30" spans="1:17" x14ac:dyDescent="0.2">
      <c r="I30" s="16"/>
      <c r="K30" s="68"/>
      <c r="L30" s="65"/>
      <c r="M30" s="65"/>
      <c r="N30" s="65"/>
      <c r="O30" s="65"/>
      <c r="P30" s="65"/>
      <c r="Q30" s="69"/>
    </row>
    <row r="31" spans="1:17" ht="13.5" thickBot="1" x14ac:dyDescent="0.25">
      <c r="K31" s="70"/>
      <c r="L31" s="71"/>
      <c r="M31" s="71"/>
      <c r="N31" s="71"/>
      <c r="O31" s="71"/>
      <c r="P31" s="71"/>
      <c r="Q31" s="72"/>
    </row>
    <row r="32" spans="1:17" x14ac:dyDescent="0.2">
      <c r="I32" s="21"/>
    </row>
  </sheetData>
  <mergeCells count="4">
    <mergeCell ref="A3:A4"/>
    <mergeCell ref="B3:B4"/>
    <mergeCell ref="C3:C4"/>
    <mergeCell ref="D3:F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4695-4484-42E0-B560-B83939F5D197}">
  <sheetPr>
    <pageSetUpPr fitToPage="1"/>
  </sheetPr>
  <dimension ref="A1:AE30"/>
  <sheetViews>
    <sheetView zoomScale="70" zoomScaleNormal="70" workbookViewId="0">
      <selection activeCell="AE5" sqref="AE5"/>
    </sheetView>
  </sheetViews>
  <sheetFormatPr baseColWidth="10" defaultColWidth="8.85546875" defaultRowHeight="26.25" x14ac:dyDescent="0.4"/>
  <cols>
    <col min="1" max="1" width="8.85546875" style="3"/>
    <col min="2" max="4" width="7.7109375" style="2" customWidth="1"/>
    <col min="5" max="5" width="9.140625" style="2" customWidth="1"/>
    <col min="6" max="8" width="7.7109375" style="2" customWidth="1"/>
    <col min="9" max="9" width="9.140625" style="2" customWidth="1"/>
    <col min="10" max="10" width="7.7109375" style="2" customWidth="1"/>
    <col min="11" max="11" width="6.85546875" style="2" customWidth="1"/>
    <col min="12" max="12" width="7.7109375" style="2" customWidth="1"/>
    <col min="13" max="13" width="9.140625" style="2" customWidth="1"/>
    <col min="14" max="16" width="7.7109375" style="2" customWidth="1"/>
    <col min="17" max="17" width="8.85546875" style="3"/>
    <col min="18" max="20" width="7.7109375" style="2" customWidth="1"/>
    <col min="21" max="21" width="8.85546875" style="3"/>
    <col min="22" max="24" width="7.7109375" style="2" customWidth="1"/>
    <col min="25" max="25" width="8.85546875" style="3"/>
    <col min="26" max="28" width="7.7109375" style="2" customWidth="1"/>
    <col min="29" max="30" width="8.85546875" style="3"/>
    <col min="31" max="31" width="41.5703125" style="3" customWidth="1"/>
    <col min="32" max="16384" width="8.85546875" style="3"/>
  </cols>
  <sheetData>
    <row r="1" spans="1:31" x14ac:dyDescent="0.4">
      <c r="A1" s="1" t="s">
        <v>60</v>
      </c>
    </row>
    <row r="2" spans="1:31" x14ac:dyDescent="0.4">
      <c r="A2" s="1"/>
    </row>
    <row r="3" spans="1:31" x14ac:dyDescent="0.4">
      <c r="A3" s="1"/>
      <c r="N3" s="3"/>
      <c r="O3" s="3"/>
      <c r="P3" s="3"/>
      <c r="R3" s="17">
        <f>MAX(H8)</f>
        <v>10</v>
      </c>
      <c r="S3" s="4"/>
      <c r="T3" s="17">
        <f>R3+S5</f>
        <v>12</v>
      </c>
    </row>
    <row r="4" spans="1:31" x14ac:dyDescent="0.4">
      <c r="A4" s="1"/>
      <c r="N4" s="3"/>
      <c r="O4" s="3"/>
      <c r="P4" s="3"/>
      <c r="R4" s="18">
        <f>R5-R3</f>
        <v>15.833333333333336</v>
      </c>
      <c r="S4" s="4" t="s">
        <v>37</v>
      </c>
      <c r="T4" s="17">
        <f>T5-T3</f>
        <v>15.833333333333336</v>
      </c>
    </row>
    <row r="5" spans="1:31" x14ac:dyDescent="0.4">
      <c r="A5" s="1"/>
      <c r="N5" s="3"/>
      <c r="O5" s="3"/>
      <c r="P5" s="3"/>
      <c r="R5" s="17">
        <f>T5-S5</f>
        <v>25.833333333333336</v>
      </c>
      <c r="S5" s="17">
        <f>CambiosCrash!C27</f>
        <v>2</v>
      </c>
      <c r="T5" s="17">
        <f>MIN(V15)</f>
        <v>27.833333333333336</v>
      </c>
      <c r="AE5" s="3" t="s">
        <v>66</v>
      </c>
    </row>
    <row r="6" spans="1:31" x14ac:dyDescent="0.4">
      <c r="A6" s="1"/>
    </row>
    <row r="7" spans="1:31" ht="30" customHeight="1" x14ac:dyDescent="0.4">
      <c r="Q7" s="2"/>
    </row>
    <row r="8" spans="1:31" ht="30" customHeight="1" x14ac:dyDescent="0.4">
      <c r="F8" s="17">
        <f>MAX(D13)</f>
        <v>3</v>
      </c>
      <c r="G8" s="4"/>
      <c r="H8" s="17">
        <f>F8+G10</f>
        <v>10</v>
      </c>
      <c r="N8" s="3"/>
      <c r="O8" s="3"/>
      <c r="P8" s="3"/>
      <c r="Q8" s="2"/>
      <c r="R8" s="17">
        <f>MAX(H8,P13)</f>
        <v>23.833333333333336</v>
      </c>
      <c r="S8" s="4"/>
      <c r="T8" s="17">
        <f>R8+S10</f>
        <v>27.833333333333336</v>
      </c>
    </row>
    <row r="9" spans="1:31" ht="30" customHeight="1" x14ac:dyDescent="0.4">
      <c r="F9" s="18">
        <f>F10-F8</f>
        <v>13.833333333333336</v>
      </c>
      <c r="G9" s="4" t="s">
        <v>15</v>
      </c>
      <c r="H9" s="17">
        <f>H10-H8</f>
        <v>13.833333333333336</v>
      </c>
      <c r="N9" s="3"/>
      <c r="O9" s="3"/>
      <c r="P9" s="3"/>
      <c r="Q9" s="2"/>
      <c r="R9" s="18">
        <f>R10-R8</f>
        <v>0</v>
      </c>
      <c r="S9" s="19" t="s">
        <v>28</v>
      </c>
      <c r="T9" s="17">
        <f>T10-T8</f>
        <v>0</v>
      </c>
    </row>
    <row r="10" spans="1:31" ht="30" customHeight="1" x14ac:dyDescent="0.4">
      <c r="F10" s="17">
        <f>H10-G10</f>
        <v>16.833333333333336</v>
      </c>
      <c r="G10" s="17">
        <f>CambiosCrash!C20</f>
        <v>7</v>
      </c>
      <c r="H10" s="17">
        <f>MIN(R5,R10)</f>
        <v>23.833333333333336</v>
      </c>
      <c r="N10" s="3"/>
      <c r="O10" s="3"/>
      <c r="P10" s="3"/>
      <c r="Q10" s="2"/>
      <c r="R10" s="17">
        <f>T10-S10</f>
        <v>23.833333333333336</v>
      </c>
      <c r="S10" s="17">
        <f>CambiosCrash!C24</f>
        <v>4</v>
      </c>
      <c r="T10" s="17">
        <f>MIN(V15)</f>
        <v>27.833333333333336</v>
      </c>
    </row>
    <row r="11" spans="1:31" ht="30" customHeight="1" x14ac:dyDescent="0.4">
      <c r="Q11" s="2"/>
    </row>
    <row r="12" spans="1:31" ht="30" customHeight="1" x14ac:dyDescent="0.4"/>
    <row r="13" spans="1:31" ht="30" customHeight="1" x14ac:dyDescent="0.4">
      <c r="B13" s="4">
        <v>0</v>
      </c>
      <c r="C13" s="4"/>
      <c r="D13" s="17">
        <f>B13+C15</f>
        <v>3</v>
      </c>
      <c r="J13" s="3"/>
      <c r="K13" s="3"/>
      <c r="L13" s="3"/>
      <c r="N13" s="17">
        <f>MAX(L18)</f>
        <v>15</v>
      </c>
      <c r="O13" s="4"/>
      <c r="P13" s="17">
        <f>N13+O15</f>
        <v>23.833333333333336</v>
      </c>
      <c r="V13" s="17">
        <f>MAX(T3,T8,P18,T23)</f>
        <v>27.833333333333336</v>
      </c>
      <c r="W13" s="4"/>
      <c r="X13" s="17">
        <f>V13+W15</f>
        <v>33.333333333333336</v>
      </c>
      <c r="Z13" s="17">
        <f>MAX(X13)</f>
        <v>33.333333333333336</v>
      </c>
      <c r="AA13" s="4"/>
      <c r="AB13" s="17">
        <f>Z13+AA15</f>
        <v>35.333333333333336</v>
      </c>
    </row>
    <row r="14" spans="1:31" ht="30" customHeight="1" x14ac:dyDescent="0.4">
      <c r="B14" s="18">
        <f>B15-B13</f>
        <v>0</v>
      </c>
      <c r="C14" s="19" t="s">
        <v>11</v>
      </c>
      <c r="D14" s="17">
        <f>D15-D13</f>
        <v>0</v>
      </c>
      <c r="J14" s="3"/>
      <c r="K14" s="3"/>
      <c r="L14" s="3"/>
      <c r="N14" s="18">
        <f>N15-N13</f>
        <v>0</v>
      </c>
      <c r="O14" s="19" t="s">
        <v>24</v>
      </c>
      <c r="P14" s="17">
        <f>P15-P13</f>
        <v>0</v>
      </c>
      <c r="V14" s="18">
        <f>V15-V13</f>
        <v>0</v>
      </c>
      <c r="W14" s="19" t="s">
        <v>40</v>
      </c>
      <c r="X14" s="17">
        <f>X15-X13</f>
        <v>0</v>
      </c>
      <c r="Z14" s="18">
        <f>Z15-Z13</f>
        <v>0</v>
      </c>
      <c r="AA14" s="19" t="s">
        <v>43</v>
      </c>
      <c r="AB14" s="17">
        <f>AB15-AB13</f>
        <v>0</v>
      </c>
    </row>
    <row r="15" spans="1:31" ht="30" customHeight="1" x14ac:dyDescent="0.4">
      <c r="B15" s="17">
        <f>D15-C15</f>
        <v>0</v>
      </c>
      <c r="C15" s="17">
        <f>CambiosCrash!C19</f>
        <v>3</v>
      </c>
      <c r="D15" s="17">
        <f>MIN(F10,F20)</f>
        <v>3.0000000000000018</v>
      </c>
      <c r="J15" s="3"/>
      <c r="K15" s="3"/>
      <c r="L15" s="3"/>
      <c r="N15" s="17">
        <f>P15-O15</f>
        <v>15.000000000000002</v>
      </c>
      <c r="O15" s="17">
        <f>CambiosCrash!C23</f>
        <v>8.8333333333333339</v>
      </c>
      <c r="P15" s="17">
        <f>MIN(R10,R25)</f>
        <v>23.833333333333336</v>
      </c>
      <c r="V15" s="17">
        <f>X15-W15</f>
        <v>27.833333333333336</v>
      </c>
      <c r="W15" s="17">
        <f>CambiosCrash!C28</f>
        <v>5.5</v>
      </c>
      <c r="X15" s="17">
        <f>MIN(Z15)</f>
        <v>33.333333333333336</v>
      </c>
      <c r="Z15" s="17">
        <f>AB15-AA15</f>
        <v>33.333333333333336</v>
      </c>
      <c r="AA15" s="17">
        <f>CambiosCrash!C29</f>
        <v>2</v>
      </c>
      <c r="AB15" s="17">
        <f>AB13</f>
        <v>35.333333333333336</v>
      </c>
    </row>
    <row r="16" spans="1:31" ht="30" customHeight="1" x14ac:dyDescent="0.4"/>
    <row r="17" spans="6:28" ht="30" customHeight="1" x14ac:dyDescent="0.4"/>
    <row r="18" spans="6:28" ht="30" customHeight="1" x14ac:dyDescent="0.4">
      <c r="F18" s="17">
        <f>MAX(D13)</f>
        <v>3</v>
      </c>
      <c r="G18" s="4"/>
      <c r="H18" s="17">
        <f>F18+G20</f>
        <v>9</v>
      </c>
      <c r="J18" s="17">
        <f>MAX(H18)</f>
        <v>9</v>
      </c>
      <c r="K18" s="4"/>
      <c r="L18" s="17">
        <f>J18+K20</f>
        <v>15</v>
      </c>
      <c r="N18" s="17">
        <f>MAX(L18)</f>
        <v>15</v>
      </c>
      <c r="O18" s="4"/>
      <c r="P18" s="17">
        <f>N18+O20</f>
        <v>21.166666666666668</v>
      </c>
      <c r="R18" s="3"/>
      <c r="S18" s="3"/>
      <c r="T18" s="3"/>
      <c r="Y18" s="2"/>
      <c r="Z18" s="3"/>
      <c r="AA18" s="3"/>
      <c r="AB18" s="3"/>
    </row>
    <row r="19" spans="6:28" ht="30" customHeight="1" x14ac:dyDescent="0.4">
      <c r="F19" s="18">
        <f>F20-F18</f>
        <v>0</v>
      </c>
      <c r="G19" s="19" t="s">
        <v>19</v>
      </c>
      <c r="H19" s="17">
        <f>H20-H18</f>
        <v>0</v>
      </c>
      <c r="J19" s="18">
        <f>J20-J18</f>
        <v>0</v>
      </c>
      <c r="K19" s="19" t="s">
        <v>21</v>
      </c>
      <c r="L19" s="17">
        <f>L20-L18</f>
        <v>0</v>
      </c>
      <c r="N19" s="18">
        <f>N20-N18</f>
        <v>6.6666666666666679</v>
      </c>
      <c r="O19" s="4" t="s">
        <v>32</v>
      </c>
      <c r="P19" s="17">
        <f>P20-P18</f>
        <v>6.6666666666666679</v>
      </c>
      <c r="R19" s="3"/>
      <c r="S19" s="3"/>
      <c r="T19" s="3"/>
      <c r="Y19" s="2"/>
      <c r="Z19" s="3"/>
      <c r="AA19" s="3"/>
      <c r="AB19" s="3"/>
    </row>
    <row r="20" spans="6:28" ht="30" customHeight="1" x14ac:dyDescent="0.4">
      <c r="F20" s="17">
        <f>H20-G20</f>
        <v>3.0000000000000018</v>
      </c>
      <c r="G20" s="17">
        <f>CambiosCrash!C21</f>
        <v>6</v>
      </c>
      <c r="H20" s="17">
        <f>MIN(J20,R25)</f>
        <v>9.0000000000000018</v>
      </c>
      <c r="J20" s="17">
        <f>L20-K20</f>
        <v>9.0000000000000018</v>
      </c>
      <c r="K20" s="17">
        <f>CambiosCrash!C22</f>
        <v>6</v>
      </c>
      <c r="L20" s="17">
        <f>MIN(N15,N20)</f>
        <v>15.000000000000002</v>
      </c>
      <c r="N20" s="17">
        <f>P20-O20</f>
        <v>21.666666666666668</v>
      </c>
      <c r="O20" s="17">
        <f>CambiosCrash!C25</f>
        <v>6.166666666666667</v>
      </c>
      <c r="P20" s="17">
        <f>MIN(V15)</f>
        <v>27.833333333333336</v>
      </c>
      <c r="R20" s="3"/>
      <c r="S20" s="3"/>
      <c r="T20" s="3"/>
      <c r="Y20" s="2"/>
      <c r="Z20" s="3"/>
      <c r="AA20" s="3"/>
      <c r="AB20" s="3"/>
    </row>
    <row r="21" spans="6:28" ht="30" customHeight="1" x14ac:dyDescent="0.4"/>
    <row r="22" spans="6:28" ht="30" customHeight="1" x14ac:dyDescent="0.4"/>
    <row r="23" spans="6:28" ht="30" customHeight="1" x14ac:dyDescent="0.4">
      <c r="Q23" s="2"/>
      <c r="R23" s="17">
        <f>MAX(H18,P13)</f>
        <v>23.833333333333336</v>
      </c>
      <c r="S23" s="4"/>
      <c r="T23" s="17">
        <f>R23+S25</f>
        <v>26.833333333333336</v>
      </c>
    </row>
    <row r="24" spans="6:28" ht="30" customHeight="1" x14ac:dyDescent="0.4">
      <c r="Q24" s="2"/>
      <c r="R24" s="18">
        <f>R25-R23</f>
        <v>1</v>
      </c>
      <c r="S24" s="4" t="s">
        <v>34</v>
      </c>
      <c r="T24" s="17">
        <f>T25-T23</f>
        <v>1</v>
      </c>
    </row>
    <row r="25" spans="6:28" ht="30" customHeight="1" x14ac:dyDescent="0.4">
      <c r="Q25" s="2"/>
      <c r="R25" s="17">
        <f>T25-S25</f>
        <v>24.833333333333336</v>
      </c>
      <c r="S25" s="17">
        <f>CambiosCrash!C26</f>
        <v>3</v>
      </c>
      <c r="T25" s="17">
        <f>MIN(V15)</f>
        <v>27.833333333333336</v>
      </c>
    </row>
    <row r="26" spans="6:28" ht="30" customHeight="1" x14ac:dyDescent="0.4">
      <c r="Q26" s="2"/>
    </row>
    <row r="27" spans="6:28" ht="30" customHeight="1" x14ac:dyDescent="0.4">
      <c r="Q27" s="2"/>
    </row>
    <row r="28" spans="6:28" ht="30" customHeight="1" x14ac:dyDescent="0.4">
      <c r="Q28" s="2"/>
    </row>
    <row r="29" spans="6:28" ht="30" customHeight="1" x14ac:dyDescent="0.4">
      <c r="Q29" s="2"/>
    </row>
    <row r="30" spans="6:28" ht="30" customHeight="1" x14ac:dyDescent="0.4">
      <c r="Q30" s="2"/>
    </row>
  </sheetData>
  <pageMargins left="0.75" right="0.75" top="1.38" bottom="1" header="0.38" footer="0.3"/>
  <pageSetup scale="54" orientation="landscape" horizontalDpi="4294967293" verticalDpi="4294967293"/>
  <headerFooter>
    <oddHeader>&amp;C&amp;12&amp;G</oddHeader>
    <oddFooter>&amp;CCalle 92 No. 15 - 48 Of. 303  -  TEL: 57-1- 611 54 12  -  FAX: 57-1- 256 32 27_x000D_e-mail: info@gomezpt.com  - Bogotá D.C.  - Colombia&amp;R&amp;D</oddFoot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F5D2-9635-4C7E-B7D4-B47A852F5CB2}">
  <dimension ref="A2:Q32"/>
  <sheetViews>
    <sheetView topLeftCell="A18" zoomScaleNormal="100" zoomScalePageLayoutView="200" workbookViewId="0">
      <selection activeCell="N23" sqref="N23"/>
    </sheetView>
  </sheetViews>
  <sheetFormatPr baseColWidth="10" defaultColWidth="10.85546875" defaultRowHeight="12.75" x14ac:dyDescent="0.2"/>
  <cols>
    <col min="1" max="1" width="10" style="5" bestFit="1" customWidth="1"/>
    <col min="2" max="2" width="21.7109375" style="5" hidden="1" customWidth="1"/>
    <col min="3" max="3" width="11.28515625" style="5" customWidth="1"/>
    <col min="4" max="4" width="13" style="5" customWidth="1"/>
    <col min="5" max="5" width="10.85546875" style="5" customWidth="1"/>
    <col min="6" max="6" width="18.5703125" style="5" customWidth="1"/>
    <col min="7" max="7" width="14.42578125" style="5" customWidth="1"/>
    <col min="8" max="8" width="26.42578125" style="5" bestFit="1" customWidth="1"/>
    <col min="9" max="9" width="12.28515625" style="5" bestFit="1" customWidth="1"/>
    <col min="10" max="11" width="10.85546875" style="5"/>
    <col min="12" max="12" width="12.85546875" style="5" bestFit="1" customWidth="1"/>
    <col min="13" max="13" width="8.7109375" style="5" bestFit="1" customWidth="1"/>
    <col min="14" max="14" width="16.7109375" style="5" customWidth="1"/>
    <col min="15" max="15" width="25.7109375" style="5" customWidth="1"/>
    <col min="16" max="16384" width="10.85546875" style="5"/>
  </cols>
  <sheetData>
    <row r="2" spans="1:13" ht="13.5" thickBot="1" x14ac:dyDescent="0.25"/>
    <row r="3" spans="1:13" x14ac:dyDescent="0.2">
      <c r="A3" s="111" t="s">
        <v>0</v>
      </c>
      <c r="B3" s="113" t="s">
        <v>1</v>
      </c>
      <c r="C3" s="110" t="s">
        <v>2</v>
      </c>
      <c r="D3" s="108" t="s">
        <v>3</v>
      </c>
      <c r="E3" s="109"/>
      <c r="F3" s="110"/>
    </row>
    <row r="4" spans="1:13" ht="26.25" thickBot="1" x14ac:dyDescent="0.25">
      <c r="A4" s="112"/>
      <c r="B4" s="114"/>
      <c r="C4" s="115"/>
      <c r="D4" s="45" t="s">
        <v>4</v>
      </c>
      <c r="E4" s="43" t="s">
        <v>5</v>
      </c>
      <c r="F4" s="44" t="s">
        <v>6</v>
      </c>
      <c r="G4" s="31" t="s">
        <v>7</v>
      </c>
      <c r="H4" s="8" t="s">
        <v>8</v>
      </c>
      <c r="I4" s="8" t="s">
        <v>9</v>
      </c>
      <c r="L4" s="27"/>
      <c r="M4" s="20"/>
    </row>
    <row r="5" spans="1:13" x14ac:dyDescent="0.2">
      <c r="A5" s="39" t="s">
        <v>11</v>
      </c>
      <c r="B5" s="40" t="s">
        <v>12</v>
      </c>
      <c r="C5" s="49" t="s">
        <v>13</v>
      </c>
      <c r="D5" s="46">
        <v>2</v>
      </c>
      <c r="E5" s="41">
        <v>3</v>
      </c>
      <c r="F5" s="42">
        <v>4</v>
      </c>
      <c r="G5" s="32">
        <f>(D5+4*E5+F5)/6</f>
        <v>3</v>
      </c>
      <c r="H5" s="14">
        <f>(F5-D5)/6</f>
        <v>0.33333333333333331</v>
      </c>
      <c r="I5" s="14">
        <f>POWER(H5,2)</f>
        <v>0.1111111111111111</v>
      </c>
      <c r="L5" s="27"/>
      <c r="M5" s="59"/>
    </row>
    <row r="6" spans="1:13" ht="21.75" customHeight="1" x14ac:dyDescent="0.2">
      <c r="A6" s="33" t="s">
        <v>15</v>
      </c>
      <c r="B6" s="6" t="s">
        <v>16</v>
      </c>
      <c r="C6" s="50" t="s">
        <v>17</v>
      </c>
      <c r="D6" s="47">
        <v>4</v>
      </c>
      <c r="E6" s="10">
        <v>7</v>
      </c>
      <c r="F6" s="34">
        <v>10</v>
      </c>
      <c r="G6" s="32">
        <f t="shared" ref="G6:G15" si="0">(D6+4*E6+F6)/6</f>
        <v>7</v>
      </c>
      <c r="H6" s="14">
        <f t="shared" ref="H6:H15" si="1">(F6-D6)/6</f>
        <v>1</v>
      </c>
      <c r="I6" s="14">
        <f t="shared" ref="I6:I15" si="2">POWER(H6,2)</f>
        <v>1</v>
      </c>
      <c r="L6" s="27"/>
      <c r="M6" s="21"/>
    </row>
    <row r="7" spans="1:13" x14ac:dyDescent="0.2">
      <c r="A7" s="33" t="s">
        <v>19</v>
      </c>
      <c r="B7" s="6" t="s">
        <v>20</v>
      </c>
      <c r="C7" s="50" t="s">
        <v>17</v>
      </c>
      <c r="D7" s="47">
        <v>5</v>
      </c>
      <c r="E7" s="10">
        <v>6</v>
      </c>
      <c r="F7" s="34">
        <v>9</v>
      </c>
      <c r="G7" s="32">
        <f t="shared" si="0"/>
        <v>6.333333333333333</v>
      </c>
      <c r="H7" s="14">
        <f t="shared" si="1"/>
        <v>0.66666666666666663</v>
      </c>
      <c r="I7" s="14">
        <f t="shared" si="2"/>
        <v>0.44444444444444442</v>
      </c>
    </row>
    <row r="8" spans="1:13" x14ac:dyDescent="0.2">
      <c r="A8" s="33" t="s">
        <v>21</v>
      </c>
      <c r="B8" s="6" t="s">
        <v>22</v>
      </c>
      <c r="C8" s="50" t="s">
        <v>23</v>
      </c>
      <c r="D8" s="47">
        <v>6</v>
      </c>
      <c r="E8" s="10">
        <v>7</v>
      </c>
      <c r="F8" s="34">
        <v>16</v>
      </c>
      <c r="G8" s="32">
        <f t="shared" si="0"/>
        <v>8.3333333333333339</v>
      </c>
      <c r="H8" s="14">
        <f t="shared" si="1"/>
        <v>1.6666666666666667</v>
      </c>
      <c r="I8" s="14">
        <f t="shared" si="2"/>
        <v>2.7777777777777781</v>
      </c>
    </row>
    <row r="9" spans="1:13" x14ac:dyDescent="0.2">
      <c r="A9" s="33" t="s">
        <v>24</v>
      </c>
      <c r="B9" s="6" t="s">
        <v>25</v>
      </c>
      <c r="C9" s="50" t="s">
        <v>26</v>
      </c>
      <c r="D9" s="47">
        <v>7</v>
      </c>
      <c r="E9" s="10">
        <v>9</v>
      </c>
      <c r="F9" s="34">
        <v>10</v>
      </c>
      <c r="G9" s="32">
        <f t="shared" si="0"/>
        <v>8.8333333333333339</v>
      </c>
      <c r="H9" s="14">
        <f t="shared" si="1"/>
        <v>0.5</v>
      </c>
      <c r="I9" s="14">
        <f t="shared" si="2"/>
        <v>0.25</v>
      </c>
      <c r="L9" s="27"/>
      <c r="M9" s="20"/>
    </row>
    <row r="10" spans="1:13" x14ac:dyDescent="0.2">
      <c r="A10" s="33" t="s">
        <v>28</v>
      </c>
      <c r="B10" s="6" t="s">
        <v>29</v>
      </c>
      <c r="C10" s="50" t="s">
        <v>30</v>
      </c>
      <c r="D10" s="47">
        <v>4</v>
      </c>
      <c r="E10" s="10">
        <v>5</v>
      </c>
      <c r="F10" s="34">
        <v>6</v>
      </c>
      <c r="G10" s="32">
        <f t="shared" si="0"/>
        <v>5</v>
      </c>
      <c r="H10" s="14">
        <f t="shared" si="1"/>
        <v>0.33333333333333331</v>
      </c>
      <c r="I10" s="14">
        <f t="shared" si="2"/>
        <v>0.1111111111111111</v>
      </c>
      <c r="L10" s="27"/>
      <c r="M10" s="21"/>
    </row>
    <row r="11" spans="1:13" ht="25.5" x14ac:dyDescent="0.35">
      <c r="A11" s="33" t="s">
        <v>32</v>
      </c>
      <c r="B11" s="6" t="s">
        <v>33</v>
      </c>
      <c r="C11" s="50" t="s">
        <v>26</v>
      </c>
      <c r="D11" s="47">
        <v>3</v>
      </c>
      <c r="E11" s="10">
        <v>6</v>
      </c>
      <c r="F11" s="34">
        <v>10</v>
      </c>
      <c r="G11" s="32">
        <f t="shared" si="0"/>
        <v>6.166666666666667</v>
      </c>
      <c r="H11" s="14">
        <f t="shared" si="1"/>
        <v>1.1666666666666667</v>
      </c>
      <c r="I11" s="14">
        <f t="shared" si="2"/>
        <v>1.3611111111111114</v>
      </c>
      <c r="L11" s="3"/>
    </row>
    <row r="12" spans="1:13" ht="14.1" customHeight="1" x14ac:dyDescent="0.2">
      <c r="A12" s="33" t="s">
        <v>34</v>
      </c>
      <c r="B12" s="6" t="s">
        <v>35</v>
      </c>
      <c r="C12" s="50" t="s">
        <v>36</v>
      </c>
      <c r="D12" s="47">
        <v>2</v>
      </c>
      <c r="E12" s="10">
        <v>4</v>
      </c>
      <c r="F12" s="34">
        <v>7</v>
      </c>
      <c r="G12" s="32">
        <f t="shared" si="0"/>
        <v>4.166666666666667</v>
      </c>
      <c r="H12" s="14">
        <f t="shared" si="1"/>
        <v>0.83333333333333337</v>
      </c>
      <c r="I12" s="14">
        <f t="shared" si="2"/>
        <v>0.69444444444444453</v>
      </c>
    </row>
    <row r="13" spans="1:13" x14ac:dyDescent="0.2">
      <c r="A13" s="33" t="s">
        <v>37</v>
      </c>
      <c r="B13" s="6" t="s">
        <v>38</v>
      </c>
      <c r="C13" s="50" t="s">
        <v>39</v>
      </c>
      <c r="D13" s="47">
        <v>2</v>
      </c>
      <c r="E13" s="10">
        <v>2</v>
      </c>
      <c r="F13" s="34">
        <v>2</v>
      </c>
      <c r="G13" s="32">
        <f t="shared" si="0"/>
        <v>2</v>
      </c>
      <c r="H13" s="14">
        <f t="shared" si="1"/>
        <v>0</v>
      </c>
      <c r="I13" s="14">
        <f t="shared" si="2"/>
        <v>0</v>
      </c>
    </row>
    <row r="14" spans="1:13" x14ac:dyDescent="0.2">
      <c r="A14" s="33" t="s">
        <v>40</v>
      </c>
      <c r="B14" s="6" t="s">
        <v>41</v>
      </c>
      <c r="C14" s="50" t="s">
        <v>42</v>
      </c>
      <c r="D14" s="47">
        <v>3</v>
      </c>
      <c r="E14" s="10">
        <v>4</v>
      </c>
      <c r="F14" s="34">
        <v>14</v>
      </c>
      <c r="G14" s="32">
        <f t="shared" si="0"/>
        <v>5.5</v>
      </c>
      <c r="H14" s="14">
        <f t="shared" si="1"/>
        <v>1.8333333333333333</v>
      </c>
      <c r="I14" s="14">
        <f t="shared" si="2"/>
        <v>3.3611111111111107</v>
      </c>
    </row>
    <row r="15" spans="1:13" ht="13.5" thickBot="1" x14ac:dyDescent="0.25">
      <c r="A15" s="35" t="s">
        <v>43</v>
      </c>
      <c r="B15" s="36" t="s">
        <v>44</v>
      </c>
      <c r="C15" s="51" t="s">
        <v>40</v>
      </c>
      <c r="D15" s="48">
        <v>2</v>
      </c>
      <c r="E15" s="37">
        <v>3</v>
      </c>
      <c r="F15" s="38">
        <v>4</v>
      </c>
      <c r="G15" s="32">
        <f t="shared" si="0"/>
        <v>3</v>
      </c>
      <c r="H15" s="14">
        <f t="shared" si="1"/>
        <v>0.33333333333333331</v>
      </c>
      <c r="I15" s="14">
        <f t="shared" si="2"/>
        <v>0.1111111111111111</v>
      </c>
    </row>
    <row r="16" spans="1:13" x14ac:dyDescent="0.2">
      <c r="F16" s="26"/>
      <c r="G16" s="20"/>
      <c r="H16" s="5" t="s">
        <v>45</v>
      </c>
      <c r="I16" s="20">
        <f>SQRT(SUM(I5:I15))</f>
        <v>3.197221015541813</v>
      </c>
    </row>
    <row r="17" spans="1:17" ht="13.5" thickBot="1" x14ac:dyDescent="0.25">
      <c r="F17" s="26"/>
      <c r="G17" s="20"/>
    </row>
    <row r="18" spans="1:17" ht="26.25" thickBot="1" x14ac:dyDescent="0.25">
      <c r="A18" s="13" t="s">
        <v>0</v>
      </c>
      <c r="B18" s="13" t="s">
        <v>1</v>
      </c>
      <c r="C18" s="9" t="s">
        <v>46</v>
      </c>
      <c r="D18" s="9" t="s">
        <v>47</v>
      </c>
      <c r="E18" s="9" t="s">
        <v>48</v>
      </c>
      <c r="F18" s="9" t="s">
        <v>49</v>
      </c>
      <c r="G18" s="12" t="s">
        <v>50</v>
      </c>
      <c r="H18" s="12" t="s">
        <v>51</v>
      </c>
      <c r="K18" s="78" t="s">
        <v>52</v>
      </c>
      <c r="L18" s="79" t="s">
        <v>53</v>
      </c>
      <c r="M18" s="79" t="s">
        <v>54</v>
      </c>
      <c r="N18" s="79" t="s">
        <v>55</v>
      </c>
      <c r="O18" s="79" t="s">
        <v>63</v>
      </c>
      <c r="P18" s="79" t="s">
        <v>64</v>
      </c>
      <c r="Q18" s="80" t="s">
        <v>65</v>
      </c>
    </row>
    <row r="19" spans="1:17" x14ac:dyDescent="0.2">
      <c r="A19" s="53" t="s">
        <v>11</v>
      </c>
      <c r="B19" s="54" t="s">
        <v>12</v>
      </c>
      <c r="C19" s="55">
        <v>3</v>
      </c>
      <c r="D19" s="56">
        <v>10000</v>
      </c>
      <c r="E19" s="57">
        <v>3</v>
      </c>
      <c r="F19" s="56">
        <v>10000</v>
      </c>
      <c r="G19" s="55">
        <v>0</v>
      </c>
      <c r="H19" s="56">
        <v>0</v>
      </c>
      <c r="I19" s="16"/>
      <c r="K19" s="73">
        <v>39</v>
      </c>
      <c r="L19" s="74">
        <f>SUM(D19:D29)</f>
        <v>205000</v>
      </c>
      <c r="M19" s="74">
        <v>0</v>
      </c>
      <c r="N19" s="75">
        <f>SUM(L19:M19)</f>
        <v>205000</v>
      </c>
      <c r="O19" s="76" t="s">
        <v>66</v>
      </c>
      <c r="P19" s="76">
        <v>0</v>
      </c>
      <c r="Q19" s="77" t="s">
        <v>67</v>
      </c>
    </row>
    <row r="20" spans="1:17" ht="38.25" x14ac:dyDescent="0.2">
      <c r="A20" s="7" t="s">
        <v>15</v>
      </c>
      <c r="B20" s="6" t="s">
        <v>16</v>
      </c>
      <c r="C20" s="15">
        <v>7</v>
      </c>
      <c r="D20" s="52">
        <v>20000</v>
      </c>
      <c r="E20" s="87">
        <v>6</v>
      </c>
      <c r="F20" s="52">
        <v>25000</v>
      </c>
      <c r="G20" s="15">
        <v>1</v>
      </c>
      <c r="H20" s="52">
        <v>5000</v>
      </c>
      <c r="I20" s="16"/>
      <c r="K20" s="68">
        <v>38</v>
      </c>
      <c r="L20" s="74">
        <f>N19</f>
        <v>205000</v>
      </c>
      <c r="M20" s="66">
        <v>3000</v>
      </c>
      <c r="N20" s="75">
        <f t="shared" ref="N20:N23" si="3">SUM(L20:M20)</f>
        <v>208000</v>
      </c>
      <c r="O20" s="100" t="s">
        <v>72</v>
      </c>
      <c r="P20" s="65">
        <v>1</v>
      </c>
      <c r="Q20" s="69" t="s">
        <v>28</v>
      </c>
    </row>
    <row r="21" spans="1:17" ht="38.25" x14ac:dyDescent="0.2">
      <c r="A21" s="7" t="s">
        <v>19</v>
      </c>
      <c r="B21" s="6" t="s">
        <v>20</v>
      </c>
      <c r="C21" s="15">
        <v>5</v>
      </c>
      <c r="D21" s="52">
        <v>15000</v>
      </c>
      <c r="E21" s="87">
        <v>5</v>
      </c>
      <c r="F21" s="52">
        <v>30000</v>
      </c>
      <c r="G21" s="15">
        <v>0</v>
      </c>
      <c r="H21" s="52">
        <v>11250.000000000002</v>
      </c>
      <c r="I21" s="16"/>
      <c r="K21" s="68">
        <v>37</v>
      </c>
      <c r="L21" s="74">
        <f t="shared" ref="L21:L23" si="4">N20</f>
        <v>208000</v>
      </c>
      <c r="M21" s="66">
        <v>10000</v>
      </c>
      <c r="N21" s="75">
        <f t="shared" si="3"/>
        <v>218000</v>
      </c>
      <c r="O21" s="100" t="s">
        <v>73</v>
      </c>
      <c r="P21" s="65">
        <v>1</v>
      </c>
      <c r="Q21" s="69" t="s">
        <v>43</v>
      </c>
    </row>
    <row r="22" spans="1:17" x14ac:dyDescent="0.2">
      <c r="A22" s="7" t="s">
        <v>21</v>
      </c>
      <c r="B22" s="6" t="s">
        <v>22</v>
      </c>
      <c r="C22" s="15">
        <v>7</v>
      </c>
      <c r="D22" s="52">
        <v>45000</v>
      </c>
      <c r="E22" s="87">
        <v>6</v>
      </c>
      <c r="F22" s="52">
        <v>65000</v>
      </c>
      <c r="G22" s="15">
        <v>1</v>
      </c>
      <c r="H22" s="52">
        <v>20000</v>
      </c>
      <c r="I22" s="16"/>
      <c r="K22" s="68">
        <v>36</v>
      </c>
      <c r="L22" s="74">
        <f t="shared" si="4"/>
        <v>218000</v>
      </c>
      <c r="M22" s="66">
        <v>4286</v>
      </c>
      <c r="N22" s="75">
        <f t="shared" si="3"/>
        <v>222286</v>
      </c>
      <c r="O22" s="100" t="s">
        <v>66</v>
      </c>
      <c r="P22" s="65">
        <v>1</v>
      </c>
      <c r="Q22" s="69" t="s">
        <v>34</v>
      </c>
    </row>
    <row r="23" spans="1:17" x14ac:dyDescent="0.2">
      <c r="A23" s="7" t="s">
        <v>24</v>
      </c>
      <c r="B23" s="6" t="s">
        <v>25</v>
      </c>
      <c r="C23" s="15">
        <v>8.8333333333333339</v>
      </c>
      <c r="D23" s="52">
        <v>10000</v>
      </c>
      <c r="E23" s="87">
        <v>8</v>
      </c>
      <c r="F23" s="52">
        <v>20000</v>
      </c>
      <c r="G23" s="15">
        <v>0.83333333333333393</v>
      </c>
      <c r="H23" s="52">
        <v>11999.999999999991</v>
      </c>
      <c r="I23" s="16"/>
      <c r="K23" s="68">
        <v>35</v>
      </c>
      <c r="L23" s="74">
        <f t="shared" si="4"/>
        <v>222286</v>
      </c>
      <c r="M23" s="66">
        <v>11250</v>
      </c>
      <c r="N23" s="75">
        <f t="shared" si="3"/>
        <v>233536</v>
      </c>
      <c r="O23" s="100" t="s">
        <v>66</v>
      </c>
      <c r="P23" s="65">
        <v>1</v>
      </c>
      <c r="Q23" s="69" t="s">
        <v>19</v>
      </c>
    </row>
    <row r="24" spans="1:17" x14ac:dyDescent="0.2">
      <c r="A24" s="53" t="s">
        <v>28</v>
      </c>
      <c r="B24" s="54" t="s">
        <v>29</v>
      </c>
      <c r="C24" s="55">
        <v>4</v>
      </c>
      <c r="D24" s="56">
        <v>15000</v>
      </c>
      <c r="E24" s="57">
        <v>4</v>
      </c>
      <c r="F24" s="56">
        <v>18000</v>
      </c>
      <c r="G24" s="55">
        <v>0</v>
      </c>
      <c r="H24" s="56">
        <v>3000</v>
      </c>
      <c r="I24" s="16"/>
      <c r="K24" s="68"/>
      <c r="L24" s="74"/>
      <c r="M24" s="66"/>
      <c r="N24" s="75"/>
      <c r="O24" s="65"/>
      <c r="P24" s="65"/>
      <c r="Q24" s="69"/>
    </row>
    <row r="25" spans="1:17" x14ac:dyDescent="0.2">
      <c r="A25" s="7" t="s">
        <v>32</v>
      </c>
      <c r="B25" s="6" t="s">
        <v>33</v>
      </c>
      <c r="C25" s="15">
        <v>6.166666666666667</v>
      </c>
      <c r="D25" s="52">
        <v>20000</v>
      </c>
      <c r="E25" s="87">
        <v>4</v>
      </c>
      <c r="F25" s="52">
        <v>30000</v>
      </c>
      <c r="G25" s="15">
        <v>2.166666666666667</v>
      </c>
      <c r="H25" s="52">
        <v>4615.3846153846143</v>
      </c>
      <c r="I25" s="16"/>
      <c r="K25" s="68"/>
      <c r="L25" s="74"/>
      <c r="M25" s="66"/>
      <c r="N25" s="75"/>
      <c r="O25" s="65"/>
      <c r="P25" s="65"/>
      <c r="Q25" s="69"/>
    </row>
    <row r="26" spans="1:17" ht="18" customHeight="1" x14ac:dyDescent="0.2">
      <c r="A26" s="53" t="s">
        <v>34</v>
      </c>
      <c r="B26" s="54" t="s">
        <v>35</v>
      </c>
      <c r="C26" s="55">
        <v>3</v>
      </c>
      <c r="D26" s="56">
        <v>10000</v>
      </c>
      <c r="E26" s="57">
        <v>3</v>
      </c>
      <c r="F26" s="56">
        <v>15000</v>
      </c>
      <c r="G26" s="55">
        <v>0</v>
      </c>
      <c r="H26" s="56">
        <v>4285.7142857142844</v>
      </c>
      <c r="I26" s="16"/>
      <c r="K26" s="68"/>
      <c r="L26" s="74"/>
      <c r="M26" s="66"/>
      <c r="N26" s="75"/>
      <c r="O26" s="65"/>
      <c r="P26" s="65"/>
      <c r="Q26" s="69"/>
    </row>
    <row r="27" spans="1:17" x14ac:dyDescent="0.2">
      <c r="A27" s="53" t="s">
        <v>37</v>
      </c>
      <c r="B27" s="54" t="s">
        <v>38</v>
      </c>
      <c r="C27" s="55">
        <v>2</v>
      </c>
      <c r="D27" s="56">
        <v>5000</v>
      </c>
      <c r="E27" s="57">
        <v>2</v>
      </c>
      <c r="F27" s="56">
        <v>5000</v>
      </c>
      <c r="G27" s="55">
        <v>0</v>
      </c>
      <c r="H27" s="56">
        <v>0</v>
      </c>
      <c r="I27" s="16"/>
      <c r="K27" s="68"/>
      <c r="L27" s="65"/>
      <c r="M27" s="65"/>
      <c r="N27" s="67"/>
      <c r="O27" s="65"/>
      <c r="P27" s="65"/>
      <c r="Q27" s="69"/>
    </row>
    <row r="28" spans="1:17" x14ac:dyDescent="0.2">
      <c r="A28" s="7" t="s">
        <v>40</v>
      </c>
      <c r="B28" s="6" t="s">
        <v>41</v>
      </c>
      <c r="C28" s="15">
        <v>5.5</v>
      </c>
      <c r="D28" s="52">
        <v>40000</v>
      </c>
      <c r="E28" s="87">
        <v>5</v>
      </c>
      <c r="F28" s="52">
        <v>50000</v>
      </c>
      <c r="G28" s="15">
        <v>0.5</v>
      </c>
      <c r="H28" s="52">
        <v>20000</v>
      </c>
      <c r="I28" s="16"/>
      <c r="K28" s="68"/>
      <c r="L28" s="65"/>
      <c r="M28" s="65"/>
      <c r="N28" s="65"/>
      <c r="O28" s="65"/>
      <c r="P28" s="65"/>
      <c r="Q28" s="69"/>
    </row>
    <row r="29" spans="1:17" x14ac:dyDescent="0.2">
      <c r="A29" s="53" t="s">
        <v>43</v>
      </c>
      <c r="B29" s="54" t="s">
        <v>44</v>
      </c>
      <c r="C29" s="55">
        <v>2</v>
      </c>
      <c r="D29" s="56">
        <v>15000</v>
      </c>
      <c r="E29" s="57">
        <v>2</v>
      </c>
      <c r="F29" s="56">
        <v>25000</v>
      </c>
      <c r="G29" s="55">
        <v>0</v>
      </c>
      <c r="H29" s="56">
        <v>10000</v>
      </c>
      <c r="I29" s="16"/>
      <c r="K29" s="68"/>
      <c r="L29" s="65"/>
      <c r="M29" s="65"/>
      <c r="N29" s="65"/>
      <c r="O29" s="65"/>
      <c r="P29" s="65"/>
      <c r="Q29" s="69"/>
    </row>
    <row r="30" spans="1:17" x14ac:dyDescent="0.2">
      <c r="I30" s="16"/>
      <c r="K30" s="68"/>
      <c r="L30" s="65"/>
      <c r="M30" s="65"/>
      <c r="N30" s="65"/>
      <c r="O30" s="65"/>
      <c r="P30" s="65"/>
      <c r="Q30" s="69"/>
    </row>
    <row r="31" spans="1:17" ht="13.5" thickBot="1" x14ac:dyDescent="0.25">
      <c r="K31" s="70"/>
      <c r="L31" s="71"/>
      <c r="M31" s="71"/>
      <c r="N31" s="71"/>
      <c r="O31" s="71"/>
      <c r="P31" s="71"/>
      <c r="Q31" s="72"/>
    </row>
    <row r="32" spans="1:17" x14ac:dyDescent="0.2">
      <c r="I32" s="21"/>
    </row>
  </sheetData>
  <mergeCells count="4">
    <mergeCell ref="A3:A4"/>
    <mergeCell ref="B3:B4"/>
    <mergeCell ref="C3:C4"/>
    <mergeCell ref="D3:F3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901A-324E-47EB-A3DC-79C2DB18DA13}">
  <sheetPr>
    <pageSetUpPr fitToPage="1"/>
  </sheetPr>
  <dimension ref="A1:AE30"/>
  <sheetViews>
    <sheetView zoomScale="70" zoomScaleNormal="70" workbookViewId="0">
      <selection activeCell="AE5" sqref="AE5"/>
    </sheetView>
  </sheetViews>
  <sheetFormatPr baseColWidth="10" defaultColWidth="8.85546875" defaultRowHeight="26.25" x14ac:dyDescent="0.4"/>
  <cols>
    <col min="1" max="1" width="8.85546875" style="3"/>
    <col min="2" max="4" width="7.7109375" style="2" customWidth="1"/>
    <col min="5" max="5" width="9.140625" style="2" customWidth="1"/>
    <col min="6" max="8" width="7.7109375" style="2" customWidth="1"/>
    <col min="9" max="9" width="9.140625" style="2" customWidth="1"/>
    <col min="10" max="10" width="7.7109375" style="2" customWidth="1"/>
    <col min="11" max="11" width="6.85546875" style="2" customWidth="1"/>
    <col min="12" max="12" width="7.7109375" style="2" customWidth="1"/>
    <col min="13" max="13" width="9.140625" style="2" customWidth="1"/>
    <col min="14" max="16" width="7.7109375" style="2" customWidth="1"/>
    <col min="17" max="17" width="8.85546875" style="3"/>
    <col min="18" max="20" width="7.7109375" style="2" customWidth="1"/>
    <col min="21" max="21" width="8.85546875" style="3"/>
    <col min="22" max="24" width="7.7109375" style="2" customWidth="1"/>
    <col min="25" max="25" width="8.85546875" style="3"/>
    <col min="26" max="28" width="7.7109375" style="2" customWidth="1"/>
    <col min="29" max="30" width="8.85546875" style="3"/>
    <col min="31" max="31" width="41.5703125" style="3" customWidth="1"/>
    <col min="32" max="16384" width="8.85546875" style="3"/>
  </cols>
  <sheetData>
    <row r="1" spans="1:31" x14ac:dyDescent="0.4">
      <c r="A1" s="1" t="s">
        <v>60</v>
      </c>
    </row>
    <row r="2" spans="1:31" x14ac:dyDescent="0.4">
      <c r="A2" s="1"/>
    </row>
    <row r="3" spans="1:31" x14ac:dyDescent="0.4">
      <c r="A3" s="1"/>
      <c r="N3" s="3"/>
      <c r="O3" s="3"/>
      <c r="P3" s="3"/>
      <c r="R3" s="17">
        <f>MAX(H8)</f>
        <v>10</v>
      </c>
      <c r="S3" s="4"/>
      <c r="T3" s="17">
        <f>R3+S5</f>
        <v>12</v>
      </c>
    </row>
    <row r="4" spans="1:31" x14ac:dyDescent="0.4">
      <c r="A4" s="1"/>
      <c r="N4" s="3"/>
      <c r="O4" s="3"/>
      <c r="P4" s="3"/>
      <c r="R4" s="18">
        <f>R5-R3</f>
        <v>15.833333333333336</v>
      </c>
      <c r="S4" s="4" t="s">
        <v>37</v>
      </c>
      <c r="T4" s="17">
        <f>T5-T3</f>
        <v>15.833333333333336</v>
      </c>
    </row>
    <row r="5" spans="1:31" x14ac:dyDescent="0.4">
      <c r="A5" s="1"/>
      <c r="N5" s="3"/>
      <c r="O5" s="3"/>
      <c r="P5" s="3"/>
      <c r="R5" s="17">
        <f>T5-S5</f>
        <v>25.833333333333336</v>
      </c>
      <c r="S5" s="17">
        <f>CambiosCrash_C!C27</f>
        <v>2</v>
      </c>
      <c r="T5" s="17">
        <f>MIN(V15)</f>
        <v>27.833333333333336</v>
      </c>
      <c r="AE5" s="3" t="s">
        <v>66</v>
      </c>
    </row>
    <row r="6" spans="1:31" x14ac:dyDescent="0.4">
      <c r="A6" s="1"/>
    </row>
    <row r="7" spans="1:31" ht="30" customHeight="1" x14ac:dyDescent="0.4">
      <c r="Q7" s="2"/>
    </row>
    <row r="8" spans="1:31" ht="30" customHeight="1" x14ac:dyDescent="0.4">
      <c r="F8" s="17">
        <f>MAX(D13)</f>
        <v>3</v>
      </c>
      <c r="G8" s="4"/>
      <c r="H8" s="17">
        <f>F8+G10</f>
        <v>10</v>
      </c>
      <c r="N8" s="3"/>
      <c r="O8" s="3"/>
      <c r="P8" s="3"/>
      <c r="Q8" s="2"/>
      <c r="R8" s="17">
        <f>MAX(H8,P13)</f>
        <v>23.833333333333336</v>
      </c>
      <c r="S8" s="4"/>
      <c r="T8" s="17">
        <f>R8+S10</f>
        <v>27.833333333333336</v>
      </c>
    </row>
    <row r="9" spans="1:31" ht="30" customHeight="1" x14ac:dyDescent="0.4">
      <c r="F9" s="18">
        <f>F10-F8</f>
        <v>13.833333333333336</v>
      </c>
      <c r="G9" s="4" t="s">
        <v>15</v>
      </c>
      <c r="H9" s="17">
        <f>H10-H8</f>
        <v>13.833333333333336</v>
      </c>
      <c r="N9" s="3"/>
      <c r="O9" s="3"/>
      <c r="P9" s="3"/>
      <c r="Q9" s="2"/>
      <c r="R9" s="18">
        <f>R10-R8</f>
        <v>0</v>
      </c>
      <c r="S9" s="19" t="s">
        <v>28</v>
      </c>
      <c r="T9" s="17">
        <f>T10-T8</f>
        <v>0</v>
      </c>
    </row>
    <row r="10" spans="1:31" ht="30" customHeight="1" x14ac:dyDescent="0.4">
      <c r="F10" s="17">
        <f>H10-G10</f>
        <v>16.833333333333336</v>
      </c>
      <c r="G10" s="17">
        <f>CambiosCrash_C!C20</f>
        <v>7</v>
      </c>
      <c r="H10" s="17">
        <f>MIN(R5,R10)</f>
        <v>23.833333333333336</v>
      </c>
      <c r="N10" s="3"/>
      <c r="O10" s="3"/>
      <c r="P10" s="3"/>
      <c r="Q10" s="2"/>
      <c r="R10" s="17">
        <f>T10-S10</f>
        <v>23.833333333333336</v>
      </c>
      <c r="S10" s="17">
        <f>CambiosCrash_C!C24</f>
        <v>4</v>
      </c>
      <c r="T10" s="17">
        <f>MIN(V15)</f>
        <v>27.833333333333336</v>
      </c>
    </row>
    <row r="11" spans="1:31" ht="30" customHeight="1" x14ac:dyDescent="0.4">
      <c r="Q11" s="2"/>
    </row>
    <row r="12" spans="1:31" ht="30" customHeight="1" x14ac:dyDescent="0.4"/>
    <row r="13" spans="1:31" ht="30" customHeight="1" x14ac:dyDescent="0.4">
      <c r="B13" s="4">
        <v>0</v>
      </c>
      <c r="C13" s="4"/>
      <c r="D13" s="17">
        <f>B13+C15</f>
        <v>3</v>
      </c>
      <c r="J13" s="3"/>
      <c r="K13" s="3"/>
      <c r="L13" s="3"/>
      <c r="N13" s="17">
        <f>MAX(L18)</f>
        <v>15</v>
      </c>
      <c r="O13" s="4"/>
      <c r="P13" s="17">
        <f>N13+O15</f>
        <v>23.833333333333336</v>
      </c>
      <c r="V13" s="17">
        <f>MAX(T3,T8,P18,T23)</f>
        <v>27.833333333333336</v>
      </c>
      <c r="W13" s="4"/>
      <c r="X13" s="17">
        <f>V13+W15</f>
        <v>33.333333333333336</v>
      </c>
      <c r="Z13" s="17">
        <f>MAX(X13)</f>
        <v>33.333333333333336</v>
      </c>
      <c r="AA13" s="4"/>
      <c r="AB13" s="17">
        <f>Z13+AA15</f>
        <v>35.333333333333336</v>
      </c>
    </row>
    <row r="14" spans="1:31" ht="30" customHeight="1" x14ac:dyDescent="0.4">
      <c r="B14" s="18">
        <f>B15-B13</f>
        <v>0</v>
      </c>
      <c r="C14" s="19" t="s">
        <v>11</v>
      </c>
      <c r="D14" s="17">
        <f>D15-D13</f>
        <v>0</v>
      </c>
      <c r="J14" s="3"/>
      <c r="K14" s="3"/>
      <c r="L14" s="3"/>
      <c r="N14" s="18">
        <f>N15-N13</f>
        <v>0</v>
      </c>
      <c r="O14" s="19" t="s">
        <v>24</v>
      </c>
      <c r="P14" s="17">
        <f>P15-P13</f>
        <v>0</v>
      </c>
      <c r="V14" s="18">
        <f>V15-V13</f>
        <v>0</v>
      </c>
      <c r="W14" s="19" t="s">
        <v>40</v>
      </c>
      <c r="X14" s="17">
        <f>X15-X13</f>
        <v>0</v>
      </c>
      <c r="Z14" s="18">
        <f>Z15-Z13</f>
        <v>0</v>
      </c>
      <c r="AA14" s="19" t="s">
        <v>43</v>
      </c>
      <c r="AB14" s="17">
        <f>AB15-AB13</f>
        <v>0</v>
      </c>
    </row>
    <row r="15" spans="1:31" ht="30" customHeight="1" x14ac:dyDescent="0.4">
      <c r="B15" s="17">
        <f>D15-C15</f>
        <v>0</v>
      </c>
      <c r="C15" s="17">
        <f>CambiosCrash_C!C19</f>
        <v>3</v>
      </c>
      <c r="D15" s="17">
        <f>MIN(F10,F20)</f>
        <v>3.0000000000000018</v>
      </c>
      <c r="J15" s="3"/>
      <c r="K15" s="3"/>
      <c r="L15" s="3"/>
      <c r="N15" s="17">
        <f>P15-O15</f>
        <v>15.000000000000002</v>
      </c>
      <c r="O15" s="17">
        <f>CambiosCrash_C!C23</f>
        <v>8.8333333333333339</v>
      </c>
      <c r="P15" s="17">
        <f>MIN(R10,R25)</f>
        <v>23.833333333333336</v>
      </c>
      <c r="V15" s="17">
        <f>X15-W15</f>
        <v>27.833333333333336</v>
      </c>
      <c r="W15" s="17">
        <f>CambiosCrash_C!C28</f>
        <v>5.5</v>
      </c>
      <c r="X15" s="17">
        <f>MIN(Z15)</f>
        <v>33.333333333333336</v>
      </c>
      <c r="Z15" s="17">
        <f>AB15-AA15</f>
        <v>33.333333333333336</v>
      </c>
      <c r="AA15" s="17">
        <f>CambiosCrash_C!C29</f>
        <v>2</v>
      </c>
      <c r="AB15" s="17">
        <f>AB13</f>
        <v>35.333333333333336</v>
      </c>
    </row>
    <row r="16" spans="1:31" ht="30" customHeight="1" x14ac:dyDescent="0.4"/>
    <row r="17" spans="6:28" ht="30" customHeight="1" x14ac:dyDescent="0.4"/>
    <row r="18" spans="6:28" ht="30" customHeight="1" x14ac:dyDescent="0.4">
      <c r="F18" s="17">
        <f>MAX(D13)</f>
        <v>3</v>
      </c>
      <c r="G18" s="4"/>
      <c r="H18" s="17">
        <f>F18+G20</f>
        <v>8</v>
      </c>
      <c r="J18" s="17">
        <f>MAX(H18)</f>
        <v>8</v>
      </c>
      <c r="K18" s="4"/>
      <c r="L18" s="17">
        <f>J18+K20</f>
        <v>15</v>
      </c>
      <c r="N18" s="17">
        <f>MAX(L18)</f>
        <v>15</v>
      </c>
      <c r="O18" s="4"/>
      <c r="P18" s="17">
        <f>N18+O20</f>
        <v>21.166666666666668</v>
      </c>
      <c r="R18" s="3"/>
      <c r="S18" s="3"/>
      <c r="T18" s="3"/>
      <c r="Y18" s="2"/>
      <c r="Z18" s="3"/>
      <c r="AA18" s="3"/>
      <c r="AB18" s="3"/>
    </row>
    <row r="19" spans="6:28" ht="30" customHeight="1" x14ac:dyDescent="0.4">
      <c r="F19" s="18">
        <f>F20-F18</f>
        <v>0</v>
      </c>
      <c r="G19" s="19" t="s">
        <v>19</v>
      </c>
      <c r="H19" s="17">
        <f>H20-H18</f>
        <v>0</v>
      </c>
      <c r="J19" s="18">
        <f>J20-J18</f>
        <v>0</v>
      </c>
      <c r="K19" s="19" t="s">
        <v>21</v>
      </c>
      <c r="L19" s="17">
        <f>L20-L18</f>
        <v>0</v>
      </c>
      <c r="N19" s="18">
        <f>N20-N18</f>
        <v>6.6666666666666679</v>
      </c>
      <c r="O19" s="4" t="s">
        <v>32</v>
      </c>
      <c r="P19" s="17">
        <f>P20-P18</f>
        <v>6.6666666666666679</v>
      </c>
      <c r="R19" s="3"/>
      <c r="S19" s="3"/>
      <c r="T19" s="3"/>
      <c r="Y19" s="2"/>
      <c r="Z19" s="3"/>
      <c r="AA19" s="3"/>
      <c r="AB19" s="3"/>
    </row>
    <row r="20" spans="6:28" ht="30" customHeight="1" x14ac:dyDescent="0.4">
      <c r="F20" s="17">
        <f>H20-G20</f>
        <v>3.0000000000000018</v>
      </c>
      <c r="G20" s="17">
        <f>CambiosCrash_C!C21</f>
        <v>5</v>
      </c>
      <c r="H20" s="17">
        <f>MIN(J20,R25)</f>
        <v>8.0000000000000018</v>
      </c>
      <c r="J20" s="17">
        <f>L20-K20</f>
        <v>8.0000000000000018</v>
      </c>
      <c r="K20" s="17">
        <f>CambiosCrash_C!C22</f>
        <v>7</v>
      </c>
      <c r="L20" s="17">
        <f>MIN(N15,N20)</f>
        <v>15.000000000000002</v>
      </c>
      <c r="N20" s="17">
        <f>P20-O20</f>
        <v>21.666666666666668</v>
      </c>
      <c r="O20" s="17">
        <f>CambiosCrash_C!C25</f>
        <v>6.166666666666667</v>
      </c>
      <c r="P20" s="17">
        <f>MIN(V15)</f>
        <v>27.833333333333336</v>
      </c>
      <c r="R20" s="3"/>
      <c r="S20" s="3"/>
      <c r="T20" s="3"/>
      <c r="Y20" s="2"/>
      <c r="Z20" s="3"/>
      <c r="AA20" s="3"/>
      <c r="AB20" s="3"/>
    </row>
    <row r="21" spans="6:28" ht="30" customHeight="1" x14ac:dyDescent="0.4"/>
    <row r="22" spans="6:28" ht="30" customHeight="1" x14ac:dyDescent="0.4"/>
    <row r="23" spans="6:28" ht="30" customHeight="1" x14ac:dyDescent="0.4">
      <c r="Q23" s="2"/>
      <c r="R23" s="17">
        <f>MAX(H18,P13)</f>
        <v>23.833333333333336</v>
      </c>
      <c r="S23" s="4"/>
      <c r="T23" s="17">
        <f>R23+S25</f>
        <v>26.833333333333336</v>
      </c>
    </row>
    <row r="24" spans="6:28" ht="30" customHeight="1" x14ac:dyDescent="0.4">
      <c r="Q24" s="2"/>
      <c r="R24" s="18">
        <f>R25-R23</f>
        <v>1</v>
      </c>
      <c r="S24" s="4" t="s">
        <v>34</v>
      </c>
      <c r="T24" s="17">
        <f>T25-T23</f>
        <v>1</v>
      </c>
    </row>
    <row r="25" spans="6:28" ht="30" customHeight="1" x14ac:dyDescent="0.4">
      <c r="Q25" s="2"/>
      <c r="R25" s="17">
        <f>T25-S25</f>
        <v>24.833333333333336</v>
      </c>
      <c r="S25" s="17">
        <f>CambiosCrash_C!C26</f>
        <v>3</v>
      </c>
      <c r="T25" s="17">
        <f>MIN(V15)</f>
        <v>27.833333333333336</v>
      </c>
    </row>
    <row r="26" spans="6:28" ht="30" customHeight="1" x14ac:dyDescent="0.4">
      <c r="Q26" s="2"/>
    </row>
    <row r="27" spans="6:28" ht="30" customHeight="1" x14ac:dyDescent="0.4">
      <c r="Q27" s="2"/>
    </row>
    <row r="28" spans="6:28" ht="30" customHeight="1" x14ac:dyDescent="0.4">
      <c r="Q28" s="2"/>
    </row>
    <row r="29" spans="6:28" ht="30" customHeight="1" x14ac:dyDescent="0.4">
      <c r="Q29" s="2"/>
    </row>
    <row r="30" spans="6:28" ht="30" customHeight="1" x14ac:dyDescent="0.4">
      <c r="Q30" s="2"/>
    </row>
  </sheetData>
  <pageMargins left="0.75" right="0.75" top="1.38" bottom="1" header="0.38" footer="0.3"/>
  <pageSetup scale="54" orientation="landscape" horizontalDpi="4294967293" verticalDpi="4294967293"/>
  <headerFooter>
    <oddHeader>&amp;C&amp;12&amp;G</oddHeader>
    <oddFooter>&amp;CCalle 92 No. 15 - 48 Of. 303  -  TEL: 57-1- 611 54 12  -  FAX: 57-1- 256 32 27_x000D_e-mail: info@gomezpt.com  - Bogotá D.C.  - Colombia&amp;R&amp;D</oddFooter>
  </headerFooter>
  <drawing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5FE3-387E-4131-A0DD-B233980F8AAA}">
  <dimension ref="A2:Q32"/>
  <sheetViews>
    <sheetView topLeftCell="A9" zoomScaleNormal="100" zoomScalePageLayoutView="200" workbookViewId="0">
      <selection activeCell="H29" sqref="H29"/>
    </sheetView>
  </sheetViews>
  <sheetFormatPr baseColWidth="10" defaultColWidth="10.85546875" defaultRowHeight="12.75" x14ac:dyDescent="0.2"/>
  <cols>
    <col min="1" max="1" width="10" style="5" bestFit="1" customWidth="1"/>
    <col min="2" max="2" width="21.7109375" style="5" hidden="1" customWidth="1"/>
    <col min="3" max="3" width="13.42578125" style="5" bestFit="1" customWidth="1"/>
    <col min="4" max="4" width="13" style="5" customWidth="1"/>
    <col min="5" max="5" width="10.85546875" style="5" customWidth="1"/>
    <col min="6" max="6" width="18.5703125" style="5" customWidth="1"/>
    <col min="7" max="7" width="14.42578125" style="5" customWidth="1"/>
    <col min="8" max="8" width="17.7109375" style="5" customWidth="1"/>
    <col min="9" max="9" width="12.28515625" style="5" bestFit="1" customWidth="1"/>
    <col min="10" max="11" width="10.85546875" style="5"/>
    <col min="12" max="12" width="27.140625" style="5" customWidth="1"/>
    <col min="13" max="13" width="15.5703125" style="5" bestFit="1" customWidth="1"/>
    <col min="14" max="14" width="16.7109375" style="5" customWidth="1"/>
    <col min="15" max="15" width="28.140625" style="5" customWidth="1"/>
    <col min="16" max="16384" width="10.85546875" style="5"/>
  </cols>
  <sheetData>
    <row r="2" spans="1:14" ht="13.5" thickBot="1" x14ac:dyDescent="0.25"/>
    <row r="3" spans="1:14" x14ac:dyDescent="0.2">
      <c r="A3" s="111" t="s">
        <v>0</v>
      </c>
      <c r="B3" s="113" t="s">
        <v>1</v>
      </c>
      <c r="C3" s="110" t="s">
        <v>2</v>
      </c>
      <c r="D3" s="108" t="s">
        <v>3</v>
      </c>
      <c r="E3" s="109"/>
      <c r="F3" s="110"/>
    </row>
    <row r="4" spans="1:14" ht="26.25" thickBot="1" x14ac:dyDescent="0.25">
      <c r="A4" s="112"/>
      <c r="B4" s="114"/>
      <c r="C4" s="115"/>
      <c r="D4" s="45" t="s">
        <v>4</v>
      </c>
      <c r="E4" s="43" t="s">
        <v>5</v>
      </c>
      <c r="F4" s="44" t="s">
        <v>6</v>
      </c>
      <c r="G4" s="31" t="s">
        <v>7</v>
      </c>
      <c r="H4" s="8" t="s">
        <v>8</v>
      </c>
      <c r="I4" s="8" t="s">
        <v>9</v>
      </c>
      <c r="L4" s="27"/>
      <c r="M4" s="20" t="s">
        <v>74</v>
      </c>
      <c r="N4" s="20">
        <f>SUM(G5:G15)</f>
        <v>57</v>
      </c>
    </row>
    <row r="5" spans="1:14" x14ac:dyDescent="0.2">
      <c r="A5" s="39" t="s">
        <v>11</v>
      </c>
      <c r="B5" s="40" t="s">
        <v>12</v>
      </c>
      <c r="C5" s="49" t="s">
        <v>13</v>
      </c>
      <c r="D5" s="46">
        <v>2</v>
      </c>
      <c r="E5" s="41">
        <v>3</v>
      </c>
      <c r="F5" s="42">
        <v>4</v>
      </c>
      <c r="G5" s="32">
        <f>INT((D5+4*E5+F5)/6)</f>
        <v>3</v>
      </c>
      <c r="H5" s="14">
        <f>(F5-D5)/6</f>
        <v>0.33333333333333331</v>
      </c>
      <c r="I5" s="14">
        <f>POWER(H5,2)</f>
        <v>0.1111111111111111</v>
      </c>
      <c r="L5" s="27"/>
      <c r="M5" s="93" t="s">
        <v>75</v>
      </c>
      <c r="N5" s="20">
        <f>SQRT(SUM(I5:I15))</f>
        <v>3.197221015541813</v>
      </c>
    </row>
    <row r="6" spans="1:14" ht="21.75" customHeight="1" x14ac:dyDescent="0.2">
      <c r="A6" s="33" t="s">
        <v>15</v>
      </c>
      <c r="B6" s="6" t="s">
        <v>16</v>
      </c>
      <c r="C6" s="50" t="s">
        <v>17</v>
      </c>
      <c r="D6" s="47">
        <v>4</v>
      </c>
      <c r="E6" s="10">
        <v>7</v>
      </c>
      <c r="F6" s="34">
        <v>10</v>
      </c>
      <c r="G6" s="32">
        <f t="shared" ref="G6:G15" si="0">INT((D6+4*E6+F6)/6)</f>
        <v>7</v>
      </c>
      <c r="H6" s="14">
        <f t="shared" ref="H6:H15" si="1">(F6-D6)/6</f>
        <v>1</v>
      </c>
      <c r="I6" s="14">
        <f t="shared" ref="I6:I15" si="2">POWER(H6,2)</f>
        <v>1</v>
      </c>
      <c r="L6" s="27"/>
      <c r="M6" s="21" t="s">
        <v>76</v>
      </c>
      <c r="N6" s="94">
        <f>_xlfn.NORM.DIST(35,N4,$N$5,TRUE)</f>
        <v>2.9722003518066505E-12</v>
      </c>
    </row>
    <row r="7" spans="1:14" x14ac:dyDescent="0.2">
      <c r="A7" s="33" t="s">
        <v>19</v>
      </c>
      <c r="B7" s="6" t="s">
        <v>20</v>
      </c>
      <c r="C7" s="50" t="s">
        <v>17</v>
      </c>
      <c r="D7" s="47">
        <v>5</v>
      </c>
      <c r="E7" s="10">
        <v>6</v>
      </c>
      <c r="F7" s="34">
        <v>9</v>
      </c>
      <c r="G7" s="32">
        <f t="shared" si="0"/>
        <v>6</v>
      </c>
      <c r="H7" s="14">
        <f t="shared" si="1"/>
        <v>0.66666666666666663</v>
      </c>
      <c r="I7" s="14">
        <f t="shared" si="2"/>
        <v>0.44444444444444442</v>
      </c>
      <c r="M7" s="93" t="s">
        <v>77</v>
      </c>
      <c r="N7" s="94">
        <f>_xlfn.NORM.DIST(40,N4,$N$5,TRUE)</f>
        <v>5.2711980101566082E-8</v>
      </c>
    </row>
    <row r="8" spans="1:14" x14ac:dyDescent="0.2">
      <c r="A8" s="33" t="s">
        <v>21</v>
      </c>
      <c r="B8" s="6" t="s">
        <v>22</v>
      </c>
      <c r="C8" s="50" t="s">
        <v>23</v>
      </c>
      <c r="D8" s="47">
        <v>6</v>
      </c>
      <c r="E8" s="10">
        <v>7</v>
      </c>
      <c r="F8" s="34">
        <v>16</v>
      </c>
      <c r="G8" s="32">
        <f t="shared" si="0"/>
        <v>8</v>
      </c>
      <c r="H8" s="14">
        <f t="shared" si="1"/>
        <v>1.6666666666666667</v>
      </c>
      <c r="I8" s="14">
        <f t="shared" si="2"/>
        <v>2.7777777777777781</v>
      </c>
    </row>
    <row r="9" spans="1:14" x14ac:dyDescent="0.2">
      <c r="A9" s="33" t="s">
        <v>24</v>
      </c>
      <c r="B9" s="6" t="s">
        <v>25</v>
      </c>
      <c r="C9" s="50" t="s">
        <v>26</v>
      </c>
      <c r="D9" s="47">
        <v>7</v>
      </c>
      <c r="E9" s="10">
        <v>9</v>
      </c>
      <c r="F9" s="34">
        <v>10</v>
      </c>
      <c r="G9" s="32">
        <f t="shared" si="0"/>
        <v>8</v>
      </c>
      <c r="H9" s="14">
        <f t="shared" si="1"/>
        <v>0.5</v>
      </c>
      <c r="I9" s="14">
        <f t="shared" si="2"/>
        <v>0.25</v>
      </c>
      <c r="L9" s="27"/>
      <c r="M9" s="20"/>
    </row>
    <row r="10" spans="1:14" x14ac:dyDescent="0.2">
      <c r="A10" s="33" t="s">
        <v>28</v>
      </c>
      <c r="B10" s="6" t="s">
        <v>29</v>
      </c>
      <c r="C10" s="50" t="s">
        <v>30</v>
      </c>
      <c r="D10" s="47">
        <v>4</v>
      </c>
      <c r="E10" s="10">
        <v>5</v>
      </c>
      <c r="F10" s="34">
        <v>6</v>
      </c>
      <c r="G10" s="32">
        <f t="shared" si="0"/>
        <v>5</v>
      </c>
      <c r="H10" s="14">
        <f t="shared" si="1"/>
        <v>0.33333333333333331</v>
      </c>
      <c r="I10" s="14">
        <f t="shared" si="2"/>
        <v>0.1111111111111111</v>
      </c>
      <c r="L10" s="27"/>
      <c r="M10" s="21"/>
    </row>
    <row r="11" spans="1:14" ht="25.5" x14ac:dyDescent="0.35">
      <c r="A11" s="33" t="s">
        <v>32</v>
      </c>
      <c r="B11" s="6" t="s">
        <v>33</v>
      </c>
      <c r="C11" s="50" t="s">
        <v>26</v>
      </c>
      <c r="D11" s="47">
        <v>3</v>
      </c>
      <c r="E11" s="10">
        <v>6</v>
      </c>
      <c r="F11" s="34">
        <v>10</v>
      </c>
      <c r="G11" s="32">
        <f t="shared" si="0"/>
        <v>6</v>
      </c>
      <c r="H11" s="14">
        <f t="shared" si="1"/>
        <v>1.1666666666666667</v>
      </c>
      <c r="I11" s="14">
        <f t="shared" si="2"/>
        <v>1.3611111111111114</v>
      </c>
      <c r="L11" s="3"/>
    </row>
    <row r="12" spans="1:14" ht="14.1" customHeight="1" x14ac:dyDescent="0.2">
      <c r="A12" s="33" t="s">
        <v>34</v>
      </c>
      <c r="B12" s="6" t="s">
        <v>35</v>
      </c>
      <c r="C12" s="50" t="s">
        <v>36</v>
      </c>
      <c r="D12" s="47">
        <v>2</v>
      </c>
      <c r="E12" s="10">
        <v>4</v>
      </c>
      <c r="F12" s="34">
        <v>7</v>
      </c>
      <c r="G12" s="32">
        <f t="shared" si="0"/>
        <v>4</v>
      </c>
      <c r="H12" s="14">
        <f t="shared" si="1"/>
        <v>0.83333333333333337</v>
      </c>
      <c r="I12" s="14">
        <f t="shared" si="2"/>
        <v>0.69444444444444453</v>
      </c>
    </row>
    <row r="13" spans="1:14" x14ac:dyDescent="0.2">
      <c r="A13" s="33" t="s">
        <v>37</v>
      </c>
      <c r="B13" s="6" t="s">
        <v>38</v>
      </c>
      <c r="C13" s="50" t="s">
        <v>39</v>
      </c>
      <c r="D13" s="47">
        <v>2</v>
      </c>
      <c r="E13" s="10">
        <v>2</v>
      </c>
      <c r="F13" s="34">
        <v>2</v>
      </c>
      <c r="G13" s="32">
        <f t="shared" si="0"/>
        <v>2</v>
      </c>
      <c r="H13" s="14">
        <f t="shared" si="1"/>
        <v>0</v>
      </c>
      <c r="I13" s="14">
        <f t="shared" si="2"/>
        <v>0</v>
      </c>
    </row>
    <row r="14" spans="1:14" x14ac:dyDescent="0.2">
      <c r="A14" s="33" t="s">
        <v>40</v>
      </c>
      <c r="B14" s="6" t="s">
        <v>41</v>
      </c>
      <c r="C14" s="50" t="s">
        <v>42</v>
      </c>
      <c r="D14" s="47">
        <v>3</v>
      </c>
      <c r="E14" s="10">
        <v>4</v>
      </c>
      <c r="F14" s="34">
        <v>14</v>
      </c>
      <c r="G14" s="32">
        <f t="shared" si="0"/>
        <v>5</v>
      </c>
      <c r="H14" s="14">
        <f t="shared" si="1"/>
        <v>1.8333333333333333</v>
      </c>
      <c r="I14" s="14">
        <f t="shared" si="2"/>
        <v>3.3611111111111107</v>
      </c>
    </row>
    <row r="15" spans="1:14" ht="13.5" thickBot="1" x14ac:dyDescent="0.25">
      <c r="A15" s="35" t="s">
        <v>43</v>
      </c>
      <c r="B15" s="36" t="s">
        <v>44</v>
      </c>
      <c r="C15" s="51" t="s">
        <v>40</v>
      </c>
      <c r="D15" s="48">
        <v>2</v>
      </c>
      <c r="E15" s="37">
        <v>3</v>
      </c>
      <c r="F15" s="38">
        <v>4</v>
      </c>
      <c r="G15" s="32">
        <f t="shared" si="0"/>
        <v>3</v>
      </c>
      <c r="H15" s="14">
        <f t="shared" si="1"/>
        <v>0.33333333333333331</v>
      </c>
      <c r="I15" s="14">
        <f t="shared" si="2"/>
        <v>0.1111111111111111</v>
      </c>
    </row>
    <row r="16" spans="1:14" x14ac:dyDescent="0.2">
      <c r="F16" s="26"/>
    </row>
    <row r="17" spans="1:17" ht="13.5" thickBot="1" x14ac:dyDescent="0.25">
      <c r="F17" s="26"/>
      <c r="G17" s="20"/>
    </row>
    <row r="18" spans="1:17" ht="47.25" customHeight="1" thickBot="1" x14ac:dyDescent="0.25">
      <c r="A18" s="13" t="s">
        <v>0</v>
      </c>
      <c r="B18" s="13" t="s">
        <v>1</v>
      </c>
      <c r="C18" s="12" t="s">
        <v>46</v>
      </c>
      <c r="D18" s="12" t="s">
        <v>47</v>
      </c>
      <c r="E18" s="12" t="s">
        <v>48</v>
      </c>
      <c r="F18" s="12" t="s">
        <v>49</v>
      </c>
      <c r="G18" s="12" t="s">
        <v>50</v>
      </c>
      <c r="H18" s="12" t="s">
        <v>51</v>
      </c>
      <c r="K18" s="78" t="s">
        <v>52</v>
      </c>
      <c r="L18" s="79" t="s">
        <v>53</v>
      </c>
      <c r="M18" s="79" t="s">
        <v>54</v>
      </c>
      <c r="N18" s="79" t="s">
        <v>55</v>
      </c>
      <c r="O18" s="79" t="s">
        <v>63</v>
      </c>
      <c r="P18" s="79" t="s">
        <v>64</v>
      </c>
      <c r="Q18" s="80" t="s">
        <v>65</v>
      </c>
    </row>
    <row r="19" spans="1:17" x14ac:dyDescent="0.2">
      <c r="A19" s="7" t="s">
        <v>11</v>
      </c>
      <c r="B19" s="89" t="s">
        <v>12</v>
      </c>
      <c r="C19" s="90">
        <v>3</v>
      </c>
      <c r="D19" s="91">
        <v>10000</v>
      </c>
      <c r="E19" s="88">
        <v>3</v>
      </c>
      <c r="F19" s="91">
        <v>10000</v>
      </c>
      <c r="G19" s="92">
        <f>C19-E19</f>
        <v>0</v>
      </c>
      <c r="H19" s="91">
        <v>0</v>
      </c>
      <c r="I19" s="16"/>
      <c r="K19" s="73">
        <v>40</v>
      </c>
      <c r="L19" s="74">
        <f>SUM(D19:D29)</f>
        <v>205000</v>
      </c>
      <c r="M19" s="74">
        <v>0</v>
      </c>
      <c r="N19" s="75">
        <f>SUM(L19:M19)</f>
        <v>205000</v>
      </c>
      <c r="O19" s="74" t="s">
        <v>66</v>
      </c>
      <c r="P19" s="76">
        <v>0</v>
      </c>
      <c r="Q19" s="77" t="s">
        <v>67</v>
      </c>
    </row>
    <row r="20" spans="1:17" ht="25.5" x14ac:dyDescent="0.2">
      <c r="A20" s="7" t="s">
        <v>15</v>
      </c>
      <c r="B20" s="89" t="s">
        <v>16</v>
      </c>
      <c r="C20" s="90">
        <v>7</v>
      </c>
      <c r="D20" s="91">
        <v>20000</v>
      </c>
      <c r="E20" s="88">
        <v>6</v>
      </c>
      <c r="F20" s="91">
        <v>25000</v>
      </c>
      <c r="G20" s="92">
        <f t="shared" ref="G20:G29" si="3">C20-E20</f>
        <v>1</v>
      </c>
      <c r="H20" s="91">
        <f>(F20-D20)/G20</f>
        <v>5000</v>
      </c>
      <c r="I20" s="16"/>
      <c r="K20" s="68">
        <v>39</v>
      </c>
      <c r="L20" s="74">
        <f>N19</f>
        <v>205000</v>
      </c>
      <c r="M20" s="66">
        <v>3000</v>
      </c>
      <c r="N20" s="75">
        <f t="shared" ref="N20:N24" si="4">SUM(L20:M20)</f>
        <v>208000</v>
      </c>
      <c r="O20" s="86" t="s">
        <v>68</v>
      </c>
      <c r="P20" s="65">
        <v>1</v>
      </c>
      <c r="Q20" s="69" t="s">
        <v>28</v>
      </c>
    </row>
    <row r="21" spans="1:17" ht="38.25" x14ac:dyDescent="0.2">
      <c r="A21" s="7" t="s">
        <v>19</v>
      </c>
      <c r="B21" s="89" t="s">
        <v>20</v>
      </c>
      <c r="C21" s="90">
        <v>6</v>
      </c>
      <c r="D21" s="91">
        <v>15000</v>
      </c>
      <c r="E21" s="88">
        <v>5</v>
      </c>
      <c r="F21" s="91">
        <v>30000</v>
      </c>
      <c r="G21" s="92">
        <f t="shared" si="3"/>
        <v>1</v>
      </c>
      <c r="H21" s="91">
        <f t="shared" ref="H21:H29" si="5">(F21-D21)/G21</f>
        <v>15000</v>
      </c>
      <c r="I21" s="16"/>
      <c r="K21" s="68">
        <v>38</v>
      </c>
      <c r="L21" s="74">
        <f t="shared" ref="L21:L24" si="6">N20</f>
        <v>208000</v>
      </c>
      <c r="M21" s="66">
        <v>8571</v>
      </c>
      <c r="N21" s="75">
        <f t="shared" si="4"/>
        <v>216571</v>
      </c>
      <c r="O21" s="86" t="s">
        <v>69</v>
      </c>
      <c r="P21" s="65">
        <v>1</v>
      </c>
      <c r="Q21" s="69" t="s">
        <v>21</v>
      </c>
    </row>
    <row r="22" spans="1:17" ht="38.25" x14ac:dyDescent="0.2">
      <c r="A22" s="7" t="s">
        <v>21</v>
      </c>
      <c r="B22" s="89" t="s">
        <v>22</v>
      </c>
      <c r="C22" s="90">
        <v>8</v>
      </c>
      <c r="D22" s="91">
        <v>45000</v>
      </c>
      <c r="E22" s="88">
        <v>6</v>
      </c>
      <c r="F22" s="91">
        <v>65000</v>
      </c>
      <c r="G22" s="92">
        <f t="shared" si="3"/>
        <v>2</v>
      </c>
      <c r="H22" s="91">
        <f t="shared" si="5"/>
        <v>10000</v>
      </c>
      <c r="I22" s="16"/>
      <c r="K22" s="68">
        <v>37</v>
      </c>
      <c r="L22" s="74">
        <f t="shared" si="6"/>
        <v>216571</v>
      </c>
      <c r="M22" s="66">
        <v>8571</v>
      </c>
      <c r="N22" s="75">
        <f t="shared" si="4"/>
        <v>225142</v>
      </c>
      <c r="O22" s="86" t="s">
        <v>70</v>
      </c>
      <c r="P22" s="65">
        <v>1</v>
      </c>
      <c r="Q22" s="69" t="s">
        <v>21</v>
      </c>
    </row>
    <row r="23" spans="1:17" ht="38.25" x14ac:dyDescent="0.2">
      <c r="A23" s="7" t="s">
        <v>24</v>
      </c>
      <c r="B23" s="89" t="s">
        <v>25</v>
      </c>
      <c r="C23" s="90">
        <v>8</v>
      </c>
      <c r="D23" s="91">
        <v>10000</v>
      </c>
      <c r="E23" s="88">
        <v>8</v>
      </c>
      <c r="F23" s="91">
        <v>20000</v>
      </c>
      <c r="G23" s="92">
        <f t="shared" si="3"/>
        <v>0</v>
      </c>
      <c r="H23" s="91">
        <v>0</v>
      </c>
      <c r="I23" s="16"/>
      <c r="K23" s="68">
        <v>36</v>
      </c>
      <c r="L23" s="74">
        <f t="shared" si="6"/>
        <v>225142</v>
      </c>
      <c r="M23" s="66">
        <v>10000</v>
      </c>
      <c r="N23" s="75">
        <f t="shared" si="4"/>
        <v>235142</v>
      </c>
      <c r="O23" s="86" t="s">
        <v>71</v>
      </c>
      <c r="P23" s="65">
        <v>1</v>
      </c>
      <c r="Q23" s="69" t="s">
        <v>43</v>
      </c>
    </row>
    <row r="24" spans="1:17" x14ac:dyDescent="0.2">
      <c r="A24" s="7" t="s">
        <v>28</v>
      </c>
      <c r="B24" s="89" t="s">
        <v>29</v>
      </c>
      <c r="C24" s="90">
        <v>5</v>
      </c>
      <c r="D24" s="91">
        <v>15000</v>
      </c>
      <c r="E24" s="88">
        <v>4</v>
      </c>
      <c r="F24" s="91">
        <v>18000</v>
      </c>
      <c r="G24" s="92">
        <f t="shared" si="3"/>
        <v>1</v>
      </c>
      <c r="H24" s="91">
        <f t="shared" si="5"/>
        <v>3000</v>
      </c>
      <c r="I24" s="16"/>
      <c r="K24" s="68">
        <v>35</v>
      </c>
      <c r="L24" s="74">
        <f t="shared" si="6"/>
        <v>235142</v>
      </c>
      <c r="M24" s="66">
        <v>4286</v>
      </c>
      <c r="N24" s="75">
        <f t="shared" si="4"/>
        <v>239428</v>
      </c>
      <c r="O24" s="66" t="s">
        <v>66</v>
      </c>
      <c r="P24" s="65">
        <v>1</v>
      </c>
      <c r="Q24" s="69" t="s">
        <v>34</v>
      </c>
    </row>
    <row r="25" spans="1:17" x14ac:dyDescent="0.2">
      <c r="A25" s="7" t="s">
        <v>32</v>
      </c>
      <c r="B25" s="89" t="s">
        <v>33</v>
      </c>
      <c r="C25" s="90">
        <v>6</v>
      </c>
      <c r="D25" s="91">
        <v>20000</v>
      </c>
      <c r="E25" s="88">
        <v>4</v>
      </c>
      <c r="F25" s="91">
        <v>30000</v>
      </c>
      <c r="G25" s="92">
        <f t="shared" si="3"/>
        <v>2</v>
      </c>
      <c r="H25" s="91">
        <f t="shared" si="5"/>
        <v>5000</v>
      </c>
      <c r="I25" s="16"/>
      <c r="K25" s="68"/>
      <c r="L25" s="74"/>
      <c r="M25" s="66"/>
      <c r="N25" s="75"/>
      <c r="O25" s="66"/>
      <c r="P25" s="65"/>
      <c r="Q25" s="69"/>
    </row>
    <row r="26" spans="1:17" ht="25.5" x14ac:dyDescent="0.2">
      <c r="A26" s="7" t="s">
        <v>34</v>
      </c>
      <c r="B26" s="89" t="s">
        <v>35</v>
      </c>
      <c r="C26" s="90">
        <v>4</v>
      </c>
      <c r="D26" s="91">
        <v>10000</v>
      </c>
      <c r="E26" s="88">
        <v>3</v>
      </c>
      <c r="F26" s="91">
        <v>15000</v>
      </c>
      <c r="G26" s="92">
        <f t="shared" si="3"/>
        <v>1</v>
      </c>
      <c r="H26" s="91">
        <f t="shared" si="5"/>
        <v>5000</v>
      </c>
      <c r="I26" s="16"/>
      <c r="K26" s="68"/>
      <c r="L26" s="74"/>
      <c r="M26" s="66"/>
      <c r="N26" s="75"/>
      <c r="O26" s="65"/>
      <c r="P26" s="65"/>
      <c r="Q26" s="69"/>
    </row>
    <row r="27" spans="1:17" x14ac:dyDescent="0.2">
      <c r="A27" s="7" t="s">
        <v>37</v>
      </c>
      <c r="B27" s="89" t="s">
        <v>38</v>
      </c>
      <c r="C27" s="90">
        <v>2</v>
      </c>
      <c r="D27" s="91">
        <v>5000</v>
      </c>
      <c r="E27" s="88">
        <v>2</v>
      </c>
      <c r="F27" s="91">
        <v>5000</v>
      </c>
      <c r="G27" s="92">
        <f t="shared" si="3"/>
        <v>0</v>
      </c>
      <c r="H27" s="91">
        <v>0</v>
      </c>
      <c r="I27" s="16"/>
      <c r="K27" s="68"/>
      <c r="L27" s="65"/>
      <c r="M27" s="65"/>
      <c r="N27" s="67"/>
      <c r="O27" s="65"/>
      <c r="P27" s="65"/>
      <c r="Q27" s="69"/>
    </row>
    <row r="28" spans="1:17" x14ac:dyDescent="0.2">
      <c r="A28" s="7" t="s">
        <v>40</v>
      </c>
      <c r="B28" s="89" t="s">
        <v>41</v>
      </c>
      <c r="C28" s="90">
        <v>5</v>
      </c>
      <c r="D28" s="91">
        <v>40000</v>
      </c>
      <c r="E28" s="88">
        <v>5</v>
      </c>
      <c r="F28" s="91">
        <v>50000</v>
      </c>
      <c r="G28" s="92">
        <f t="shared" si="3"/>
        <v>0</v>
      </c>
      <c r="H28" s="91">
        <v>0</v>
      </c>
      <c r="I28" s="16"/>
      <c r="K28" s="68"/>
      <c r="L28" s="65"/>
      <c r="M28" s="65"/>
      <c r="N28" s="65"/>
      <c r="O28" s="65"/>
      <c r="P28" s="65"/>
      <c r="Q28" s="69"/>
    </row>
    <row r="29" spans="1:17" x14ac:dyDescent="0.2">
      <c r="A29" s="7" t="s">
        <v>43</v>
      </c>
      <c r="B29" s="89" t="s">
        <v>44</v>
      </c>
      <c r="C29" s="90">
        <v>3</v>
      </c>
      <c r="D29" s="91">
        <v>15000</v>
      </c>
      <c r="E29" s="88">
        <v>2</v>
      </c>
      <c r="F29" s="91">
        <v>25000</v>
      </c>
      <c r="G29" s="92">
        <f t="shared" si="3"/>
        <v>1</v>
      </c>
      <c r="H29" s="91">
        <f t="shared" si="5"/>
        <v>10000</v>
      </c>
      <c r="I29" s="16"/>
      <c r="K29" s="68"/>
      <c r="L29" s="65"/>
      <c r="M29" s="65"/>
      <c r="N29" s="65"/>
      <c r="O29" s="65"/>
      <c r="P29" s="65"/>
      <c r="Q29" s="69"/>
    </row>
    <row r="30" spans="1:17" x14ac:dyDescent="0.2">
      <c r="I30" s="16"/>
      <c r="K30" s="68"/>
      <c r="L30" s="65"/>
      <c r="M30" s="65"/>
      <c r="N30" s="65"/>
      <c r="O30" s="65"/>
      <c r="P30" s="65"/>
      <c r="Q30" s="69"/>
    </row>
    <row r="31" spans="1:17" ht="13.5" thickBot="1" x14ac:dyDescent="0.25">
      <c r="K31" s="70"/>
      <c r="L31" s="71"/>
      <c r="M31" s="71"/>
      <c r="N31" s="71"/>
      <c r="O31" s="71"/>
      <c r="P31" s="71"/>
      <c r="Q31" s="72"/>
    </row>
    <row r="32" spans="1:17" x14ac:dyDescent="0.2">
      <c r="I32" s="21"/>
    </row>
  </sheetData>
  <mergeCells count="4">
    <mergeCell ref="A3:A4"/>
    <mergeCell ref="B3:B4"/>
    <mergeCell ref="C3:C4"/>
    <mergeCell ref="D3:F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1C2D-12BE-48D0-ADE3-BAF6CC5A621E}">
  <sheetPr>
    <pageSetUpPr fitToPage="1"/>
  </sheetPr>
  <dimension ref="A1:AE30"/>
  <sheetViews>
    <sheetView zoomScale="70" zoomScaleNormal="70" workbookViewId="0">
      <selection activeCell="G10" sqref="G10"/>
    </sheetView>
  </sheetViews>
  <sheetFormatPr baseColWidth="10" defaultColWidth="8.85546875" defaultRowHeight="26.25" x14ac:dyDescent="0.4"/>
  <cols>
    <col min="1" max="1" width="8.85546875" style="3"/>
    <col min="2" max="4" width="7.7109375" style="2" customWidth="1"/>
    <col min="5" max="5" width="9.140625" style="2" customWidth="1"/>
    <col min="6" max="8" width="7.7109375" style="2" customWidth="1"/>
    <col min="9" max="9" width="9.140625" style="2" customWidth="1"/>
    <col min="10" max="10" width="7.7109375" style="2" customWidth="1"/>
    <col min="11" max="11" width="6.85546875" style="2" customWidth="1"/>
    <col min="12" max="12" width="7.7109375" style="2" customWidth="1"/>
    <col min="13" max="13" width="9.140625" style="2" customWidth="1"/>
    <col min="14" max="16" width="7.7109375" style="2" customWidth="1"/>
    <col min="17" max="17" width="8.85546875" style="3"/>
    <col min="18" max="20" width="7.7109375" style="2" customWidth="1"/>
    <col min="21" max="21" width="8.85546875" style="3"/>
    <col min="22" max="24" width="7.7109375" style="2" customWidth="1"/>
    <col min="25" max="25" width="8.85546875" style="3"/>
    <col min="26" max="28" width="7.7109375" style="2" customWidth="1"/>
    <col min="29" max="30" width="8.85546875" style="3"/>
    <col min="31" max="31" width="41.5703125" style="3" customWidth="1"/>
    <col min="32" max="16384" width="8.85546875" style="3"/>
  </cols>
  <sheetData>
    <row r="1" spans="1:31" x14ac:dyDescent="0.4">
      <c r="A1" s="1" t="s">
        <v>60</v>
      </c>
    </row>
    <row r="2" spans="1:31" x14ac:dyDescent="0.4">
      <c r="A2" s="1"/>
    </row>
    <row r="3" spans="1:31" x14ac:dyDescent="0.4">
      <c r="A3" s="1"/>
      <c r="N3" s="3"/>
      <c r="O3" s="3"/>
      <c r="P3" s="3"/>
      <c r="R3" s="17">
        <f>MAX(H8)</f>
        <v>10</v>
      </c>
      <c r="S3" s="4"/>
      <c r="T3" s="17">
        <f>R3+S5</f>
        <v>12</v>
      </c>
      <c r="AE3" s="3" t="s">
        <v>66</v>
      </c>
    </row>
    <row r="4" spans="1:31" x14ac:dyDescent="0.4">
      <c r="A4" s="1"/>
      <c r="N4" s="3"/>
      <c r="O4" s="3"/>
      <c r="P4" s="3"/>
      <c r="R4" s="18">
        <f>R5-R3</f>
        <v>18</v>
      </c>
      <c r="S4" s="4" t="s">
        <v>37</v>
      </c>
      <c r="T4" s="17">
        <f>T5-T3</f>
        <v>18</v>
      </c>
    </row>
    <row r="5" spans="1:31" x14ac:dyDescent="0.4">
      <c r="A5" s="1"/>
      <c r="N5" s="3"/>
      <c r="O5" s="3"/>
      <c r="P5" s="3"/>
      <c r="R5" s="17">
        <f>T5-S5</f>
        <v>28</v>
      </c>
      <c r="S5" s="17">
        <f>Datos_0_CambioB!C27</f>
        <v>2</v>
      </c>
      <c r="T5" s="17">
        <f>MIN(V15)</f>
        <v>30</v>
      </c>
    </row>
    <row r="6" spans="1:31" x14ac:dyDescent="0.4">
      <c r="A6" s="1"/>
    </row>
    <row r="7" spans="1:31" ht="30" customHeight="1" x14ac:dyDescent="0.4">
      <c r="Q7" s="2"/>
    </row>
    <row r="8" spans="1:31" ht="30" customHeight="1" x14ac:dyDescent="0.4">
      <c r="F8" s="17">
        <f>MAX(D13)</f>
        <v>3</v>
      </c>
      <c r="G8" s="4"/>
      <c r="H8" s="17">
        <f>F8+G10</f>
        <v>10</v>
      </c>
      <c r="N8" s="3"/>
      <c r="O8" s="3"/>
      <c r="P8" s="3"/>
      <c r="Q8" s="2"/>
      <c r="R8" s="17">
        <f>MAX(H8,P13)</f>
        <v>25</v>
      </c>
      <c r="S8" s="4"/>
      <c r="T8" s="17">
        <f>R8+S10</f>
        <v>30</v>
      </c>
    </row>
    <row r="9" spans="1:31" ht="30" customHeight="1" x14ac:dyDescent="0.4">
      <c r="F9" s="18">
        <f>F10-F8</f>
        <v>15</v>
      </c>
      <c r="G9" s="4" t="s">
        <v>15</v>
      </c>
      <c r="H9" s="17">
        <f>H10-H8</f>
        <v>15</v>
      </c>
      <c r="N9" s="3"/>
      <c r="O9" s="3"/>
      <c r="P9" s="3"/>
      <c r="Q9" s="2"/>
      <c r="R9" s="18">
        <f>R10-R8</f>
        <v>0</v>
      </c>
      <c r="S9" s="19" t="s">
        <v>28</v>
      </c>
      <c r="T9" s="17">
        <f>T10-T8</f>
        <v>0</v>
      </c>
    </row>
    <row r="10" spans="1:31" ht="30" customHeight="1" x14ac:dyDescent="0.4">
      <c r="F10" s="17">
        <f>H10-G10</f>
        <v>18</v>
      </c>
      <c r="G10" s="17">
        <f>Datos_0_CambioB!$C$20</f>
        <v>7</v>
      </c>
      <c r="H10" s="17">
        <f>MIN(R5,R10)</f>
        <v>25</v>
      </c>
      <c r="N10" s="3"/>
      <c r="O10" s="3"/>
      <c r="P10" s="3"/>
      <c r="Q10" s="2"/>
      <c r="R10" s="17">
        <f>T10-S10</f>
        <v>25</v>
      </c>
      <c r="S10" s="17">
        <f>Datos_0_CambioB!C24</f>
        <v>5</v>
      </c>
      <c r="T10" s="17">
        <f>MIN(V15)</f>
        <v>30</v>
      </c>
    </row>
    <row r="11" spans="1:31" ht="30" customHeight="1" x14ac:dyDescent="0.4">
      <c r="Q11" s="2"/>
    </row>
    <row r="12" spans="1:31" ht="30" customHeight="1" x14ac:dyDescent="0.4"/>
    <row r="13" spans="1:31" ht="30" customHeight="1" x14ac:dyDescent="0.4">
      <c r="B13" s="4">
        <v>0</v>
      </c>
      <c r="C13" s="4"/>
      <c r="D13" s="17">
        <f>B13+C15</f>
        <v>3</v>
      </c>
      <c r="J13" s="3"/>
      <c r="K13" s="3"/>
      <c r="L13" s="3"/>
      <c r="N13" s="17">
        <f>MAX(L18)</f>
        <v>17</v>
      </c>
      <c r="O13" s="4"/>
      <c r="P13" s="17">
        <f>N13+O15</f>
        <v>25</v>
      </c>
      <c r="V13" s="17">
        <f>MAX(T3,T8,P18,T23)</f>
        <v>30</v>
      </c>
      <c r="W13" s="4"/>
      <c r="X13" s="17">
        <f>V13+W15</f>
        <v>35</v>
      </c>
      <c r="Z13" s="17">
        <f>MAX(X13)</f>
        <v>35</v>
      </c>
      <c r="AA13" s="4"/>
      <c r="AB13" s="17">
        <f>Z13+AA15</f>
        <v>38</v>
      </c>
    </row>
    <row r="14" spans="1:31" ht="30" customHeight="1" x14ac:dyDescent="0.4">
      <c r="B14" s="18">
        <f>B15-B13</f>
        <v>0</v>
      </c>
      <c r="C14" s="19" t="s">
        <v>11</v>
      </c>
      <c r="D14" s="17">
        <f>D15-D13</f>
        <v>0</v>
      </c>
      <c r="J14" s="3"/>
      <c r="K14" s="3"/>
      <c r="L14" s="3"/>
      <c r="N14" s="18">
        <f>N15-N13</f>
        <v>0</v>
      </c>
      <c r="O14" s="19" t="s">
        <v>24</v>
      </c>
      <c r="P14" s="17">
        <f>P15-P13</f>
        <v>0</v>
      </c>
      <c r="V14" s="18">
        <f>V15-V13</f>
        <v>0</v>
      </c>
      <c r="W14" s="19" t="s">
        <v>40</v>
      </c>
      <c r="X14" s="17">
        <f>X15-X13</f>
        <v>0</v>
      </c>
      <c r="Z14" s="18">
        <f>Z15-Z13</f>
        <v>0</v>
      </c>
      <c r="AA14" s="19" t="s">
        <v>43</v>
      </c>
      <c r="AB14" s="17">
        <f>AB15-AB13</f>
        <v>0</v>
      </c>
    </row>
    <row r="15" spans="1:31" ht="30" customHeight="1" x14ac:dyDescent="0.4">
      <c r="B15" s="17">
        <f>D15-C15</f>
        <v>0</v>
      </c>
      <c r="C15" s="17">
        <f>Datos_0_CambioB!$C$19</f>
        <v>3</v>
      </c>
      <c r="D15" s="17">
        <f>MIN(F10,F20)</f>
        <v>3</v>
      </c>
      <c r="J15" s="3"/>
      <c r="K15" s="3"/>
      <c r="L15" s="3"/>
      <c r="N15" s="17">
        <f>P15-O15</f>
        <v>17</v>
      </c>
      <c r="O15" s="17">
        <f>Datos_0_CambioB!C23</f>
        <v>8</v>
      </c>
      <c r="P15" s="17">
        <f>MIN(R10,R25)</f>
        <v>25</v>
      </c>
      <c r="V15" s="17">
        <f>X15-W15</f>
        <v>30</v>
      </c>
      <c r="W15" s="17">
        <f>Datos_0_CambioB!C28</f>
        <v>5</v>
      </c>
      <c r="X15" s="17">
        <f>MIN(Z15)</f>
        <v>35</v>
      </c>
      <c r="Z15" s="17">
        <f>AB15-AA15</f>
        <v>35</v>
      </c>
      <c r="AA15" s="17">
        <f>Datos_0_CambioB!C29</f>
        <v>3</v>
      </c>
      <c r="AB15" s="17">
        <f>AB13</f>
        <v>38</v>
      </c>
    </row>
    <row r="16" spans="1:31" ht="30" customHeight="1" x14ac:dyDescent="0.4"/>
    <row r="17" spans="6:28" ht="30" customHeight="1" x14ac:dyDescent="0.4"/>
    <row r="18" spans="6:28" ht="30" customHeight="1" x14ac:dyDescent="0.4">
      <c r="F18" s="17">
        <f>MAX(D13)</f>
        <v>3</v>
      </c>
      <c r="G18" s="4"/>
      <c r="H18" s="17">
        <f>F18+G20</f>
        <v>9</v>
      </c>
      <c r="J18" s="17">
        <f>MAX(H18)</f>
        <v>9</v>
      </c>
      <c r="K18" s="4"/>
      <c r="L18" s="17">
        <f>J18+K20</f>
        <v>17</v>
      </c>
      <c r="N18" s="17">
        <f>MAX(L18)</f>
        <v>17</v>
      </c>
      <c r="O18" s="4"/>
      <c r="P18" s="17">
        <f>N18+O20</f>
        <v>23</v>
      </c>
      <c r="R18" s="3"/>
      <c r="S18" s="3"/>
      <c r="T18" s="3"/>
      <c r="Y18" s="2"/>
      <c r="Z18" s="3"/>
      <c r="AA18" s="3"/>
      <c r="AB18" s="3"/>
    </row>
    <row r="19" spans="6:28" ht="30" customHeight="1" x14ac:dyDescent="0.4">
      <c r="F19" s="18">
        <f>F20-F18</f>
        <v>0</v>
      </c>
      <c r="G19" s="19" t="s">
        <v>19</v>
      </c>
      <c r="H19" s="17">
        <f>H20-H18</f>
        <v>0</v>
      </c>
      <c r="J19" s="18">
        <f>J20-J18</f>
        <v>0</v>
      </c>
      <c r="K19" s="19" t="s">
        <v>21</v>
      </c>
      <c r="L19" s="17">
        <f>L20-L18</f>
        <v>0</v>
      </c>
      <c r="N19" s="18">
        <f>N20-N18</f>
        <v>7</v>
      </c>
      <c r="O19" s="4" t="s">
        <v>32</v>
      </c>
      <c r="P19" s="17">
        <f>P20-P18</f>
        <v>7</v>
      </c>
      <c r="R19" s="3"/>
      <c r="S19" s="3"/>
      <c r="T19" s="3"/>
      <c r="Y19" s="2"/>
      <c r="Z19" s="3"/>
      <c r="AA19" s="3"/>
      <c r="AB19" s="3"/>
    </row>
    <row r="20" spans="6:28" ht="30" customHeight="1" x14ac:dyDescent="0.4">
      <c r="F20" s="17">
        <f>H20-G20</f>
        <v>3</v>
      </c>
      <c r="G20" s="17">
        <f>Datos_0_CambioB!C21</f>
        <v>6</v>
      </c>
      <c r="H20" s="17">
        <f>MIN(J20,R25)</f>
        <v>9</v>
      </c>
      <c r="J20" s="17">
        <f>L20-K20</f>
        <v>9</v>
      </c>
      <c r="K20" s="17">
        <f>Datos_0_CambioB!C22</f>
        <v>8</v>
      </c>
      <c r="L20" s="17">
        <f>MIN(N15,N20)</f>
        <v>17</v>
      </c>
      <c r="N20" s="17">
        <f>P20-O20</f>
        <v>24</v>
      </c>
      <c r="O20" s="17">
        <f>Datos_0_CambioB!C25</f>
        <v>6</v>
      </c>
      <c r="P20" s="17">
        <f>MIN(V15)</f>
        <v>30</v>
      </c>
      <c r="R20" s="3"/>
      <c r="S20" s="3"/>
      <c r="T20" s="3"/>
      <c r="Y20" s="2"/>
      <c r="Z20" s="3"/>
      <c r="AA20" s="3"/>
      <c r="AB20" s="3"/>
    </row>
    <row r="21" spans="6:28" ht="30" customHeight="1" x14ac:dyDescent="0.4"/>
    <row r="22" spans="6:28" ht="30" customHeight="1" x14ac:dyDescent="0.4"/>
    <row r="23" spans="6:28" ht="30" customHeight="1" x14ac:dyDescent="0.4">
      <c r="Q23" s="2"/>
      <c r="R23" s="17">
        <f>MAX(H18,P13)</f>
        <v>25</v>
      </c>
      <c r="S23" s="4"/>
      <c r="T23" s="17">
        <f>R23+S25</f>
        <v>29</v>
      </c>
    </row>
    <row r="24" spans="6:28" ht="30" customHeight="1" x14ac:dyDescent="0.4">
      <c r="Q24" s="2"/>
      <c r="R24" s="18">
        <f>R25-R23</f>
        <v>1</v>
      </c>
      <c r="S24" s="4" t="s">
        <v>34</v>
      </c>
      <c r="T24" s="17">
        <f>T25-T23</f>
        <v>1</v>
      </c>
    </row>
    <row r="25" spans="6:28" ht="30" customHeight="1" x14ac:dyDescent="0.4">
      <c r="Q25" s="2"/>
      <c r="R25" s="17">
        <f>T25-S25</f>
        <v>26</v>
      </c>
      <c r="S25" s="17">
        <f>Datos_0_CambioB!C26</f>
        <v>4</v>
      </c>
      <c r="T25" s="17">
        <f>MIN(V15)</f>
        <v>30</v>
      </c>
    </row>
    <row r="26" spans="6:28" ht="30" customHeight="1" x14ac:dyDescent="0.4">
      <c r="Q26" s="2"/>
    </row>
    <row r="27" spans="6:28" ht="30" customHeight="1" x14ac:dyDescent="0.4">
      <c r="Q27" s="2"/>
    </row>
    <row r="28" spans="6:28" ht="30" customHeight="1" x14ac:dyDescent="0.4">
      <c r="Q28" s="2"/>
    </row>
    <row r="29" spans="6:28" ht="30" customHeight="1" x14ac:dyDescent="0.4">
      <c r="Q29" s="2"/>
    </row>
    <row r="30" spans="6:28" ht="30" customHeight="1" x14ac:dyDescent="0.4">
      <c r="Q30" s="2"/>
    </row>
  </sheetData>
  <pageMargins left="0.75" right="0.75" top="1.38" bottom="1" header="0.38" footer="0.3"/>
  <pageSetup scale="54" orientation="landscape" horizontalDpi="4294967293" verticalDpi="4294967293"/>
  <headerFooter>
    <oddHeader>&amp;C&amp;12&amp;G</oddHeader>
    <oddFooter>&amp;CCalle 92 No. 15 - 48 Of. 303  -  TEL: 57-1- 611 54 12  -  FAX: 57-1- 256 32 27_x000D_e-mail: info@gomezpt.com  - Bogotá D.C.  - Colombia&amp;R&amp;D</oddFooter>
  </headerFooter>
  <drawing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2F65-D896-47C3-AB0B-4D9F65EEE5EF}">
  <dimension ref="A2:Q32"/>
  <sheetViews>
    <sheetView topLeftCell="A9" zoomScaleNormal="100" zoomScalePageLayoutView="200" workbookViewId="0">
      <selection activeCell="M22" sqref="M22"/>
    </sheetView>
  </sheetViews>
  <sheetFormatPr baseColWidth="10" defaultColWidth="10.85546875" defaultRowHeight="12.75" x14ac:dyDescent="0.2"/>
  <cols>
    <col min="1" max="1" width="10" style="5" bestFit="1" customWidth="1"/>
    <col min="2" max="2" width="21.7109375" style="5" hidden="1" customWidth="1"/>
    <col min="3" max="3" width="13.42578125" style="5" bestFit="1" customWidth="1"/>
    <col min="4" max="4" width="13" style="5" customWidth="1"/>
    <col min="5" max="5" width="10.85546875" style="5" customWidth="1"/>
    <col min="6" max="6" width="18.5703125" style="5" customWidth="1"/>
    <col min="7" max="7" width="14.42578125" style="5" customWidth="1"/>
    <col min="8" max="8" width="17.7109375" style="5" customWidth="1"/>
    <col min="9" max="9" width="12.28515625" style="5" bestFit="1" customWidth="1"/>
    <col min="10" max="11" width="10.85546875" style="5"/>
    <col min="12" max="12" width="27.140625" style="5" customWidth="1"/>
    <col min="13" max="13" width="15.5703125" style="5" bestFit="1" customWidth="1"/>
    <col min="14" max="14" width="16.7109375" style="5" customWidth="1"/>
    <col min="15" max="15" width="28.140625" style="5" customWidth="1"/>
    <col min="16" max="16384" width="10.85546875" style="5"/>
  </cols>
  <sheetData>
    <row r="2" spans="1:14" ht="13.5" thickBot="1" x14ac:dyDescent="0.25"/>
    <row r="3" spans="1:14" x14ac:dyDescent="0.2">
      <c r="A3" s="111" t="s">
        <v>0</v>
      </c>
      <c r="B3" s="113" t="s">
        <v>1</v>
      </c>
      <c r="C3" s="110" t="s">
        <v>2</v>
      </c>
      <c r="D3" s="108" t="s">
        <v>3</v>
      </c>
      <c r="E3" s="109"/>
      <c r="F3" s="110"/>
    </row>
    <row r="4" spans="1:14" ht="26.25" thickBot="1" x14ac:dyDescent="0.25">
      <c r="A4" s="112"/>
      <c r="B4" s="114"/>
      <c r="C4" s="115"/>
      <c r="D4" s="45" t="s">
        <v>4</v>
      </c>
      <c r="E4" s="43" t="s">
        <v>5</v>
      </c>
      <c r="F4" s="44" t="s">
        <v>6</v>
      </c>
      <c r="G4" s="31" t="s">
        <v>7</v>
      </c>
      <c r="H4" s="8" t="s">
        <v>8</v>
      </c>
      <c r="I4" s="8" t="s">
        <v>9</v>
      </c>
      <c r="L4" s="27"/>
      <c r="M4" s="20" t="s">
        <v>74</v>
      </c>
      <c r="N4" s="20">
        <f>SUM(G5:G15)</f>
        <v>57</v>
      </c>
    </row>
    <row r="5" spans="1:14" x14ac:dyDescent="0.2">
      <c r="A5" s="39" t="s">
        <v>11</v>
      </c>
      <c r="B5" s="40" t="s">
        <v>12</v>
      </c>
      <c r="C5" s="49" t="s">
        <v>13</v>
      </c>
      <c r="D5" s="46">
        <v>2</v>
      </c>
      <c r="E5" s="41">
        <v>3</v>
      </c>
      <c r="F5" s="42">
        <v>4</v>
      </c>
      <c r="G5" s="32">
        <f>INT((D5+4*E5+F5)/6)</f>
        <v>3</v>
      </c>
      <c r="H5" s="14">
        <f>(F5-D5)/6</f>
        <v>0.33333333333333331</v>
      </c>
      <c r="I5" s="14">
        <f>POWER(H5,2)</f>
        <v>0.1111111111111111</v>
      </c>
      <c r="L5" s="27"/>
      <c r="M5" s="93" t="s">
        <v>75</v>
      </c>
      <c r="N5" s="20">
        <f>SQRT(SUM(I5:I15))</f>
        <v>3.197221015541813</v>
      </c>
    </row>
    <row r="6" spans="1:14" ht="21.75" customHeight="1" x14ac:dyDescent="0.2">
      <c r="A6" s="33" t="s">
        <v>15</v>
      </c>
      <c r="B6" s="6" t="s">
        <v>16</v>
      </c>
      <c r="C6" s="50" t="s">
        <v>17</v>
      </c>
      <c r="D6" s="47">
        <v>4</v>
      </c>
      <c r="E6" s="10">
        <v>7</v>
      </c>
      <c r="F6" s="34">
        <v>10</v>
      </c>
      <c r="G6" s="32">
        <f t="shared" ref="G6:G15" si="0">INT((D6+4*E6+F6)/6)</f>
        <v>7</v>
      </c>
      <c r="H6" s="14">
        <f t="shared" ref="H6:H15" si="1">(F6-D6)/6</f>
        <v>1</v>
      </c>
      <c r="I6" s="14">
        <f t="shared" ref="I6:I15" si="2">POWER(H6,2)</f>
        <v>1</v>
      </c>
      <c r="L6" s="27"/>
      <c r="M6" s="21" t="s">
        <v>76</v>
      </c>
      <c r="N6" s="94">
        <f>_xlfn.NORM.DIST(35,N4,$N$5,TRUE)</f>
        <v>2.9722003518066505E-12</v>
      </c>
    </row>
    <row r="7" spans="1:14" x14ac:dyDescent="0.2">
      <c r="A7" s="33" t="s">
        <v>19</v>
      </c>
      <c r="B7" s="6" t="s">
        <v>20</v>
      </c>
      <c r="C7" s="50" t="s">
        <v>17</v>
      </c>
      <c r="D7" s="47">
        <v>5</v>
      </c>
      <c r="E7" s="10">
        <v>6</v>
      </c>
      <c r="F7" s="34">
        <v>9</v>
      </c>
      <c r="G7" s="32">
        <f t="shared" si="0"/>
        <v>6</v>
      </c>
      <c r="H7" s="14">
        <f t="shared" si="1"/>
        <v>0.66666666666666663</v>
      </c>
      <c r="I7" s="14">
        <f t="shared" si="2"/>
        <v>0.44444444444444442</v>
      </c>
      <c r="M7" s="93" t="s">
        <v>77</v>
      </c>
      <c r="N7" s="94">
        <f>_xlfn.NORM.DIST(40,N4,$N$5,TRUE)</f>
        <v>5.2711980101566082E-8</v>
      </c>
    </row>
    <row r="8" spans="1:14" x14ac:dyDescent="0.2">
      <c r="A8" s="33" t="s">
        <v>21</v>
      </c>
      <c r="B8" s="6" t="s">
        <v>22</v>
      </c>
      <c r="C8" s="50" t="s">
        <v>23</v>
      </c>
      <c r="D8" s="47">
        <v>6</v>
      </c>
      <c r="E8" s="10">
        <v>7</v>
      </c>
      <c r="F8" s="34">
        <v>16</v>
      </c>
      <c r="G8" s="32">
        <f t="shared" si="0"/>
        <v>8</v>
      </c>
      <c r="H8" s="14">
        <f t="shared" si="1"/>
        <v>1.6666666666666667</v>
      </c>
      <c r="I8" s="14">
        <f t="shared" si="2"/>
        <v>2.7777777777777781</v>
      </c>
    </row>
    <row r="9" spans="1:14" x14ac:dyDescent="0.2">
      <c r="A9" s="33" t="s">
        <v>24</v>
      </c>
      <c r="B9" s="6" t="s">
        <v>25</v>
      </c>
      <c r="C9" s="50" t="s">
        <v>26</v>
      </c>
      <c r="D9" s="47">
        <v>7</v>
      </c>
      <c r="E9" s="10">
        <v>9</v>
      </c>
      <c r="F9" s="34">
        <v>10</v>
      </c>
      <c r="G9" s="32">
        <f t="shared" si="0"/>
        <v>8</v>
      </c>
      <c r="H9" s="14">
        <f t="shared" si="1"/>
        <v>0.5</v>
      </c>
      <c r="I9" s="14">
        <f t="shared" si="2"/>
        <v>0.25</v>
      </c>
      <c r="L9" s="27"/>
      <c r="M9" s="20"/>
    </row>
    <row r="10" spans="1:14" x14ac:dyDescent="0.2">
      <c r="A10" s="33" t="s">
        <v>28</v>
      </c>
      <c r="B10" s="6" t="s">
        <v>29</v>
      </c>
      <c r="C10" s="50" t="s">
        <v>30</v>
      </c>
      <c r="D10" s="47">
        <v>4</v>
      </c>
      <c r="E10" s="10">
        <v>5</v>
      </c>
      <c r="F10" s="34">
        <v>6</v>
      </c>
      <c r="G10" s="32">
        <f t="shared" si="0"/>
        <v>5</v>
      </c>
      <c r="H10" s="14">
        <f t="shared" si="1"/>
        <v>0.33333333333333331</v>
      </c>
      <c r="I10" s="14">
        <f t="shared" si="2"/>
        <v>0.1111111111111111</v>
      </c>
      <c r="L10" s="27"/>
      <c r="M10" s="21"/>
    </row>
    <row r="11" spans="1:14" ht="25.5" x14ac:dyDescent="0.35">
      <c r="A11" s="33" t="s">
        <v>32</v>
      </c>
      <c r="B11" s="6" t="s">
        <v>33</v>
      </c>
      <c r="C11" s="50" t="s">
        <v>26</v>
      </c>
      <c r="D11" s="47">
        <v>3</v>
      </c>
      <c r="E11" s="10">
        <v>6</v>
      </c>
      <c r="F11" s="34">
        <v>10</v>
      </c>
      <c r="G11" s="32">
        <f t="shared" si="0"/>
        <v>6</v>
      </c>
      <c r="H11" s="14">
        <f t="shared" si="1"/>
        <v>1.1666666666666667</v>
      </c>
      <c r="I11" s="14">
        <f t="shared" si="2"/>
        <v>1.3611111111111114</v>
      </c>
      <c r="L11" s="3"/>
    </row>
    <row r="12" spans="1:14" ht="14.1" customHeight="1" x14ac:dyDescent="0.2">
      <c r="A12" s="33" t="s">
        <v>34</v>
      </c>
      <c r="B12" s="6" t="s">
        <v>35</v>
      </c>
      <c r="C12" s="50" t="s">
        <v>36</v>
      </c>
      <c r="D12" s="47">
        <v>2</v>
      </c>
      <c r="E12" s="10">
        <v>4</v>
      </c>
      <c r="F12" s="34">
        <v>7</v>
      </c>
      <c r="G12" s="32">
        <f t="shared" si="0"/>
        <v>4</v>
      </c>
      <c r="H12" s="14">
        <f t="shared" si="1"/>
        <v>0.83333333333333337</v>
      </c>
      <c r="I12" s="14">
        <f t="shared" si="2"/>
        <v>0.69444444444444453</v>
      </c>
    </row>
    <row r="13" spans="1:14" x14ac:dyDescent="0.2">
      <c r="A13" s="33" t="s">
        <v>37</v>
      </c>
      <c r="B13" s="6" t="s">
        <v>38</v>
      </c>
      <c r="C13" s="50" t="s">
        <v>39</v>
      </c>
      <c r="D13" s="47">
        <v>2</v>
      </c>
      <c r="E13" s="10">
        <v>2</v>
      </c>
      <c r="F13" s="34">
        <v>2</v>
      </c>
      <c r="G13" s="32">
        <f t="shared" si="0"/>
        <v>2</v>
      </c>
      <c r="H13" s="14">
        <f t="shared" si="1"/>
        <v>0</v>
      </c>
      <c r="I13" s="14">
        <f t="shared" si="2"/>
        <v>0</v>
      </c>
    </row>
    <row r="14" spans="1:14" x14ac:dyDescent="0.2">
      <c r="A14" s="33" t="s">
        <v>40</v>
      </c>
      <c r="B14" s="6" t="s">
        <v>41</v>
      </c>
      <c r="C14" s="50" t="s">
        <v>42</v>
      </c>
      <c r="D14" s="47">
        <v>3</v>
      </c>
      <c r="E14" s="10">
        <v>4</v>
      </c>
      <c r="F14" s="34">
        <v>14</v>
      </c>
      <c r="G14" s="32">
        <f t="shared" si="0"/>
        <v>5</v>
      </c>
      <c r="H14" s="14">
        <f t="shared" si="1"/>
        <v>1.8333333333333333</v>
      </c>
      <c r="I14" s="14">
        <f t="shared" si="2"/>
        <v>3.3611111111111107</v>
      </c>
    </row>
    <row r="15" spans="1:14" ht="13.5" thickBot="1" x14ac:dyDescent="0.25">
      <c r="A15" s="35" t="s">
        <v>43</v>
      </c>
      <c r="B15" s="36" t="s">
        <v>44</v>
      </c>
      <c r="C15" s="51" t="s">
        <v>40</v>
      </c>
      <c r="D15" s="48">
        <v>2</v>
      </c>
      <c r="E15" s="37">
        <v>3</v>
      </c>
      <c r="F15" s="38">
        <v>4</v>
      </c>
      <c r="G15" s="32">
        <f t="shared" si="0"/>
        <v>3</v>
      </c>
      <c r="H15" s="14">
        <f t="shared" si="1"/>
        <v>0.33333333333333331</v>
      </c>
      <c r="I15" s="14">
        <f t="shared" si="2"/>
        <v>0.1111111111111111</v>
      </c>
    </row>
    <row r="16" spans="1:14" x14ac:dyDescent="0.2">
      <c r="F16" s="26"/>
    </row>
    <row r="17" spans="1:17" ht="13.5" thickBot="1" x14ac:dyDescent="0.25">
      <c r="F17" s="26"/>
      <c r="G17" s="20"/>
    </row>
    <row r="18" spans="1:17" ht="47.25" customHeight="1" thickBot="1" x14ac:dyDescent="0.25">
      <c r="A18" s="13" t="s">
        <v>0</v>
      </c>
      <c r="B18" s="13" t="s">
        <v>1</v>
      </c>
      <c r="C18" s="12" t="s">
        <v>46</v>
      </c>
      <c r="D18" s="12" t="s">
        <v>47</v>
      </c>
      <c r="E18" s="12" t="s">
        <v>48</v>
      </c>
      <c r="F18" s="12" t="s">
        <v>49</v>
      </c>
      <c r="G18" s="12" t="s">
        <v>50</v>
      </c>
      <c r="H18" s="12" t="s">
        <v>51</v>
      </c>
      <c r="K18" s="78" t="s">
        <v>52</v>
      </c>
      <c r="L18" s="79" t="s">
        <v>53</v>
      </c>
      <c r="M18" s="79" t="s">
        <v>54</v>
      </c>
      <c r="N18" s="79" t="s">
        <v>55</v>
      </c>
      <c r="O18" s="79" t="s">
        <v>63</v>
      </c>
      <c r="P18" s="79" t="s">
        <v>64</v>
      </c>
      <c r="Q18" s="80" t="s">
        <v>65</v>
      </c>
    </row>
    <row r="19" spans="1:17" x14ac:dyDescent="0.2">
      <c r="A19" s="53" t="s">
        <v>11</v>
      </c>
      <c r="B19" s="95" t="s">
        <v>12</v>
      </c>
      <c r="C19" s="96">
        <v>3</v>
      </c>
      <c r="D19" s="97">
        <v>10000</v>
      </c>
      <c r="E19" s="98">
        <v>3</v>
      </c>
      <c r="F19" s="97">
        <v>10000</v>
      </c>
      <c r="G19" s="99">
        <v>0</v>
      </c>
      <c r="H19" s="97">
        <v>0</v>
      </c>
      <c r="I19" s="16"/>
      <c r="K19" s="73">
        <v>38</v>
      </c>
      <c r="L19" s="74">
        <f>SUM(D19:D29)</f>
        <v>205000</v>
      </c>
      <c r="M19" s="74">
        <v>0</v>
      </c>
      <c r="N19" s="75">
        <f>SUM(L19:M19)</f>
        <v>205000</v>
      </c>
      <c r="O19" s="76" t="s">
        <v>66</v>
      </c>
      <c r="P19" s="76">
        <v>0</v>
      </c>
      <c r="Q19" s="77" t="s">
        <v>67</v>
      </c>
    </row>
    <row r="20" spans="1:17" ht="51" x14ac:dyDescent="0.2">
      <c r="A20" s="7" t="s">
        <v>15</v>
      </c>
      <c r="B20" s="89" t="s">
        <v>16</v>
      </c>
      <c r="C20" s="90">
        <v>7</v>
      </c>
      <c r="D20" s="91">
        <v>20000</v>
      </c>
      <c r="E20" s="88">
        <v>6</v>
      </c>
      <c r="F20" s="91">
        <v>25000</v>
      </c>
      <c r="G20" s="92">
        <v>1</v>
      </c>
      <c r="H20" s="91">
        <v>5000</v>
      </c>
      <c r="I20" s="16"/>
      <c r="K20" s="68">
        <v>37</v>
      </c>
      <c r="L20" s="74">
        <f>N19</f>
        <v>205000</v>
      </c>
      <c r="M20" s="66">
        <v>3000</v>
      </c>
      <c r="N20" s="75">
        <f t="shared" ref="N20:N22" si="3">SUM(L20:M20)</f>
        <v>208000</v>
      </c>
      <c r="O20" s="100" t="s">
        <v>78</v>
      </c>
      <c r="P20" s="65">
        <v>1</v>
      </c>
      <c r="Q20" s="69" t="s">
        <v>28</v>
      </c>
    </row>
    <row r="21" spans="1:17" ht="51" x14ac:dyDescent="0.2">
      <c r="A21" s="7" t="s">
        <v>19</v>
      </c>
      <c r="B21" s="89" t="s">
        <v>20</v>
      </c>
      <c r="C21" s="90">
        <v>6</v>
      </c>
      <c r="D21" s="91">
        <v>15000</v>
      </c>
      <c r="E21" s="88">
        <v>5</v>
      </c>
      <c r="F21" s="91">
        <v>30000</v>
      </c>
      <c r="G21" s="92">
        <v>1</v>
      </c>
      <c r="H21" s="91">
        <v>15000</v>
      </c>
      <c r="I21" s="16"/>
      <c r="K21" s="68">
        <v>36</v>
      </c>
      <c r="L21" s="74">
        <f t="shared" ref="L21:L22" si="4">N20</f>
        <v>208000</v>
      </c>
      <c r="M21" s="66">
        <v>10000</v>
      </c>
      <c r="N21" s="75">
        <f t="shared" si="3"/>
        <v>218000</v>
      </c>
      <c r="O21" s="100" t="s">
        <v>79</v>
      </c>
      <c r="P21" s="65">
        <v>1</v>
      </c>
      <c r="Q21" s="69" t="s">
        <v>43</v>
      </c>
    </row>
    <row r="22" spans="1:17" ht="38.25" x14ac:dyDescent="0.2">
      <c r="A22" s="7" t="s">
        <v>21</v>
      </c>
      <c r="B22" s="89" t="s">
        <v>22</v>
      </c>
      <c r="C22" s="90">
        <v>7</v>
      </c>
      <c r="D22" s="91">
        <v>45000</v>
      </c>
      <c r="E22" s="88">
        <v>6</v>
      </c>
      <c r="F22" s="91">
        <v>65000</v>
      </c>
      <c r="G22" s="92">
        <v>2</v>
      </c>
      <c r="H22" s="91">
        <v>10000</v>
      </c>
      <c r="I22" s="16"/>
      <c r="K22" s="68">
        <v>35</v>
      </c>
      <c r="L22" s="74">
        <f t="shared" si="4"/>
        <v>218000</v>
      </c>
      <c r="M22" s="66">
        <v>10000</v>
      </c>
      <c r="N22" s="75">
        <f t="shared" si="3"/>
        <v>228000</v>
      </c>
      <c r="O22" s="100" t="s">
        <v>80</v>
      </c>
      <c r="P22" s="65">
        <v>1</v>
      </c>
      <c r="Q22" s="69" t="s">
        <v>21</v>
      </c>
    </row>
    <row r="23" spans="1:17" x14ac:dyDescent="0.2">
      <c r="A23" s="53" t="s">
        <v>24</v>
      </c>
      <c r="B23" s="95" t="s">
        <v>25</v>
      </c>
      <c r="C23" s="96">
        <v>8</v>
      </c>
      <c r="D23" s="97">
        <v>10000</v>
      </c>
      <c r="E23" s="98">
        <v>8</v>
      </c>
      <c r="F23" s="97">
        <v>20000</v>
      </c>
      <c r="G23" s="99">
        <v>0</v>
      </c>
      <c r="H23" s="97">
        <v>0</v>
      </c>
      <c r="I23" s="16"/>
      <c r="K23" s="68"/>
      <c r="L23" s="74"/>
      <c r="M23" s="66"/>
      <c r="N23" s="75"/>
      <c r="O23" s="100"/>
      <c r="P23" s="65"/>
      <c r="Q23" s="69"/>
    </row>
    <row r="24" spans="1:17" x14ac:dyDescent="0.2">
      <c r="A24" s="53" t="s">
        <v>28</v>
      </c>
      <c r="B24" s="95" t="s">
        <v>29</v>
      </c>
      <c r="C24" s="96">
        <v>4</v>
      </c>
      <c r="D24" s="97">
        <v>15000</v>
      </c>
      <c r="E24" s="98">
        <v>4</v>
      </c>
      <c r="F24" s="97">
        <v>18000</v>
      </c>
      <c r="G24" s="99">
        <v>0</v>
      </c>
      <c r="H24" s="97">
        <v>3000</v>
      </c>
      <c r="I24" s="16"/>
      <c r="K24" s="68"/>
      <c r="L24" s="74"/>
      <c r="M24" s="66"/>
      <c r="N24" s="75"/>
      <c r="O24" s="65"/>
      <c r="P24" s="65"/>
      <c r="Q24" s="69"/>
    </row>
    <row r="25" spans="1:17" x14ac:dyDescent="0.2">
      <c r="A25" s="7" t="s">
        <v>32</v>
      </c>
      <c r="B25" s="89" t="s">
        <v>33</v>
      </c>
      <c r="C25" s="90">
        <v>6</v>
      </c>
      <c r="D25" s="91">
        <v>20000</v>
      </c>
      <c r="E25" s="88">
        <v>4</v>
      </c>
      <c r="F25" s="91">
        <v>30000</v>
      </c>
      <c r="G25" s="92">
        <v>2</v>
      </c>
      <c r="H25" s="91">
        <v>5000</v>
      </c>
      <c r="I25" s="16"/>
      <c r="K25" s="68"/>
      <c r="L25" s="74"/>
      <c r="M25" s="66"/>
      <c r="N25" s="75"/>
      <c r="O25" s="65"/>
      <c r="P25" s="65"/>
      <c r="Q25" s="69"/>
    </row>
    <row r="26" spans="1:17" ht="25.5" x14ac:dyDescent="0.2">
      <c r="A26" s="7" t="s">
        <v>34</v>
      </c>
      <c r="B26" s="89" t="s">
        <v>35</v>
      </c>
      <c r="C26" s="90">
        <v>4</v>
      </c>
      <c r="D26" s="91">
        <v>10000</v>
      </c>
      <c r="E26" s="88">
        <v>3</v>
      </c>
      <c r="F26" s="91">
        <v>15000</v>
      </c>
      <c r="G26" s="92">
        <v>1</v>
      </c>
      <c r="H26" s="91">
        <v>5000</v>
      </c>
      <c r="I26" s="16"/>
      <c r="K26" s="68"/>
      <c r="L26" s="74"/>
      <c r="M26" s="66"/>
      <c r="N26" s="75"/>
      <c r="O26" s="65"/>
      <c r="P26" s="65"/>
      <c r="Q26" s="69"/>
    </row>
    <row r="27" spans="1:17" x14ac:dyDescent="0.2">
      <c r="A27" s="53" t="s">
        <v>37</v>
      </c>
      <c r="B27" s="95" t="s">
        <v>38</v>
      </c>
      <c r="C27" s="96">
        <v>2</v>
      </c>
      <c r="D27" s="97">
        <v>5000</v>
      </c>
      <c r="E27" s="98">
        <v>2</v>
      </c>
      <c r="F27" s="97">
        <v>5000</v>
      </c>
      <c r="G27" s="99">
        <v>0</v>
      </c>
      <c r="H27" s="97">
        <v>0</v>
      </c>
      <c r="I27" s="16"/>
      <c r="K27" s="68"/>
      <c r="L27" s="65"/>
      <c r="M27" s="65"/>
      <c r="N27" s="67"/>
      <c r="O27" s="65"/>
      <c r="P27" s="65"/>
      <c r="Q27" s="69"/>
    </row>
    <row r="28" spans="1:17" x14ac:dyDescent="0.2">
      <c r="A28" s="53" t="s">
        <v>40</v>
      </c>
      <c r="B28" s="95" t="s">
        <v>41</v>
      </c>
      <c r="C28" s="96">
        <v>5</v>
      </c>
      <c r="D28" s="97">
        <v>40000</v>
      </c>
      <c r="E28" s="98">
        <v>5</v>
      </c>
      <c r="F28" s="97">
        <v>50000</v>
      </c>
      <c r="G28" s="99">
        <v>0</v>
      </c>
      <c r="H28" s="97">
        <v>0</v>
      </c>
      <c r="I28" s="16"/>
      <c r="K28" s="68"/>
      <c r="L28" s="65"/>
      <c r="M28" s="65"/>
      <c r="N28" s="65"/>
      <c r="O28" s="65"/>
      <c r="P28" s="65"/>
      <c r="Q28" s="69"/>
    </row>
    <row r="29" spans="1:17" x14ac:dyDescent="0.2">
      <c r="A29" s="53" t="s">
        <v>43</v>
      </c>
      <c r="B29" s="95" t="s">
        <v>44</v>
      </c>
      <c r="C29" s="96">
        <v>2</v>
      </c>
      <c r="D29" s="97">
        <v>15000</v>
      </c>
      <c r="E29" s="98">
        <v>2</v>
      </c>
      <c r="F29" s="97">
        <v>25000</v>
      </c>
      <c r="G29" s="99">
        <v>1</v>
      </c>
      <c r="H29" s="97">
        <v>10000</v>
      </c>
      <c r="I29" s="16"/>
      <c r="K29" s="68"/>
      <c r="L29" s="65"/>
      <c r="M29" s="65"/>
      <c r="N29" s="65"/>
      <c r="O29" s="65"/>
      <c r="P29" s="65"/>
      <c r="Q29" s="69"/>
    </row>
    <row r="30" spans="1:17" x14ac:dyDescent="0.2">
      <c r="I30" s="16"/>
      <c r="K30" s="68"/>
      <c r="L30" s="65"/>
      <c r="M30" s="65"/>
      <c r="N30" s="65"/>
      <c r="O30" s="65"/>
      <c r="P30" s="65"/>
      <c r="Q30" s="69"/>
    </row>
    <row r="31" spans="1:17" ht="13.5" thickBot="1" x14ac:dyDescent="0.25">
      <c r="H31" s="16">
        <f>F22-D22</f>
        <v>20000</v>
      </c>
      <c r="K31" s="70"/>
      <c r="L31" s="71"/>
      <c r="M31" s="71"/>
      <c r="N31" s="71"/>
      <c r="O31" s="71"/>
      <c r="P31" s="71"/>
      <c r="Q31" s="72"/>
    </row>
    <row r="32" spans="1:17" x14ac:dyDescent="0.2">
      <c r="I32" s="21"/>
    </row>
  </sheetData>
  <mergeCells count="4">
    <mergeCell ref="A3:A4"/>
    <mergeCell ref="B3:B4"/>
    <mergeCell ref="C3:C4"/>
    <mergeCell ref="D3:F3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C14E8C8D51C4298415FD31D7A847B" ma:contentTypeVersion="12" ma:contentTypeDescription="Crear nuevo documento." ma:contentTypeScope="" ma:versionID="4cd05d613eaa4665ccbdf1cb85faa910">
  <xsd:schema xmlns:xsd="http://www.w3.org/2001/XMLSchema" xmlns:xs="http://www.w3.org/2001/XMLSchema" xmlns:p="http://schemas.microsoft.com/office/2006/metadata/properties" xmlns:ns3="65cf427c-3799-4a43-aa1a-a9bb90012a50" xmlns:ns4="09b414d1-2a78-4e2a-bae1-12d99823042b" targetNamespace="http://schemas.microsoft.com/office/2006/metadata/properties" ma:root="true" ma:fieldsID="08b5f2bd92653c3326106c72c07a904e" ns3:_="" ns4:_="">
    <xsd:import namespace="65cf427c-3799-4a43-aa1a-a9bb90012a50"/>
    <xsd:import namespace="09b414d1-2a78-4e2a-bae1-12d9982304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f427c-3799-4a43-aa1a-a9bb9001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414d1-2a78-4e2a-bae1-12d998230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cf427c-3799-4a43-aa1a-a9bb90012a50" xsi:nil="true"/>
  </documentManagement>
</p:properties>
</file>

<file path=customXml/itemProps1.xml><?xml version="1.0" encoding="utf-8"?>
<ds:datastoreItem xmlns:ds="http://schemas.openxmlformats.org/officeDocument/2006/customXml" ds:itemID="{469875CF-727F-49B4-A131-3CB1167554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E7A605-A0F6-4F77-9F17-CADFC3A08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cf427c-3799-4a43-aa1a-a9bb90012a50"/>
    <ds:schemaRef ds:uri="09b414d1-2a78-4e2a-bae1-12d998230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268B6-2E7A-4D90-8465-A8ED0003BAAD}">
  <ds:schemaRefs>
    <ds:schemaRef ds:uri="http://schemas.microsoft.com/office/2006/metadata/properties"/>
    <ds:schemaRef ds:uri="http://schemas.microsoft.com/office/infopath/2007/PartnerControls"/>
    <ds:schemaRef ds:uri="65cf427c-3799-4a43-aa1a-a9bb90012a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0</vt:lpstr>
      <vt:lpstr>Red 0</vt:lpstr>
      <vt:lpstr>CambiosCrash</vt:lpstr>
      <vt:lpstr>Red_Crash</vt:lpstr>
      <vt:lpstr>CambiosCrash_C</vt:lpstr>
      <vt:lpstr>Red_Crash_C</vt:lpstr>
      <vt:lpstr>Datos_0_CambioB</vt:lpstr>
      <vt:lpstr>Red_0_CambioB</vt:lpstr>
      <vt:lpstr>Datos_0_CambioB_crash</vt:lpstr>
      <vt:lpstr>Red_0_CambioB_Crash</vt:lpstr>
    </vt:vector>
  </TitlesOfParts>
  <Manager/>
  <Company>GPM Consulting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F. Gomez</dc:creator>
  <cp:keywords/>
  <dc:description/>
  <cp:lastModifiedBy>Felipe Fernando Serrano Sanchez</cp:lastModifiedBy>
  <cp:revision/>
  <dcterms:created xsi:type="dcterms:W3CDTF">2004-09-09T11:51:29Z</dcterms:created>
  <dcterms:modified xsi:type="dcterms:W3CDTF">2023-10-03T00:18:39Z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0x010100C8CC14E8C8D51C4298415FD31D7A847B</vt:lpwstr>
  </property>
</Properties>
</file>