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rDeLorean\Desktop\Universidad\Formulacion de proyecto\Text WordNet\Proyecto\Documentos\"/>
    </mc:Choice>
  </mc:AlternateContent>
  <xr:revisionPtr revIDLastSave="0" documentId="13_ncr:1_{BD5308F9-6873-413C-BDDD-7DB35ACB4C5C}" xr6:coauthVersionLast="47" xr6:coauthVersionMax="47" xr10:uidLastSave="{00000000-0000-0000-0000-000000000000}"/>
  <bookViews>
    <workbookView xWindow="-28890" yWindow="4365" windowWidth="21600" windowHeight="11385" firstSheet="4" activeTab="10" xr2:uid="{CACF83AC-6E5C-40C4-8F87-33ECB008C08D}"/>
  </bookViews>
  <sheets>
    <sheet name="Entradas" sheetId="4" r:id="rId1"/>
    <sheet name="Original" sheetId="5" r:id="rId2"/>
    <sheet name="Datos" sheetId="3" r:id="rId3"/>
    <sheet name="test evapotranspiracion diaria" sheetId="7" r:id="rId4"/>
    <sheet name="test evapotranspiracion semanal" sheetId="6" r:id="rId5"/>
    <sheet name="test con el bot" sheetId="8" r:id="rId6"/>
    <sheet name="Test2 evapotranspiración diaria" sheetId="9" r:id="rId7"/>
    <sheet name="Hoja1" sheetId="10" r:id="rId8"/>
    <sheet name="Hoja2" sheetId="11" r:id="rId9"/>
    <sheet name="Hoja4" sheetId="13" r:id="rId10"/>
    <sheet name="Hoja3" sheetId="14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4" l="1"/>
  <c r="J4" i="14"/>
  <c r="J5" i="14"/>
  <c r="J6" i="14"/>
  <c r="J7" i="14"/>
  <c r="J8" i="14"/>
  <c r="J9" i="14"/>
  <c r="J10" i="14"/>
  <c r="J11" i="14"/>
  <c r="J12" i="14"/>
  <c r="J13" i="14"/>
  <c r="J14" i="14"/>
  <c r="J15" i="14"/>
  <c r="J16" i="14"/>
  <c r="J17" i="14"/>
  <c r="J18" i="14"/>
  <c r="J19" i="14"/>
  <c r="J20" i="14"/>
  <c r="J21" i="14"/>
  <c r="J22" i="14"/>
  <c r="J23" i="14"/>
  <c r="J24" i="14"/>
  <c r="J25" i="14"/>
  <c r="J26" i="14"/>
  <c r="J27" i="14"/>
  <c r="J28" i="14"/>
  <c r="J29" i="14"/>
  <c r="J30" i="14"/>
  <c r="J2" i="14"/>
  <c r="L26" i="14"/>
  <c r="L19" i="14"/>
  <c r="L12" i="14"/>
  <c r="L5" i="14"/>
  <c r="K26" i="14"/>
  <c r="K19" i="14"/>
  <c r="K12" i="14"/>
  <c r="K5" i="14"/>
  <c r="E3" i="14"/>
  <c r="E4" i="14"/>
  <c r="E5" i="14"/>
  <c r="E6" i="14"/>
  <c r="E7" i="14"/>
  <c r="E8" i="14"/>
  <c r="E9" i="14"/>
  <c r="E10" i="14"/>
  <c r="H10" i="14" s="1"/>
  <c r="E11" i="14"/>
  <c r="H11" i="14" s="1"/>
  <c r="E12" i="14"/>
  <c r="H12" i="14" s="1"/>
  <c r="E13" i="14"/>
  <c r="H13" i="14" s="1"/>
  <c r="E14" i="14"/>
  <c r="H14" i="14" s="1"/>
  <c r="E15" i="14"/>
  <c r="H15" i="14" s="1"/>
  <c r="E16" i="14"/>
  <c r="E17" i="14"/>
  <c r="H17" i="14" s="1"/>
  <c r="E18" i="14"/>
  <c r="H18" i="14" s="1"/>
  <c r="E19" i="14"/>
  <c r="E20" i="14"/>
  <c r="E21" i="14"/>
  <c r="E22" i="14"/>
  <c r="E23" i="14"/>
  <c r="H23" i="14" s="1"/>
  <c r="E24" i="14"/>
  <c r="H24" i="14" s="1"/>
  <c r="E25" i="14"/>
  <c r="H25" i="14" s="1"/>
  <c r="E26" i="14"/>
  <c r="H26" i="14" s="1"/>
  <c r="E27" i="14"/>
  <c r="H27" i="14" s="1"/>
  <c r="E28" i="14"/>
  <c r="H28" i="14" s="1"/>
  <c r="E29" i="14"/>
  <c r="H29" i="14" s="1"/>
  <c r="E30" i="14"/>
  <c r="H30" i="14" s="1"/>
  <c r="E31" i="14"/>
  <c r="E2" i="14"/>
  <c r="I33" i="14"/>
  <c r="H22" i="14"/>
  <c r="H21" i="14"/>
  <c r="H20" i="14"/>
  <c r="H19" i="14"/>
  <c r="H16" i="14"/>
  <c r="H9" i="14"/>
  <c r="H8" i="14"/>
  <c r="H7" i="14"/>
  <c r="H6" i="14"/>
  <c r="H5" i="14"/>
  <c r="H4" i="14"/>
  <c r="H3" i="14"/>
  <c r="H2" i="14"/>
  <c r="D32" i="11"/>
  <c r="C32" i="11"/>
  <c r="E2" i="11"/>
  <c r="E3" i="11"/>
  <c r="E4" i="11"/>
  <c r="E5" i="11"/>
  <c r="E6" i="11"/>
  <c r="E7" i="11"/>
  <c r="E8" i="11"/>
  <c r="E9" i="11"/>
  <c r="E10" i="11"/>
  <c r="E11" i="11"/>
  <c r="E12" i="11"/>
  <c r="E13" i="11"/>
  <c r="E14" i="11"/>
  <c r="H14" i="11" s="1"/>
  <c r="J14" i="11" s="1"/>
  <c r="E15" i="11"/>
  <c r="H15" i="11" s="1"/>
  <c r="J15" i="11" s="1"/>
  <c r="E16" i="11"/>
  <c r="H16" i="11" s="1"/>
  <c r="J16" i="11" s="1"/>
  <c r="E17" i="11"/>
  <c r="H17" i="11" s="1"/>
  <c r="J17" i="11" s="1"/>
  <c r="E18" i="11"/>
  <c r="E19" i="11"/>
  <c r="E20" i="11"/>
  <c r="E21" i="11"/>
  <c r="E22" i="11"/>
  <c r="E23" i="11"/>
  <c r="E24" i="11"/>
  <c r="E25" i="11"/>
  <c r="E26" i="11"/>
  <c r="H26" i="11" s="1"/>
  <c r="J26" i="11" s="1"/>
  <c r="E27" i="11"/>
  <c r="E28" i="11"/>
  <c r="H28" i="11" s="1"/>
  <c r="J28" i="11" s="1"/>
  <c r="E29" i="11"/>
  <c r="H29" i="11" s="1"/>
  <c r="J29" i="11" s="1"/>
  <c r="E30" i="11"/>
  <c r="H30" i="11" s="1"/>
  <c r="J30" i="11" s="1"/>
  <c r="E31" i="11"/>
  <c r="H12" i="11"/>
  <c r="J12" i="11" s="1"/>
  <c r="H13" i="11"/>
  <c r="J13" i="11" s="1"/>
  <c r="H18" i="11"/>
  <c r="J18" i="11" s="1"/>
  <c r="E14" i="13"/>
  <c r="E15" i="13"/>
  <c r="E16" i="13"/>
  <c r="E17" i="13"/>
  <c r="E18" i="13"/>
  <c r="E19" i="13"/>
  <c r="E20" i="13"/>
  <c r="E21" i="13"/>
  <c r="E22" i="13"/>
  <c r="E23" i="13"/>
  <c r="E24" i="13"/>
  <c r="E25" i="13"/>
  <c r="H25" i="13" s="1"/>
  <c r="J25" i="13" s="1"/>
  <c r="E26" i="13"/>
  <c r="E27" i="13"/>
  <c r="H27" i="13" s="1"/>
  <c r="J27" i="13" s="1"/>
  <c r="E28" i="13"/>
  <c r="E29" i="13"/>
  <c r="H29" i="13" s="1"/>
  <c r="J29" i="13" s="1"/>
  <c r="E30" i="13"/>
  <c r="E31" i="13"/>
  <c r="E32" i="13"/>
  <c r="E33" i="13"/>
  <c r="E34" i="13"/>
  <c r="E35" i="13"/>
  <c r="E36" i="13"/>
  <c r="E37" i="13"/>
  <c r="H37" i="13" s="1"/>
  <c r="J37" i="13" s="1"/>
  <c r="E38" i="13"/>
  <c r="E39" i="13"/>
  <c r="H39" i="13" s="1"/>
  <c r="J39" i="13" s="1"/>
  <c r="E40" i="13"/>
  <c r="H40" i="13" s="1"/>
  <c r="J40" i="13" s="1"/>
  <c r="E41" i="13"/>
  <c r="H41" i="13" s="1"/>
  <c r="J41" i="13" s="1"/>
  <c r="E42" i="13"/>
  <c r="H42" i="13" s="1"/>
  <c r="J42" i="13" s="1"/>
  <c r="E43" i="13"/>
  <c r="H26" i="13"/>
  <c r="J26" i="13" s="1"/>
  <c r="H28" i="13"/>
  <c r="J28" i="13" s="1"/>
  <c r="H36" i="13"/>
  <c r="J36" i="13" s="1"/>
  <c r="H35" i="13"/>
  <c r="J35" i="13" s="1"/>
  <c r="H21" i="13"/>
  <c r="J21" i="13" s="1"/>
  <c r="H23" i="13"/>
  <c r="J23" i="13" s="1"/>
  <c r="H22" i="13"/>
  <c r="J22" i="13" s="1"/>
  <c r="H38" i="13"/>
  <c r="J38" i="13" s="1"/>
  <c r="H24" i="13"/>
  <c r="J24" i="13" s="1"/>
  <c r="H30" i="13"/>
  <c r="J30" i="13" s="1"/>
  <c r="I45" i="13"/>
  <c r="I44" i="13"/>
  <c r="H34" i="13"/>
  <c r="J34" i="13" s="1"/>
  <c r="H33" i="13"/>
  <c r="J33" i="13" s="1"/>
  <c r="H32" i="13"/>
  <c r="J32" i="13" s="1"/>
  <c r="H31" i="13"/>
  <c r="J31" i="13" s="1"/>
  <c r="H20" i="13"/>
  <c r="J20" i="13" s="1"/>
  <c r="H19" i="13"/>
  <c r="J19" i="13" s="1"/>
  <c r="H18" i="13"/>
  <c r="J18" i="13" s="1"/>
  <c r="H17" i="13"/>
  <c r="J17" i="13" s="1"/>
  <c r="H16" i="13"/>
  <c r="J16" i="13" s="1"/>
  <c r="H15" i="13"/>
  <c r="J15" i="13" s="1"/>
  <c r="H14" i="13"/>
  <c r="H8" i="10"/>
  <c r="J8" i="10" s="1"/>
  <c r="H9" i="10"/>
  <c r="H10" i="10"/>
  <c r="H11" i="10"/>
  <c r="J11" i="10" s="1"/>
  <c r="H12" i="10"/>
  <c r="H13" i="10"/>
  <c r="H14" i="10"/>
  <c r="H24" i="10"/>
  <c r="H25" i="10"/>
  <c r="H26" i="10"/>
  <c r="H27" i="10"/>
  <c r="H28" i="10"/>
  <c r="H29" i="10"/>
  <c r="H30" i="10"/>
  <c r="H2" i="7"/>
  <c r="H3" i="7"/>
  <c r="J3" i="7" s="1"/>
  <c r="H4" i="7"/>
  <c r="H5" i="7"/>
  <c r="H6" i="7"/>
  <c r="H7" i="7"/>
  <c r="H8" i="7"/>
  <c r="H9" i="7"/>
  <c r="H10" i="7"/>
  <c r="H11" i="7"/>
  <c r="H12" i="7"/>
  <c r="H13" i="7"/>
  <c r="J13" i="7" s="1"/>
  <c r="H14" i="7"/>
  <c r="J14" i="7" s="1"/>
  <c r="H15" i="7"/>
  <c r="J15" i="7" s="1"/>
  <c r="H16" i="7"/>
  <c r="J16" i="7" s="1"/>
  <c r="H17" i="7"/>
  <c r="J17" i="7" s="1"/>
  <c r="H18" i="7"/>
  <c r="J18" i="7" s="1"/>
  <c r="H19" i="7"/>
  <c r="J19" i="7" s="1"/>
  <c r="H20" i="7"/>
  <c r="H21" i="7"/>
  <c r="H22" i="7"/>
  <c r="H23" i="7"/>
  <c r="H24" i="7"/>
  <c r="H25" i="7"/>
  <c r="H26" i="7"/>
  <c r="E31" i="9"/>
  <c r="E30" i="9"/>
  <c r="E29" i="9"/>
  <c r="E28" i="9"/>
  <c r="E27" i="9"/>
  <c r="E26" i="9"/>
  <c r="E25" i="9"/>
  <c r="E24" i="9"/>
  <c r="E23" i="9"/>
  <c r="E22" i="9"/>
  <c r="E21" i="9"/>
  <c r="H21" i="9" s="1"/>
  <c r="J21" i="9" s="1"/>
  <c r="R21" i="9" s="1"/>
  <c r="E20" i="9"/>
  <c r="E19" i="9"/>
  <c r="H19" i="9" s="1"/>
  <c r="J19" i="9" s="1"/>
  <c r="R19" i="9" s="1"/>
  <c r="E18" i="9"/>
  <c r="H18" i="9" s="1"/>
  <c r="E17" i="9"/>
  <c r="E16" i="9"/>
  <c r="H16" i="9" s="1"/>
  <c r="E15" i="9"/>
  <c r="E14" i="9"/>
  <c r="E13" i="9"/>
  <c r="E12" i="9"/>
  <c r="E11" i="9"/>
  <c r="E10" i="9"/>
  <c r="E9" i="9"/>
  <c r="E8" i="9"/>
  <c r="E7" i="9"/>
  <c r="E6" i="9"/>
  <c r="H6" i="9" s="1"/>
  <c r="L6" i="9" s="1"/>
  <c r="E5" i="9"/>
  <c r="H5" i="9" s="1"/>
  <c r="J5" i="9" s="1"/>
  <c r="R5" i="9" s="1"/>
  <c r="E4" i="9"/>
  <c r="H4" i="9" s="1"/>
  <c r="J4" i="9" s="1"/>
  <c r="R4" i="9" s="1"/>
  <c r="E3" i="9"/>
  <c r="H3" i="9" s="1"/>
  <c r="J3" i="9" s="1"/>
  <c r="R3" i="9" s="1"/>
  <c r="H20" i="9"/>
  <c r="H17" i="9"/>
  <c r="H13" i="9"/>
  <c r="N13" i="9" s="1"/>
  <c r="H26" i="9"/>
  <c r="H30" i="9"/>
  <c r="N30" i="9" s="1"/>
  <c r="H31" i="9"/>
  <c r="P31" i="9" s="1"/>
  <c r="E2" i="9"/>
  <c r="H9" i="11"/>
  <c r="J9" i="11" s="1"/>
  <c r="H11" i="11"/>
  <c r="J11" i="11" s="1"/>
  <c r="H27" i="11"/>
  <c r="J27" i="11" s="1"/>
  <c r="E3" i="10"/>
  <c r="E4" i="10"/>
  <c r="E5" i="10"/>
  <c r="H5" i="10" s="1"/>
  <c r="J5" i="10" s="1"/>
  <c r="E6" i="10"/>
  <c r="E7" i="10"/>
  <c r="H7" i="10" s="1"/>
  <c r="J7" i="10" s="1"/>
  <c r="E8" i="10"/>
  <c r="E9" i="10"/>
  <c r="E10" i="10"/>
  <c r="E11" i="10"/>
  <c r="E12" i="10"/>
  <c r="E13" i="10"/>
  <c r="E14" i="10"/>
  <c r="E15" i="10"/>
  <c r="H15" i="10" s="1"/>
  <c r="E16" i="10"/>
  <c r="H16" i="10" s="1"/>
  <c r="E17" i="10"/>
  <c r="H17" i="10" s="1"/>
  <c r="E18" i="10"/>
  <c r="H18" i="10" s="1"/>
  <c r="E19" i="10"/>
  <c r="H19" i="10" s="1"/>
  <c r="J19" i="10" s="1"/>
  <c r="E20" i="10"/>
  <c r="H20" i="10" s="1"/>
  <c r="J20" i="10" s="1"/>
  <c r="E21" i="10"/>
  <c r="H21" i="10" s="1"/>
  <c r="E22" i="10"/>
  <c r="E23" i="10"/>
  <c r="H23" i="10" s="1"/>
  <c r="E24" i="10"/>
  <c r="E25" i="10"/>
  <c r="E26" i="10"/>
  <c r="E27" i="10"/>
  <c r="E28" i="10"/>
  <c r="E29" i="10"/>
  <c r="E30" i="10"/>
  <c r="E31" i="10"/>
  <c r="E2" i="10"/>
  <c r="H2" i="10" s="1"/>
  <c r="I33" i="11"/>
  <c r="I32" i="11"/>
  <c r="H25" i="11"/>
  <c r="J25" i="11" s="1"/>
  <c r="H24" i="11"/>
  <c r="J24" i="11" s="1"/>
  <c r="H23" i="11"/>
  <c r="J23" i="11" s="1"/>
  <c r="H22" i="11"/>
  <c r="J22" i="11" s="1"/>
  <c r="H21" i="11"/>
  <c r="J21" i="11" s="1"/>
  <c r="H20" i="11"/>
  <c r="J20" i="11" s="1"/>
  <c r="H19" i="11"/>
  <c r="J19" i="11" s="1"/>
  <c r="H10" i="11"/>
  <c r="J10" i="11" s="1"/>
  <c r="H8" i="11"/>
  <c r="J8" i="11" s="1"/>
  <c r="H7" i="11"/>
  <c r="J7" i="11" s="1"/>
  <c r="H6" i="11"/>
  <c r="J6" i="11" s="1"/>
  <c r="H5" i="11"/>
  <c r="J5" i="11" s="1"/>
  <c r="H4" i="11"/>
  <c r="J4" i="11" s="1"/>
  <c r="H3" i="11"/>
  <c r="J3" i="11" s="1"/>
  <c r="H2" i="11"/>
  <c r="J2" i="11" s="1"/>
  <c r="M71" i="10"/>
  <c r="M72" i="10"/>
  <c r="M73" i="10"/>
  <c r="M74" i="10"/>
  <c r="M75" i="10"/>
  <c r="M76" i="10"/>
  <c r="M77" i="10"/>
  <c r="M78" i="10"/>
  <c r="M79" i="10"/>
  <c r="M80" i="10"/>
  <c r="M81" i="10"/>
  <c r="M82" i="10"/>
  <c r="M83" i="10"/>
  <c r="M84" i="10"/>
  <c r="M85" i="10"/>
  <c r="M86" i="10"/>
  <c r="M87" i="10"/>
  <c r="M88" i="10"/>
  <c r="M89" i="10"/>
  <c r="M90" i="10"/>
  <c r="M91" i="10"/>
  <c r="M92" i="10"/>
  <c r="M93" i="10"/>
  <c r="M94" i="10"/>
  <c r="M95" i="10"/>
  <c r="M96" i="10"/>
  <c r="M97" i="10"/>
  <c r="M98" i="10"/>
  <c r="M99" i="10"/>
  <c r="M100" i="10"/>
  <c r="H53" i="10"/>
  <c r="F53" i="10"/>
  <c r="F54" i="10" s="1"/>
  <c r="F55" i="10" s="1"/>
  <c r="G53" i="10"/>
  <c r="G54" i="10" s="1"/>
  <c r="G55" i="10" s="1"/>
  <c r="I33" i="10"/>
  <c r="I32" i="10"/>
  <c r="Q33" i="9"/>
  <c r="Q32" i="9"/>
  <c r="H2" i="9"/>
  <c r="L2" i="9" s="1"/>
  <c r="H27" i="9"/>
  <c r="H9" i="9"/>
  <c r="H14" i="9"/>
  <c r="H15" i="9"/>
  <c r="O33" i="9"/>
  <c r="M33" i="9"/>
  <c r="K33" i="9"/>
  <c r="I33" i="9"/>
  <c r="O32" i="9"/>
  <c r="M32" i="9"/>
  <c r="K32" i="9"/>
  <c r="I32" i="9"/>
  <c r="H10" i="9"/>
  <c r="L10" i="9" s="1"/>
  <c r="H11" i="9"/>
  <c r="L11" i="9" s="1"/>
  <c r="H12" i="9"/>
  <c r="J12" i="9" s="1"/>
  <c r="R12" i="9" s="1"/>
  <c r="H22" i="9"/>
  <c r="L22" i="9" s="1"/>
  <c r="H23" i="9"/>
  <c r="L23" i="9" s="1"/>
  <c r="H24" i="9"/>
  <c r="L24" i="9" s="1"/>
  <c r="H25" i="9"/>
  <c r="L25" i="9" s="1"/>
  <c r="H28" i="9"/>
  <c r="J28" i="9" s="1"/>
  <c r="R28" i="9" s="1"/>
  <c r="H29" i="9"/>
  <c r="N29" i="9" s="1"/>
  <c r="H8" i="9"/>
  <c r="L8" i="9" s="1"/>
  <c r="H7" i="9"/>
  <c r="L7" i="9" s="1"/>
  <c r="J21" i="7"/>
  <c r="AI18" i="8"/>
  <c r="AK17" i="8"/>
  <c r="AE17" i="8"/>
  <c r="AG17" i="8" s="1"/>
  <c r="T17" i="8"/>
  <c r="V17" i="8" s="1"/>
  <c r="W17" i="8" s="1"/>
  <c r="L17" i="8"/>
  <c r="P22" i="8"/>
  <c r="O22" i="8"/>
  <c r="AK16" i="8"/>
  <c r="AG16" i="8"/>
  <c r="AE16" i="8"/>
  <c r="T16" i="8"/>
  <c r="Z16" i="8" s="1"/>
  <c r="AA16" i="8" s="1"/>
  <c r="M16" i="8"/>
  <c r="AI16" i="8" s="1"/>
  <c r="L16" i="8"/>
  <c r="AE4" i="8"/>
  <c r="AG4" i="8" s="1"/>
  <c r="AE5" i="8"/>
  <c r="AE6" i="8"/>
  <c r="AE7" i="8"/>
  <c r="AE8" i="8"/>
  <c r="AE9" i="8"/>
  <c r="AG9" i="8" s="1"/>
  <c r="AE10" i="8"/>
  <c r="AG10" i="8" s="1"/>
  <c r="AE11" i="8"/>
  <c r="AE12" i="8"/>
  <c r="AG12" i="8" s="1"/>
  <c r="AE13" i="8"/>
  <c r="AG13" i="8" s="1"/>
  <c r="AE14" i="8"/>
  <c r="AG14" i="8" s="1"/>
  <c r="AG5" i="8"/>
  <c r="AG6" i="8"/>
  <c r="AG7" i="8"/>
  <c r="AG8" i="8"/>
  <c r="AG11" i="8"/>
  <c r="AK4" i="8"/>
  <c r="AK5" i="8"/>
  <c r="AK6" i="8"/>
  <c r="AK7" i="8"/>
  <c r="AK8" i="8"/>
  <c r="AK9" i="8"/>
  <c r="AK10" i="8"/>
  <c r="AK11" i="8"/>
  <c r="AK12" i="8"/>
  <c r="AK13" i="8"/>
  <c r="AK14" i="8"/>
  <c r="AI3" i="8"/>
  <c r="AG3" i="8"/>
  <c r="AE3" i="8"/>
  <c r="AB3" i="8"/>
  <c r="Z3" i="8"/>
  <c r="W3" i="8"/>
  <c r="H3" i="8"/>
  <c r="M3" i="8"/>
  <c r="T3" i="8"/>
  <c r="V3" i="8" s="1"/>
  <c r="AA3" i="8"/>
  <c r="AK3" i="8"/>
  <c r="T4" i="8"/>
  <c r="V4" i="8"/>
  <c r="W4" i="8"/>
  <c r="Z4" i="8"/>
  <c r="AA4" i="8" s="1"/>
  <c r="T5" i="8"/>
  <c r="V5" i="8" s="1"/>
  <c r="W5" i="8" s="1"/>
  <c r="Z5" i="8"/>
  <c r="AA5" i="8" s="1"/>
  <c r="T6" i="8"/>
  <c r="V6" i="8" s="1"/>
  <c r="W6" i="8" s="1"/>
  <c r="Z6" i="8"/>
  <c r="AA6" i="8" s="1"/>
  <c r="T7" i="8"/>
  <c r="Z7" i="8" s="1"/>
  <c r="AA7" i="8" s="1"/>
  <c r="V7" i="8"/>
  <c r="W7" i="8" s="1"/>
  <c r="T8" i="8"/>
  <c r="V8" i="8"/>
  <c r="W8" i="8" s="1"/>
  <c r="Z8" i="8"/>
  <c r="AA8" i="8" s="1"/>
  <c r="T9" i="8"/>
  <c r="V9" i="8" s="1"/>
  <c r="W9" i="8" s="1"/>
  <c r="Z9" i="8"/>
  <c r="AA9" i="8"/>
  <c r="T10" i="8"/>
  <c r="V10" i="8" s="1"/>
  <c r="W10" i="8" s="1"/>
  <c r="T11" i="8"/>
  <c r="V11" i="8" s="1"/>
  <c r="W11" i="8" s="1"/>
  <c r="Z11" i="8"/>
  <c r="AA11" i="8" s="1"/>
  <c r="T12" i="8"/>
  <c r="V12" i="8" s="1"/>
  <c r="W12" i="8" s="1"/>
  <c r="Z12" i="8"/>
  <c r="AA12" i="8" s="1"/>
  <c r="T13" i="8"/>
  <c r="V13" i="8" s="1"/>
  <c r="W13" i="8" s="1"/>
  <c r="Z13" i="8"/>
  <c r="AA13" i="8" s="1"/>
  <c r="T14" i="8"/>
  <c r="V14" i="8" s="1"/>
  <c r="W14" i="8" s="1"/>
  <c r="Z14" i="8"/>
  <c r="AA14" i="8" s="1"/>
  <c r="L8" i="8"/>
  <c r="H4" i="8"/>
  <c r="L4" i="8" s="1"/>
  <c r="H5" i="8"/>
  <c r="L5" i="8" s="1"/>
  <c r="H6" i="8"/>
  <c r="L6" i="8" s="1"/>
  <c r="H7" i="8"/>
  <c r="L7" i="8" s="1"/>
  <c r="H8" i="8"/>
  <c r="M8" i="8" s="1"/>
  <c r="H9" i="8"/>
  <c r="L9" i="8" s="1"/>
  <c r="H10" i="8"/>
  <c r="M10" i="8" s="1"/>
  <c r="H11" i="8"/>
  <c r="M11" i="8" s="1"/>
  <c r="H12" i="8"/>
  <c r="M12" i="8" s="1"/>
  <c r="H13" i="8"/>
  <c r="M13" i="8" s="1"/>
  <c r="H14" i="8"/>
  <c r="M14" i="8" s="1"/>
  <c r="I28" i="7"/>
  <c r="J26" i="7"/>
  <c r="J25" i="7"/>
  <c r="J24" i="7"/>
  <c r="J23" i="7"/>
  <c r="J22" i="7"/>
  <c r="J20" i="7"/>
  <c r="J12" i="7"/>
  <c r="J11" i="7"/>
  <c r="J10" i="7"/>
  <c r="J9" i="7"/>
  <c r="J8" i="7"/>
  <c r="J7" i="7"/>
  <c r="J6" i="7"/>
  <c r="J5" i="7"/>
  <c r="J4" i="7"/>
  <c r="H31" i="3"/>
  <c r="J31" i="3" s="1"/>
  <c r="H32" i="3"/>
  <c r="J32" i="3" s="1"/>
  <c r="H33" i="3"/>
  <c r="H57" i="3" s="1"/>
  <c r="J57" i="3" s="1"/>
  <c r="H34" i="3"/>
  <c r="J34" i="3" s="1"/>
  <c r="H35" i="3"/>
  <c r="J35" i="3"/>
  <c r="H36" i="3"/>
  <c r="J36" i="3" s="1"/>
  <c r="H37" i="3"/>
  <c r="J37" i="3"/>
  <c r="H38" i="3"/>
  <c r="J38" i="3"/>
  <c r="H39" i="3"/>
  <c r="J39" i="3" s="1"/>
  <c r="H40" i="3"/>
  <c r="J40" i="3"/>
  <c r="H41" i="3"/>
  <c r="J41" i="3" s="1"/>
  <c r="H42" i="3"/>
  <c r="J42" i="3" s="1"/>
  <c r="H43" i="3"/>
  <c r="J43" i="3"/>
  <c r="H44" i="3"/>
  <c r="J44" i="3" s="1"/>
  <c r="H45" i="3"/>
  <c r="J45" i="3" s="1"/>
  <c r="H46" i="3"/>
  <c r="J46" i="3" s="1"/>
  <c r="H47" i="3"/>
  <c r="J47" i="3" s="1"/>
  <c r="H48" i="3"/>
  <c r="J48" i="3"/>
  <c r="H49" i="3"/>
  <c r="J49" i="3" s="1"/>
  <c r="H50" i="3"/>
  <c r="J50" i="3" s="1"/>
  <c r="H51" i="3"/>
  <c r="J51" i="3" s="1"/>
  <c r="H52" i="3"/>
  <c r="J52" i="3" s="1"/>
  <c r="H53" i="3"/>
  <c r="J53" i="3"/>
  <c r="H54" i="3"/>
  <c r="J54" i="3" s="1"/>
  <c r="H55" i="3"/>
  <c r="J55" i="3" s="1"/>
  <c r="I57" i="3"/>
  <c r="J43" i="6"/>
  <c r="I43" i="6"/>
  <c r="H43" i="6"/>
  <c r="D43" i="6"/>
  <c r="E43" i="6"/>
  <c r="C43" i="6"/>
  <c r="H42" i="6"/>
  <c r="J42" i="6" s="1"/>
  <c r="H41" i="6"/>
  <c r="J41" i="6" s="1"/>
  <c r="H40" i="6"/>
  <c r="J40" i="6" s="1"/>
  <c r="H39" i="6"/>
  <c r="J39" i="6" s="1"/>
  <c r="H38" i="6"/>
  <c r="J38" i="6" s="1"/>
  <c r="H37" i="6"/>
  <c r="J37" i="6" s="1"/>
  <c r="H36" i="6"/>
  <c r="J36" i="6" s="1"/>
  <c r="H26" i="6"/>
  <c r="H27" i="6"/>
  <c r="J27" i="6" s="1"/>
  <c r="H28" i="6"/>
  <c r="J28" i="6" s="1"/>
  <c r="H29" i="6"/>
  <c r="J29" i="6" s="1"/>
  <c r="H30" i="6"/>
  <c r="J30" i="6" s="1"/>
  <c r="H31" i="6"/>
  <c r="J31" i="6" s="1"/>
  <c r="H32" i="6"/>
  <c r="J32" i="6" s="1"/>
  <c r="H25" i="6"/>
  <c r="J25" i="6" s="1"/>
  <c r="H15" i="6"/>
  <c r="J15" i="6" s="1"/>
  <c r="H16" i="6"/>
  <c r="H17" i="6"/>
  <c r="H18" i="6"/>
  <c r="H19" i="6"/>
  <c r="J19" i="6" s="1"/>
  <c r="H20" i="6"/>
  <c r="J20" i="6" s="1"/>
  <c r="H14" i="6"/>
  <c r="J14" i="6" s="1"/>
  <c r="H3" i="6"/>
  <c r="J3" i="6" s="1"/>
  <c r="H4" i="6"/>
  <c r="J4" i="6" s="1"/>
  <c r="H5" i="6"/>
  <c r="J5" i="6" s="1"/>
  <c r="H6" i="6"/>
  <c r="J6" i="6" s="1"/>
  <c r="H7" i="6"/>
  <c r="J7" i="6" s="1"/>
  <c r="H8" i="6"/>
  <c r="J8" i="6" s="1"/>
  <c r="H9" i="6"/>
  <c r="J9" i="6" s="1"/>
  <c r="J26" i="6"/>
  <c r="J16" i="6"/>
  <c r="J17" i="6"/>
  <c r="J18" i="6"/>
  <c r="I32" i="6"/>
  <c r="D32" i="6"/>
  <c r="E32" i="6"/>
  <c r="C32" i="6"/>
  <c r="D21" i="6"/>
  <c r="C21" i="6"/>
  <c r="I21" i="6"/>
  <c r="E21" i="6"/>
  <c r="H21" i="6" s="1"/>
  <c r="J21" i="6" s="1"/>
  <c r="C10" i="6"/>
  <c r="H10" i="6" s="1"/>
  <c r="J10" i="6" s="1"/>
  <c r="D10" i="6"/>
  <c r="E10" i="6"/>
  <c r="I10" i="6"/>
  <c r="N26" i="3"/>
  <c r="N19" i="3"/>
  <c r="H7" i="3"/>
  <c r="K7" i="3" s="1"/>
  <c r="H8" i="3"/>
  <c r="L8" i="3" s="1"/>
  <c r="H9" i="3"/>
  <c r="K9" i="3" s="1"/>
  <c r="H10" i="3"/>
  <c r="K10" i="3" s="1"/>
  <c r="H11" i="3"/>
  <c r="K11" i="3" s="1"/>
  <c r="H12" i="3"/>
  <c r="M12" i="3" s="1"/>
  <c r="O12" i="3" s="1"/>
  <c r="H13" i="3"/>
  <c r="K13" i="3" s="1"/>
  <c r="H14" i="3"/>
  <c r="M14" i="3" s="1"/>
  <c r="O14" i="3" s="1"/>
  <c r="H15" i="3"/>
  <c r="M15" i="3" s="1"/>
  <c r="O15" i="3" s="1"/>
  <c r="H16" i="3"/>
  <c r="K16" i="3" s="1"/>
  <c r="H17" i="3"/>
  <c r="M17" i="3" s="1"/>
  <c r="O17" i="3" s="1"/>
  <c r="H18" i="3"/>
  <c r="L18" i="3" s="1"/>
  <c r="H4" i="3"/>
  <c r="L4" i="3" s="1"/>
  <c r="H5" i="3"/>
  <c r="K5" i="3" s="1"/>
  <c r="H6" i="3"/>
  <c r="K6" i="3" s="1"/>
  <c r="AK3" i="3"/>
  <c r="AE3" i="3"/>
  <c r="AG3" i="3" s="1"/>
  <c r="T3" i="3"/>
  <c r="Z3" i="3" s="1"/>
  <c r="AA3" i="3" s="1"/>
  <c r="H3" i="3"/>
  <c r="L3" i="3" s="1"/>
  <c r="K3" i="5"/>
  <c r="X3" i="5"/>
  <c r="Y3" i="5" s="1"/>
  <c r="AC3" i="5"/>
  <c r="AE3" i="5" s="1"/>
  <c r="R3" i="5"/>
  <c r="T3" i="5" s="1"/>
  <c r="U3" i="5" s="1"/>
  <c r="AI3" i="5"/>
  <c r="G3" i="5"/>
  <c r="I32" i="14" l="1"/>
  <c r="H33" i="14"/>
  <c r="H32" i="14"/>
  <c r="J32" i="14"/>
  <c r="H45" i="13"/>
  <c r="J14" i="13"/>
  <c r="J44" i="13" s="1"/>
  <c r="H44" i="13"/>
  <c r="J26" i="10"/>
  <c r="J10" i="10"/>
  <c r="J25" i="10"/>
  <c r="J9" i="10"/>
  <c r="J24" i="10"/>
  <c r="J23" i="10"/>
  <c r="J22" i="10"/>
  <c r="H4" i="10"/>
  <c r="J4" i="10" s="1"/>
  <c r="H6" i="10"/>
  <c r="J6" i="10" s="1"/>
  <c r="J28" i="10"/>
  <c r="J12" i="10"/>
  <c r="H3" i="10"/>
  <c r="H32" i="10" s="1"/>
  <c r="H33" i="10" s="1"/>
  <c r="J21" i="10"/>
  <c r="H22" i="10"/>
  <c r="J27" i="10"/>
  <c r="J18" i="10"/>
  <c r="J17" i="10"/>
  <c r="J16" i="10"/>
  <c r="J15" i="10"/>
  <c r="J30" i="10"/>
  <c r="J14" i="10"/>
  <c r="J29" i="10"/>
  <c r="J13" i="10"/>
  <c r="J2" i="10"/>
  <c r="H33" i="11"/>
  <c r="J32" i="11"/>
  <c r="H32" i="11"/>
  <c r="N6" i="9"/>
  <c r="J20" i="9"/>
  <c r="R20" i="9" s="1"/>
  <c r="P20" i="9"/>
  <c r="L26" i="9"/>
  <c r="N26" i="9"/>
  <c r="L27" i="9"/>
  <c r="N27" i="9"/>
  <c r="N25" i="9"/>
  <c r="P8" i="9"/>
  <c r="N24" i="9"/>
  <c r="N28" i="9"/>
  <c r="P7" i="9"/>
  <c r="P6" i="9"/>
  <c r="L21" i="9"/>
  <c r="N22" i="9"/>
  <c r="L20" i="9"/>
  <c r="N21" i="9"/>
  <c r="L19" i="9"/>
  <c r="N20" i="9"/>
  <c r="L5" i="9"/>
  <c r="N19" i="9"/>
  <c r="L4" i="9"/>
  <c r="N12" i="9"/>
  <c r="L3" i="9"/>
  <c r="N8" i="9"/>
  <c r="J26" i="9"/>
  <c r="R26" i="9" s="1"/>
  <c r="N7" i="9"/>
  <c r="N15" i="9"/>
  <c r="J15" i="9"/>
  <c r="R15" i="9" s="1"/>
  <c r="P15" i="9"/>
  <c r="L15" i="9"/>
  <c r="N14" i="9"/>
  <c r="L14" i="9"/>
  <c r="J14" i="9"/>
  <c r="R14" i="9" s="1"/>
  <c r="P14" i="9"/>
  <c r="P17" i="9"/>
  <c r="N17" i="9"/>
  <c r="L17" i="9"/>
  <c r="J17" i="9"/>
  <c r="R17" i="9" s="1"/>
  <c r="P16" i="9"/>
  <c r="N16" i="9"/>
  <c r="J16" i="9"/>
  <c r="R16" i="9" s="1"/>
  <c r="L16" i="9"/>
  <c r="L9" i="9"/>
  <c r="J9" i="9"/>
  <c r="R9" i="9" s="1"/>
  <c r="P9" i="9"/>
  <c r="N9" i="9"/>
  <c r="P18" i="9"/>
  <c r="N18" i="9"/>
  <c r="L18" i="9"/>
  <c r="J18" i="9"/>
  <c r="R18" i="9" s="1"/>
  <c r="P30" i="9"/>
  <c r="N11" i="9"/>
  <c r="N10" i="9"/>
  <c r="P27" i="9"/>
  <c r="P11" i="9"/>
  <c r="J30" i="9"/>
  <c r="R30" i="9" s="1"/>
  <c r="J29" i="9"/>
  <c r="R29" i="9" s="1"/>
  <c r="J13" i="9"/>
  <c r="R13" i="9" s="1"/>
  <c r="P26" i="9"/>
  <c r="P10" i="9"/>
  <c r="N23" i="9"/>
  <c r="P12" i="9"/>
  <c r="L31" i="9"/>
  <c r="P25" i="9"/>
  <c r="P29" i="9"/>
  <c r="L30" i="9"/>
  <c r="J27" i="9"/>
  <c r="R27" i="9" s="1"/>
  <c r="J11" i="9"/>
  <c r="R11" i="9" s="1"/>
  <c r="P24" i="9"/>
  <c r="N5" i="9"/>
  <c r="L13" i="9"/>
  <c r="N4" i="9"/>
  <c r="P23" i="9"/>
  <c r="L28" i="9"/>
  <c r="L12" i="9"/>
  <c r="J25" i="9"/>
  <c r="R25" i="9" s="1"/>
  <c r="P22" i="9"/>
  <c r="N3" i="9"/>
  <c r="J10" i="9"/>
  <c r="R10" i="9" s="1"/>
  <c r="J24" i="9"/>
  <c r="R24" i="9" s="1"/>
  <c r="J8" i="9"/>
  <c r="R8" i="9" s="1"/>
  <c r="P21" i="9"/>
  <c r="P5" i="9"/>
  <c r="J31" i="9"/>
  <c r="R31" i="9" s="1"/>
  <c r="L29" i="9"/>
  <c r="J23" i="9"/>
  <c r="R23" i="9" s="1"/>
  <c r="J7" i="9"/>
  <c r="R7" i="9" s="1"/>
  <c r="P4" i="9"/>
  <c r="J22" i="9"/>
  <c r="R22" i="9" s="1"/>
  <c r="J6" i="9"/>
  <c r="R6" i="9" s="1"/>
  <c r="P19" i="9"/>
  <c r="P3" i="9"/>
  <c r="N31" i="9"/>
  <c r="P28" i="9"/>
  <c r="P13" i="9"/>
  <c r="H32" i="9"/>
  <c r="N2" i="9"/>
  <c r="P2" i="9"/>
  <c r="H33" i="9"/>
  <c r="J2" i="9"/>
  <c r="R2" i="9" s="1"/>
  <c r="H28" i="7"/>
  <c r="J28" i="7" s="1"/>
  <c r="Z17" i="8"/>
  <c r="AA17" i="8" s="1"/>
  <c r="M17" i="8"/>
  <c r="V16" i="8"/>
  <c r="W16" i="8" s="1"/>
  <c r="X16" i="8" s="1"/>
  <c r="AB16" i="8"/>
  <c r="AI13" i="8"/>
  <c r="AI11" i="8"/>
  <c r="AI10" i="8"/>
  <c r="AI12" i="8"/>
  <c r="L14" i="8"/>
  <c r="L13" i="8"/>
  <c r="L12" i="8"/>
  <c r="L11" i="8"/>
  <c r="L10" i="8"/>
  <c r="AB8" i="8"/>
  <c r="AI8" i="8"/>
  <c r="X11" i="8"/>
  <c r="X10" i="8"/>
  <c r="M9" i="8"/>
  <c r="AI9" i="8" s="1"/>
  <c r="AI14" i="8"/>
  <c r="AB14" i="8"/>
  <c r="X9" i="8"/>
  <c r="M7" i="8"/>
  <c r="X7" i="8" s="1"/>
  <c r="M6" i="8"/>
  <c r="X6" i="8" s="1"/>
  <c r="X8" i="8"/>
  <c r="M5" i="8"/>
  <c r="M4" i="8"/>
  <c r="AB13" i="8"/>
  <c r="X14" i="8"/>
  <c r="AB12" i="8"/>
  <c r="AB11" i="8"/>
  <c r="X13" i="8"/>
  <c r="AB10" i="8"/>
  <c r="X12" i="8"/>
  <c r="X3" i="8"/>
  <c r="Z10" i="8"/>
  <c r="AA10" i="8" s="1"/>
  <c r="L3" i="8"/>
  <c r="J2" i="7"/>
  <c r="J33" i="3"/>
  <c r="L15" i="3"/>
  <c r="L13" i="3"/>
  <c r="M9" i="3"/>
  <c r="O9" i="3" s="1"/>
  <c r="K12" i="3"/>
  <c r="M8" i="3"/>
  <c r="O8" i="3" s="1"/>
  <c r="L12" i="3"/>
  <c r="Z3" i="5"/>
  <c r="K4" i="3"/>
  <c r="L11" i="3"/>
  <c r="M26" i="3"/>
  <c r="M10" i="3"/>
  <c r="O10" i="3" s="1"/>
  <c r="M11" i="3"/>
  <c r="O11" i="3" s="1"/>
  <c r="M16" i="3"/>
  <c r="O16" i="3" s="1"/>
  <c r="M18" i="3"/>
  <c r="O18" i="3" s="1"/>
  <c r="K14" i="3"/>
  <c r="M13" i="3"/>
  <c r="O13" i="3" s="1"/>
  <c r="M7" i="3"/>
  <c r="L14" i="3"/>
  <c r="K17" i="3"/>
  <c r="L7" i="3"/>
  <c r="L10" i="3"/>
  <c r="L5" i="3"/>
  <c r="L9" i="3"/>
  <c r="L6" i="3"/>
  <c r="K18" i="3"/>
  <c r="K8" i="3"/>
  <c r="K15" i="3"/>
  <c r="L17" i="3"/>
  <c r="L16" i="3"/>
  <c r="AI3" i="3"/>
  <c r="AB3" i="3"/>
  <c r="K3" i="3"/>
  <c r="V3" i="3"/>
  <c r="W3" i="3" s="1"/>
  <c r="X3" i="3" s="1"/>
  <c r="J3" i="5"/>
  <c r="J3" i="10" l="1"/>
  <c r="J32" i="10"/>
  <c r="AI17" i="8"/>
  <c r="X17" i="8"/>
  <c r="AB17" i="8"/>
  <c r="AB9" i="8"/>
  <c r="AB5" i="8"/>
  <c r="AI5" i="8"/>
  <c r="AB6" i="8"/>
  <c r="AI6" i="8"/>
  <c r="AB4" i="8"/>
  <c r="AI4" i="8"/>
  <c r="X4" i="8"/>
  <c r="AB7" i="8"/>
  <c r="AI7" i="8"/>
  <c r="X5" i="8"/>
  <c r="O7" i="3"/>
  <c r="M19" i="3"/>
  <c r="AG3" i="5"/>
  <c r="V3" i="5"/>
</calcChain>
</file>

<file path=xl/sharedStrings.xml><?xml version="1.0" encoding="utf-8"?>
<sst xmlns="http://schemas.openxmlformats.org/spreadsheetml/2006/main" count="903" uniqueCount="234">
  <si>
    <t>Enero</t>
  </si>
  <si>
    <t xml:space="preserve">Febrero 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</si>
  <si>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</si>
  <si>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</si>
  <si>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</si>
  <si>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</si>
  <si>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</si>
  <si>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</si>
  <si>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</si>
  <si>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</si>
  <si>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</si>
  <si>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</si>
  <si>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Mes</t>
  </si>
  <si>
    <t>Temperaturas medias mensuales (t)</t>
  </si>
  <si>
    <t>Temperaturas ALTA mensuales (t)</t>
  </si>
  <si>
    <t>Temperaturas BAJA mensuales (t)</t>
  </si>
  <si>
    <t>r0</t>
  </si>
  <si>
    <t>Et0</t>
  </si>
  <si>
    <t>CC</t>
  </si>
  <si>
    <t>PMP</t>
  </si>
  <si>
    <t>Prof</t>
  </si>
  <si>
    <t>pred</t>
  </si>
  <si>
    <t>Ha teorica</t>
  </si>
  <si>
    <t>Ha real</t>
  </si>
  <si>
    <t>Kc</t>
  </si>
  <si>
    <t>Etc mm/dia</t>
  </si>
  <si>
    <t>Etc mm/semana</t>
  </si>
  <si>
    <t>Ur 20%goteo 40%canal</t>
  </si>
  <si>
    <t>Hd(cm)</t>
  </si>
  <si>
    <t>Hd(mm)</t>
  </si>
  <si>
    <t>FR</t>
  </si>
  <si>
    <t>Latitud</t>
  </si>
  <si>
    <t>Tipo de suelo</t>
  </si>
  <si>
    <t>Tipo de cultivo</t>
  </si>
  <si>
    <t>palto</t>
  </si>
  <si>
    <t>Franco arenoso</t>
  </si>
  <si>
    <t>Ne</t>
  </si>
  <si>
    <t>Qe</t>
  </si>
  <si>
    <t>PP</t>
  </si>
  <si>
    <t>Ef</t>
  </si>
  <si>
    <t>Ti</t>
  </si>
  <si>
    <t>TR riego botado</t>
  </si>
  <si>
    <t>TR riego por goteo</t>
  </si>
  <si>
    <t>Lista de entradas</t>
  </si>
  <si>
    <t>Dias</t>
  </si>
  <si>
    <t>Profundidad de las raices</t>
  </si>
  <si>
    <t>% de piedras en el predio</t>
  </si>
  <si>
    <t>distancia entre plantas</t>
  </si>
  <si>
    <t>distancia entre geteo</t>
  </si>
  <si>
    <t>litros por hora por gotero</t>
  </si>
  <si>
    <t>Descripcion</t>
  </si>
  <si>
    <t>Se podria trabajar como la fecha que fue cultivada o la fecha del año en que va</t>
  </si>
  <si>
    <t>Esta por regiones es suficiente</t>
  </si>
  <si>
    <t>Es necesaria para dar la recomendación</t>
  </si>
  <si>
    <t>Omision</t>
  </si>
  <si>
    <t>NO</t>
  </si>
  <si>
    <t>SI</t>
  </si>
  <si>
    <t>Es necesaria para una aproximacion mas real</t>
  </si>
  <si>
    <t>Para dar una recomendación exacta del tiempo que tiene que durar el riego es necesario tener estas variables</t>
  </si>
  <si>
    <t>tiempo en que demorar en mojar 100cm</t>
  </si>
  <si>
    <t>Dh</t>
  </si>
  <si>
    <t>Ds</t>
  </si>
  <si>
    <t>Febrero</t>
  </si>
  <si>
    <t>DÍA</t>
  </si>
  <si>
    <t>T. MEDIA</t>
  </si>
  <si>
    <t>T. MÁX</t>
  </si>
  <si>
    <t>T. MÍN</t>
  </si>
  <si>
    <t>V. MEDIA VIENTO</t>
  </si>
  <si>
    <t>RACHAS MÁX</t>
  </si>
  <si>
    <t>PRESIÓN MEDIA</t>
  </si>
  <si>
    <t>LLUVIA</t>
  </si>
  <si>
    <t>20 °C</t>
  </si>
  <si>
    <t>7.3 km/h</t>
  </si>
  <si>
    <t>-- km/h</t>
  </si>
  <si>
    <t>1019.3 hPa</t>
  </si>
  <si>
    <t>-- mm</t>
  </si>
  <si>
    <t>15 °C</t>
  </si>
  <si>
    <t>13 km/h</t>
  </si>
  <si>
    <t>1020.6 hPa</t>
  </si>
  <si>
    <t>9 °C</t>
  </si>
  <si>
    <t>18 °C</t>
  </si>
  <si>
    <t>12.7 km/h</t>
  </si>
  <si>
    <t>1019.8 hPa</t>
  </si>
  <si>
    <t>10 °C</t>
  </si>
  <si>
    <t>11.1 km/h</t>
  </si>
  <si>
    <t>1016.4 hPa</t>
  </si>
  <si>
    <t>15.5 km/h</t>
  </si>
  <si>
    <t>1015.7 hPa</t>
  </si>
  <si>
    <t>10 km/h</t>
  </si>
  <si>
    <t>1014.5 hPa</t>
  </si>
  <si>
    <t>7.5 km/h</t>
  </si>
  <si>
    <t>1011.2 hPa</t>
  </si>
  <si>
    <t>14 °C</t>
  </si>
  <si>
    <t>17 °C</t>
  </si>
  <si>
    <t>6.8 km/h</t>
  </si>
  <si>
    <t>1016.8 hPa</t>
  </si>
  <si>
    <t>5.4 km/h</t>
  </si>
  <si>
    <t>1014.7 hPa</t>
  </si>
  <si>
    <t>21 °C</t>
  </si>
  <si>
    <t>7.7 km/h</t>
  </si>
  <si>
    <t>1019.5 hPa</t>
  </si>
  <si>
    <t>8.3 km/h</t>
  </si>
  <si>
    <t>1014.1 hPa</t>
  </si>
  <si>
    <t>19 °C</t>
  </si>
  <si>
    <t>4.7 km/h</t>
  </si>
  <si>
    <t>6.6 km/h</t>
  </si>
  <si>
    <t>1017.9 hPa</t>
  </si>
  <si>
    <t>12 °C</t>
  </si>
  <si>
    <t>10.6 km/h</t>
  </si>
  <si>
    <t>12.1 km/h</t>
  </si>
  <si>
    <t>1022.7 hPa</t>
  </si>
  <si>
    <t>1021.9 hPa</t>
  </si>
  <si>
    <t>1021.5 hPa</t>
  </si>
  <si>
    <t>9.7 km/h</t>
  </si>
  <si>
    <t>1017.6 hPa</t>
  </si>
  <si>
    <t>1013.3 hPa</t>
  </si>
  <si>
    <t>7 km/h</t>
  </si>
  <si>
    <t>1018.4 hPa</t>
  </si>
  <si>
    <t>9.1 km/h</t>
  </si>
  <si>
    <t>1019.2 hPa</t>
  </si>
  <si>
    <t>11.5 km/h</t>
  </si>
  <si>
    <t>1018 hPa</t>
  </si>
  <si>
    <t>1020.9 hPa</t>
  </si>
  <si>
    <t>11.7 km/h</t>
  </si>
  <si>
    <t>1020.5 hPa</t>
  </si>
  <si>
    <t>13.8 km/h</t>
  </si>
  <si>
    <t>1017.2 hPa</t>
  </si>
  <si>
    <t>1015.1 hPa</t>
  </si>
  <si>
    <t>https://www.meteored.cl/tiempo-en_Curico-America+Sur-Chile-Maule--sactual-18574.html</t>
  </si>
  <si>
    <t>Evapotranspiracion</t>
  </si>
  <si>
    <t>https://agrometeorologia.cl/evapotranspiracion/#</t>
  </si>
  <si>
    <t>http://www.agroclima.cl/InformesAgroclima/InformesAgroclimaticos.aspx?IdEst=157&amp;Infor=23</t>
  </si>
  <si>
    <t>https://es.weatherspark.com/y/25795/Clima-promedio-en-Talca-Chile-durante-todo-el-a%C3%B1o</t>
  </si>
  <si>
    <t>Promedio</t>
  </si>
  <si>
    <t>ene.</t>
  </si>
  <si>
    <t>feb.</t>
  </si>
  <si>
    <t>mar.</t>
  </si>
  <si>
    <t>abr.</t>
  </si>
  <si>
    <t>may.</t>
  </si>
  <si>
    <t>jun.</t>
  </si>
  <si>
    <t>jul.</t>
  </si>
  <si>
    <t>ago.</t>
  </si>
  <si>
    <t>sept.</t>
  </si>
  <si>
    <t>oct.</t>
  </si>
  <si>
    <t>nov.</t>
  </si>
  <si>
    <t>dic.</t>
  </si>
  <si>
    <t>Máxima</t>
  </si>
  <si>
    <t>Temp.</t>
  </si>
  <si>
    <t>Mínima</t>
  </si>
  <si>
    <t>https://es.weatherspark.com/y/25822/Clima-promedio-en-La-Serena-Chile-durante-todo-el-a%C3%B1o</t>
  </si>
  <si>
    <t>Papa</t>
  </si>
  <si>
    <t>C</t>
  </si>
  <si>
    <t>Etapa del cultivo</t>
  </si>
  <si>
    <t>Inicial</t>
  </si>
  <si>
    <t>Desarrollo</t>
  </si>
  <si>
    <t>Medios</t>
  </si>
  <si>
    <t>Finales</t>
  </si>
  <si>
    <t>Cosecha</t>
  </si>
  <si>
    <t>arenoso</t>
  </si>
  <si>
    <t>franco</t>
  </si>
  <si>
    <t>franco arenoso</t>
  </si>
  <si>
    <t>franco arcilloso</t>
  </si>
  <si>
    <t>arcilloso arenoso</t>
  </si>
  <si>
    <t>arcilloso</t>
  </si>
  <si>
    <t>Ur 20%goteo</t>
  </si>
  <si>
    <t>Ur 40%canal</t>
  </si>
  <si>
    <t>distancia entre goteros</t>
  </si>
  <si>
    <t>litros por hora</t>
  </si>
  <si>
    <t>esto</t>
  </si>
  <si>
    <t>profundidad de las raices</t>
  </si>
  <si>
    <t>maule</t>
  </si>
  <si>
    <t>pedregocidad</t>
  </si>
  <si>
    <t>el agua de riego en infiltrar</t>
  </si>
  <si>
    <t>coquimbo</t>
  </si>
  <si>
    <t>region</t>
  </si>
  <si>
    <t>MIA</t>
  </si>
  <si>
    <t>ESTACION</t>
  </si>
  <si>
    <t>Dia</t>
  </si>
  <si>
    <t>Maxima</t>
  </si>
  <si>
    <t>Minima</t>
  </si>
  <si>
    <t>Ra (pag 21)</t>
  </si>
  <si>
    <t>Valores obtenidos de agroclima Eto</t>
  </si>
  <si>
    <t>Diferencia</t>
  </si>
  <si>
    <t>estacion curico</t>
  </si>
  <si>
    <t>estacion lontue</t>
  </si>
  <si>
    <t>abril</t>
  </si>
  <si>
    <t>mayo</t>
  </si>
  <si>
    <t>estacion san javier</t>
  </si>
  <si>
    <t>estacion teno</t>
  </si>
  <si>
    <t>Día</t>
  </si>
  <si>
    <t>T° máxima</t>
  </si>
  <si>
    <t>T° mínima</t>
  </si>
  <si>
    <t>Oscilación Térmica</t>
  </si>
  <si>
    <t>T° media</t>
  </si>
  <si>
    <t>Oscilación térmica (°C) - 24 de abril al 23 de mayo</t>
  </si>
  <si>
    <t>estacion atacama</t>
  </si>
  <si>
    <t>-</t>
  </si>
  <si>
    <t>Radiación solar, máximas mensuales (w/m2)</t>
  </si>
  <si>
    <t>Comuna</t>
  </si>
  <si>
    <t>Estación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</si>
  <si>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</si>
  <si>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</si>
  <si>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</si>
  <si>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</si>
  <si>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</si>
  <si>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</si>
  <si>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</si>
  <si>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</si>
  <si>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</si>
  <si>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</si>
  <si>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</si>
  <si>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</si>
  <si>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Monte Patria</t>
  </si>
  <si>
    <t>El Palqui</t>
  </si>
  <si>
    <t>Illapel</t>
  </si>
  <si>
    <t>Vicuña</t>
  </si>
  <si>
    <t>Paihuano</t>
  </si>
  <si>
    <t>Ovalle</t>
  </si>
  <si>
    <t>Recoleta</t>
  </si>
  <si>
    <t>Punitaqui</t>
  </si>
  <si>
    <t>Combarbalá</t>
  </si>
  <si>
    <t>Combarbala</t>
  </si>
  <si>
    <t>Salamanca</t>
  </si>
  <si>
    <t>lluvia</t>
  </si>
  <si>
    <t>Normal</t>
  </si>
  <si>
    <t>efecto lluvia</t>
  </si>
  <si>
    <t xml:space="preserve">Metodo Hargreaves </t>
  </si>
  <si>
    <t>Estación Sagrada Familia</t>
  </si>
  <si>
    <t>Estación Coquimbo</t>
  </si>
  <si>
    <t>Estación Illapel</t>
  </si>
  <si>
    <t>Estación Curico</t>
  </si>
  <si>
    <t>Días</t>
  </si>
  <si>
    <t>Radiación Solar W/m2</t>
  </si>
  <si>
    <t>Estación Paillaco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</si>
</sst>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 * #,##0_ ;_ * \-#,##0_ ;_ * &quot;-&quot;_ ;_ @_ "/>
    <numFmt numFmtId="164" formatCode="0.000"/>
    <numFmt numFmtId="165" formatCode="0.0000"/>
  </numFmts>
  <fonts count="2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rgb="FF333333"/>
      <name val="Arial"/>
      <family val="2"/>
    </font>
    <font>
      <b/>
      <sz val="10"/>
      <color rgb="FFD8D8D8"/>
      <name val="Arial"/>
      <family val="2"/>
    </font>
    <font>
      <b/>
      <sz val="10"/>
      <color rgb="FF585858"/>
      <name val="Arial"/>
      <family val="2"/>
    </font>
    <font>
      <b/>
      <sz val="10"/>
      <color rgb="FF444444"/>
      <name val="Arial"/>
      <family val="2"/>
    </font>
    <font>
      <b/>
      <sz val="10"/>
      <color rgb="FF0098FD"/>
      <name val="Arial"/>
      <family val="2"/>
    </font>
    <font>
      <sz val="11"/>
      <name val="Calibri"/>
      <family val="2"/>
      <scheme val="minor"/>
    </font>
    <font>
      <sz val="8"/>
      <color rgb="FFFFFFFF"/>
      <name val="Arial"/>
      <family val="2"/>
    </font>
    <font>
      <sz val="9"/>
      <color rgb="FF333333"/>
      <name val="Arial"/>
      <family val="2"/>
    </font>
    <font>
      <b/>
      <sz val="8"/>
      <color rgb="FF333333"/>
      <name val="Arial"/>
      <family val="2"/>
    </font>
    <font>
      <sz val="11"/>
      <color rgb="FFBA4545"/>
      <name val="Calibri"/>
      <family val="2"/>
      <scheme val="minor"/>
    </font>
    <font>
      <sz val="11"/>
      <color rgb="FF333333"/>
      <name val="Calibri"/>
      <family val="2"/>
      <scheme val="minor"/>
    </font>
    <font>
      <sz val="11"/>
      <color rgb="FF4646B9"/>
      <name val="Calibri"/>
      <family val="2"/>
      <scheme val="minor"/>
    </font>
    <font>
      <sz val="11"/>
      <color indexed="8"/>
      <name val="Calibri"/>
      <family val="2"/>
    </font>
    <font>
      <sz val="10"/>
      <color rgb="FF444444"/>
      <name val="Arial"/>
      <family val="2"/>
    </font>
    <font>
      <u/>
      <sz val="11"/>
      <color theme="10"/>
      <name val="Calibri"/>
      <family val="2"/>
      <scheme val="minor"/>
    </font>
    <font>
      <b/>
      <sz val="9"/>
      <color rgb="FF333333"/>
      <name val="Arial"/>
      <family val="2"/>
    </font>
    <font>
      <b/>
      <sz val="10"/>
      <color rgb="FFFFFFFF"/>
      <name val="Arial"/>
      <family val="2"/>
    </font>
    <font>
      <b/>
      <sz val="9"/>
      <color rgb="FFFFFFFF"/>
      <name val="Arial"/>
      <family val="2"/>
    </font>
    <font>
      <u/>
      <sz val="8"/>
      <color rgb="FF333333"/>
      <name val="Arial"/>
      <family val="2"/>
    </font>
    <font>
      <u/>
      <sz val="11"/>
      <color theme="1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444444"/>
        <bgColor indexed="64"/>
      </patternFill>
    </fill>
    <fill>
      <patternFill patternType="solid">
        <fgColor rgb="FF333333"/>
        <bgColor indexed="64"/>
      </patternFill>
    </fill>
    <fill>
      <patternFill patternType="solid">
        <fgColor rgb="FFFC000F"/>
        <bgColor indexed="64"/>
      </patternFill>
    </fill>
    <fill>
      <patternFill patternType="solid">
        <fgColor rgb="FF0D00E7"/>
        <bgColor indexed="64"/>
      </patternFill>
    </fill>
    <fill>
      <patternFill patternType="solid">
        <fgColor rgb="FFA020F0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006808"/>
        <bgColor indexed="64"/>
      </patternFill>
    </fill>
    <fill>
      <patternFill patternType="solid">
        <fgColor rgb="FF87CEFA"/>
        <bgColor indexed="64"/>
      </patternFill>
    </fill>
    <fill>
      <patternFill patternType="solid">
        <fgColor rgb="FFEBEBEB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6600"/>
        <bgColor indexed="64"/>
      </patternFill>
    </fill>
    <fill>
      <patternFill patternType="solid">
        <fgColor rgb="FFBA00F8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ck">
        <color rgb="FFDDDDDD"/>
      </bottom>
      <diagonal/>
    </border>
    <border>
      <left/>
      <right/>
      <top style="medium">
        <color rgb="FFDDDDDD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9" fontId="3" fillId="0" borderId="0" applyFont="0" applyFill="0" applyBorder="0" applyAlignment="0" applyProtection="0"/>
    <xf numFmtId="0" fontId="17" fillId="0" borderId="0" applyFill="0" applyProtection="0"/>
    <xf numFmtId="41" fontId="3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186">
    <xf numFmtId="0" fontId="0" fillId="0" borderId="0" xfId="0"/>
    <xf numFmtId="0" fontId="0" fillId="0" borderId="1" xfId="0" applyBorder="1" applyAlignment="1">
      <alignment horizontal="center"/>
    </xf>
    <xf numFmtId="164" fontId="0" fillId="0" borderId="1" xfId="0" applyNumberFormat="1" applyFont="1" applyBorder="1" applyAlignment="1">
      <alignment horizontal="center"/>
    </xf>
    <xf numFmtId="0" fontId="0" fillId="0" borderId="1" xfId="0" applyBorder="1"/>
    <xf numFmtId="1" fontId="0" fillId="0" borderId="1" xfId="0" applyNumberFormat="1" applyFont="1" applyBorder="1" applyAlignment="1">
      <alignment horizontal="center"/>
    </xf>
    <xf numFmtId="0" fontId="1" fillId="0" borderId="1" xfId="0" applyFont="1" applyBorder="1"/>
    <xf numFmtId="2" fontId="0" fillId="0" borderId="1" xfId="0" applyNumberFormat="1" applyBorder="1"/>
    <xf numFmtId="9" fontId="0" fillId="0" borderId="1" xfId="1" applyFont="1" applyBorder="1"/>
    <xf numFmtId="0" fontId="2" fillId="2" borderId="4" xfId="0" applyFont="1" applyFill="1" applyBorder="1" applyAlignment="1">
      <alignment horizontal="center" wrapText="1"/>
    </xf>
    <xf numFmtId="0" fontId="2" fillId="2" borderId="5" xfId="0" applyFont="1" applyFill="1" applyBorder="1" applyAlignment="1">
      <alignment horizontal="center" wrapText="1"/>
    </xf>
    <xf numFmtId="0" fontId="2" fillId="2" borderId="4" xfId="0" applyFont="1" applyFill="1" applyBorder="1" applyAlignment="1">
      <alignment wrapText="1"/>
    </xf>
    <xf numFmtId="0" fontId="0" fillId="0" borderId="15" xfId="0" applyFill="1" applyBorder="1" applyAlignment="1">
      <alignment horizontal="center"/>
    </xf>
    <xf numFmtId="164" fontId="0" fillId="0" borderId="15" xfId="0" applyNumberFormat="1" applyFont="1" applyFill="1" applyBorder="1" applyAlignment="1">
      <alignment horizontal="center"/>
    </xf>
    <xf numFmtId="0" fontId="0" fillId="0" borderId="15" xfId="0" applyFill="1" applyBorder="1"/>
    <xf numFmtId="0" fontId="5" fillId="3" borderId="0" xfId="0" applyFont="1" applyFill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/>
    </xf>
    <xf numFmtId="1" fontId="10" fillId="0" borderId="1" xfId="0" applyNumberFormat="1" applyFont="1" applyBorder="1" applyAlignment="1">
      <alignment horizontal="center"/>
    </xf>
    <xf numFmtId="9" fontId="10" fillId="0" borderId="1" xfId="1" applyFont="1" applyBorder="1" applyAlignment="1">
      <alignment horizontal="center"/>
    </xf>
    <xf numFmtId="0" fontId="0" fillId="5" borderId="0" xfId="0" applyFill="1"/>
    <xf numFmtId="0" fontId="5" fillId="3" borderId="0" xfId="0" applyFont="1" applyFill="1" applyAlignment="1">
      <alignment horizontal="center"/>
    </xf>
    <xf numFmtId="0" fontId="11" fillId="6" borderId="0" xfId="0" applyFont="1" applyFill="1" applyAlignment="1">
      <alignment horizontal="left"/>
    </xf>
    <xf numFmtId="0" fontId="12" fillId="5" borderId="0" xfId="0" applyFont="1" applyFill="1" applyAlignment="1">
      <alignment vertical="center" wrapText="1"/>
    </xf>
    <xf numFmtId="0" fontId="11" fillId="7" borderId="0" xfId="0" applyFont="1" applyFill="1" applyAlignment="1">
      <alignment horizontal="left"/>
    </xf>
    <xf numFmtId="0" fontId="11" fillId="8" borderId="0" xfId="0" applyFont="1" applyFill="1" applyAlignment="1">
      <alignment horizontal="left"/>
    </xf>
    <xf numFmtId="0" fontId="10" fillId="0" borderId="15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left" vertical="center" wrapText="1" indent="2"/>
    </xf>
    <xf numFmtId="0" fontId="7" fillId="0" borderId="1" xfId="0" applyFont="1" applyBorder="1" applyAlignment="1">
      <alignment vertical="center" wrapText="1"/>
    </xf>
    <xf numFmtId="0" fontId="8" fillId="0" borderId="1" xfId="0" applyFont="1" applyBorder="1" applyAlignment="1">
      <alignment vertical="center" wrapText="1"/>
    </xf>
    <xf numFmtId="0" fontId="9" fillId="0" borderId="1" xfId="0" applyFont="1" applyBorder="1" applyAlignment="1">
      <alignment vertical="center" wrapText="1"/>
    </xf>
    <xf numFmtId="0" fontId="13" fillId="3" borderId="1" xfId="0" applyFont="1" applyFill="1" applyBorder="1" applyAlignment="1">
      <alignment horizontal="center" vertical="center"/>
    </xf>
    <xf numFmtId="0" fontId="0" fillId="0" borderId="3" xfId="0" applyBorder="1"/>
    <xf numFmtId="0" fontId="10" fillId="0" borderId="1" xfId="0" applyFont="1" applyFill="1" applyBorder="1" applyAlignment="1">
      <alignment horizontal="center"/>
    </xf>
    <xf numFmtId="0" fontId="0" fillId="3" borderId="16" xfId="0" applyFill="1" applyBorder="1" applyAlignment="1">
      <alignment horizontal="right"/>
    </xf>
    <xf numFmtId="0" fontId="1" fillId="3" borderId="16" xfId="0" applyFont="1" applyFill="1" applyBorder="1" applyAlignment="1">
      <alignment horizontal="right"/>
    </xf>
    <xf numFmtId="0" fontId="14" fillId="9" borderId="17" xfId="0" applyFont="1" applyFill="1" applyBorder="1" applyAlignment="1">
      <alignment horizontal="right" vertical="top"/>
    </xf>
    <xf numFmtId="0" fontId="15" fillId="3" borderId="17" xfId="0" applyFont="1" applyFill="1" applyBorder="1" applyAlignment="1">
      <alignment horizontal="right" vertical="top"/>
    </xf>
    <xf numFmtId="0" fontId="16" fillId="10" borderId="17" xfId="0" applyFont="1" applyFill="1" applyBorder="1" applyAlignment="1">
      <alignment horizontal="right" vertical="top"/>
    </xf>
    <xf numFmtId="0" fontId="14" fillId="9" borderId="1" xfId="0" applyFont="1" applyFill="1" applyBorder="1" applyAlignment="1">
      <alignment horizontal="right" vertical="top"/>
    </xf>
    <xf numFmtId="0" fontId="15" fillId="3" borderId="1" xfId="0" applyFont="1" applyFill="1" applyBorder="1" applyAlignment="1">
      <alignment horizontal="right" vertical="top"/>
    </xf>
    <xf numFmtId="0" fontId="16" fillId="10" borderId="1" xfId="0" applyFont="1" applyFill="1" applyBorder="1" applyAlignment="1">
      <alignment horizontal="right" vertical="top"/>
    </xf>
    <xf numFmtId="0" fontId="0" fillId="0" borderId="0" xfId="0" applyFill="1" applyBorder="1" applyAlignment="1">
      <alignment horizontal="right"/>
    </xf>
    <xf numFmtId="0" fontId="1" fillId="0" borderId="0" xfId="0" applyFont="1" applyFill="1" applyBorder="1" applyAlignment="1">
      <alignment horizontal="right"/>
    </xf>
    <xf numFmtId="0" fontId="14" fillId="0" borderId="0" xfId="0" applyFont="1" applyFill="1" applyBorder="1" applyAlignment="1">
      <alignment horizontal="right" vertical="top"/>
    </xf>
    <xf numFmtId="0" fontId="15" fillId="0" borderId="0" xfId="0" applyFont="1" applyFill="1" applyBorder="1" applyAlignment="1">
      <alignment horizontal="right" vertical="top"/>
    </xf>
    <xf numFmtId="0" fontId="16" fillId="0" borderId="0" xfId="0" applyFont="1" applyFill="1" applyBorder="1" applyAlignment="1">
      <alignment horizontal="right" vertical="top"/>
    </xf>
    <xf numFmtId="0" fontId="16" fillId="9" borderId="17" xfId="0" applyFont="1" applyFill="1" applyBorder="1" applyAlignment="1">
      <alignment horizontal="right" vertical="top"/>
    </xf>
    <xf numFmtId="1" fontId="0" fillId="0" borderId="1" xfId="0" applyNumberFormat="1" applyFont="1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14" fillId="9" borderId="19" xfId="0" applyFont="1" applyFill="1" applyBorder="1" applyAlignment="1">
      <alignment horizontal="right" vertical="top"/>
    </xf>
    <xf numFmtId="0" fontId="15" fillId="3" borderId="19" xfId="0" applyFont="1" applyFill="1" applyBorder="1" applyAlignment="1">
      <alignment horizontal="right" vertical="top"/>
    </xf>
    <xf numFmtId="1" fontId="0" fillId="0" borderId="19" xfId="0" applyNumberFormat="1" applyFont="1" applyFill="1" applyBorder="1" applyAlignment="1">
      <alignment horizontal="center"/>
    </xf>
    <xf numFmtId="0" fontId="0" fillId="0" borderId="19" xfId="0" applyBorder="1"/>
    <xf numFmtId="0" fontId="0" fillId="0" borderId="20" xfId="0" applyBorder="1"/>
    <xf numFmtId="0" fontId="0" fillId="0" borderId="22" xfId="0" applyBorder="1"/>
    <xf numFmtId="0" fontId="0" fillId="0" borderId="24" xfId="0" applyBorder="1" applyAlignment="1">
      <alignment horizontal="center"/>
    </xf>
    <xf numFmtId="0" fontId="14" fillId="9" borderId="24" xfId="0" applyFont="1" applyFill="1" applyBorder="1" applyAlignment="1">
      <alignment horizontal="right" vertical="top"/>
    </xf>
    <xf numFmtId="0" fontId="15" fillId="3" borderId="24" xfId="0" applyFont="1" applyFill="1" applyBorder="1" applyAlignment="1">
      <alignment horizontal="right" vertical="top"/>
    </xf>
    <xf numFmtId="1" fontId="0" fillId="0" borderId="24" xfId="0" applyNumberFormat="1" applyFont="1" applyFill="1" applyBorder="1" applyAlignment="1">
      <alignment horizontal="center"/>
    </xf>
    <xf numFmtId="0" fontId="0" fillId="0" borderId="24" xfId="0" applyBorder="1"/>
    <xf numFmtId="0" fontId="0" fillId="0" borderId="25" xfId="0" applyBorder="1"/>
    <xf numFmtId="0" fontId="2" fillId="2" borderId="15" xfId="0" applyFont="1" applyFill="1" applyBorder="1" applyAlignment="1">
      <alignment horizontal="center" wrapText="1"/>
    </xf>
    <xf numFmtId="0" fontId="16" fillId="10" borderId="19" xfId="0" applyFont="1" applyFill="1" applyBorder="1" applyAlignment="1">
      <alignment horizontal="right" vertical="top"/>
    </xf>
    <xf numFmtId="1" fontId="0" fillId="0" borderId="19" xfId="0" applyNumberFormat="1" applyFont="1" applyBorder="1" applyAlignment="1">
      <alignment horizontal="center"/>
    </xf>
    <xf numFmtId="2" fontId="0" fillId="0" borderId="19" xfId="0" applyNumberFormat="1" applyBorder="1"/>
    <xf numFmtId="9" fontId="0" fillId="0" borderId="19" xfId="1" applyFont="1" applyBorder="1"/>
    <xf numFmtId="0" fontId="16" fillId="10" borderId="24" xfId="0" applyFont="1" applyFill="1" applyBorder="1" applyAlignment="1">
      <alignment horizontal="right" vertical="top"/>
    </xf>
    <xf numFmtId="1" fontId="0" fillId="0" borderId="24" xfId="0" applyNumberFormat="1" applyFont="1" applyBorder="1" applyAlignment="1">
      <alignment horizontal="center"/>
    </xf>
    <xf numFmtId="0" fontId="1" fillId="0" borderId="24" xfId="0" applyFont="1" applyBorder="1"/>
    <xf numFmtId="0" fontId="1" fillId="0" borderId="19" xfId="0" applyFont="1" applyBorder="1"/>
    <xf numFmtId="2" fontId="0" fillId="0" borderId="24" xfId="0" applyNumberFormat="1" applyBorder="1"/>
    <xf numFmtId="9" fontId="0" fillId="0" borderId="24" xfId="1" applyFont="1" applyBorder="1"/>
    <xf numFmtId="0" fontId="2" fillId="12" borderId="10" xfId="0" applyFont="1" applyFill="1" applyBorder="1" applyAlignment="1">
      <alignment horizontal="center" wrapText="1"/>
    </xf>
    <xf numFmtId="0" fontId="2" fillId="12" borderId="4" xfId="0" applyFont="1" applyFill="1" applyBorder="1" applyAlignment="1">
      <alignment horizontal="center" wrapText="1"/>
    </xf>
    <xf numFmtId="0" fontId="2" fillId="12" borderId="11" xfId="0" applyFont="1" applyFill="1" applyBorder="1" applyAlignment="1">
      <alignment horizontal="center" wrapText="1"/>
    </xf>
    <xf numFmtId="0" fontId="2" fillId="12" borderId="15" xfId="0" applyFont="1" applyFill="1" applyBorder="1" applyAlignment="1">
      <alignment horizontal="center" wrapText="1"/>
    </xf>
    <xf numFmtId="0" fontId="2" fillId="12" borderId="4" xfId="0" applyFont="1" applyFill="1" applyBorder="1" applyAlignment="1">
      <alignment wrapText="1"/>
    </xf>
    <xf numFmtId="0" fontId="2" fillId="11" borderId="4" xfId="0" applyFont="1" applyFill="1" applyBorder="1" applyAlignment="1">
      <alignment wrapText="1"/>
    </xf>
    <xf numFmtId="0" fontId="0" fillId="13" borderId="19" xfId="0" applyFill="1" applyBorder="1"/>
    <xf numFmtId="0" fontId="10" fillId="13" borderId="1" xfId="0" applyFont="1" applyFill="1" applyBorder="1" applyAlignment="1">
      <alignment horizontal="center"/>
    </xf>
    <xf numFmtId="0" fontId="8" fillId="13" borderId="1" xfId="0" applyFont="1" applyFill="1" applyBorder="1" applyAlignment="1">
      <alignment vertical="center" wrapText="1"/>
    </xf>
    <xf numFmtId="1" fontId="10" fillId="13" borderId="1" xfId="0" applyNumberFormat="1" applyFont="1" applyFill="1" applyBorder="1" applyAlignment="1">
      <alignment horizontal="center"/>
    </xf>
    <xf numFmtId="0" fontId="5" fillId="13" borderId="1" xfId="0" applyFont="1" applyFill="1" applyBorder="1" applyAlignment="1">
      <alignment horizontal="center" vertical="center"/>
    </xf>
    <xf numFmtId="9" fontId="10" fillId="13" borderId="1" xfId="1" applyFont="1" applyFill="1" applyBorder="1" applyAlignment="1">
      <alignment horizontal="center"/>
    </xf>
    <xf numFmtId="9" fontId="0" fillId="0" borderId="0" xfId="1" applyFont="1"/>
    <xf numFmtId="0" fontId="0" fillId="0" borderId="0" xfId="0" applyBorder="1"/>
    <xf numFmtId="9" fontId="10" fillId="0" borderId="0" xfId="1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0" fillId="0" borderId="0" xfId="0" applyFont="1"/>
    <xf numFmtId="0" fontId="18" fillId="0" borderId="1" xfId="0" applyFont="1" applyBorder="1" applyAlignment="1">
      <alignment vertical="center" wrapText="1"/>
    </xf>
    <xf numFmtId="0" fontId="0" fillId="0" borderId="1" xfId="0" applyFont="1" applyBorder="1"/>
    <xf numFmtId="0" fontId="19" fillId="0" borderId="0" xfId="4"/>
    <xf numFmtId="0" fontId="0" fillId="14" borderId="0" xfId="0" applyFill="1"/>
    <xf numFmtId="0" fontId="11" fillId="15" borderId="0" xfId="0" applyFont="1" applyFill="1" applyAlignment="1">
      <alignment horizontal="center" vertical="center"/>
    </xf>
    <xf numFmtId="0" fontId="12" fillId="14" borderId="0" xfId="0" applyFont="1" applyFill="1" applyAlignment="1">
      <alignment vertical="center" wrapText="1"/>
    </xf>
    <xf numFmtId="0" fontId="11" fillId="15" borderId="1" xfId="0" applyFont="1" applyFill="1" applyBorder="1" applyAlignment="1">
      <alignment horizontal="center" vertical="center"/>
    </xf>
    <xf numFmtId="0" fontId="11" fillId="15" borderId="0" xfId="0" applyFont="1" applyFill="1" applyAlignment="1">
      <alignment horizontal="left"/>
    </xf>
    <xf numFmtId="0" fontId="11" fillId="15" borderId="0" xfId="0" applyFont="1" applyFill="1" applyAlignment="1">
      <alignment horizontal="center"/>
    </xf>
    <xf numFmtId="0" fontId="5" fillId="16" borderId="0" xfId="0" applyFont="1" applyFill="1" applyAlignment="1">
      <alignment horizontal="center"/>
    </xf>
    <xf numFmtId="0" fontId="11" fillId="6" borderId="1" xfId="0" applyFont="1" applyFill="1" applyBorder="1" applyAlignment="1">
      <alignment horizontal="left"/>
    </xf>
    <xf numFmtId="0" fontId="11" fillId="7" borderId="1" xfId="0" applyFont="1" applyFill="1" applyBorder="1" applyAlignment="1">
      <alignment horizontal="left"/>
    </xf>
    <xf numFmtId="0" fontId="11" fillId="8" borderId="1" xfId="0" applyFont="1" applyFill="1" applyBorder="1" applyAlignment="1">
      <alignment horizontal="left"/>
    </xf>
    <xf numFmtId="0" fontId="5" fillId="18" borderId="0" xfId="0" applyFont="1" applyFill="1" applyAlignment="1">
      <alignment horizontal="center"/>
    </xf>
    <xf numFmtId="9" fontId="0" fillId="0" borderId="0" xfId="0" applyNumberFormat="1"/>
    <xf numFmtId="0" fontId="21" fillId="5" borderId="0" xfId="0" applyFont="1" applyFill="1" applyAlignment="1">
      <alignment horizontal="center" vertical="center" wrapText="1"/>
    </xf>
    <xf numFmtId="0" fontId="21" fillId="19" borderId="0" xfId="0" applyFont="1" applyFill="1" applyAlignment="1">
      <alignment horizontal="center" vertical="center" wrapText="1"/>
    </xf>
    <xf numFmtId="0" fontId="22" fillId="19" borderId="0" xfId="0" applyFont="1" applyFill="1" applyAlignment="1">
      <alignment horizontal="center" vertical="center" wrapText="1"/>
    </xf>
    <xf numFmtId="0" fontId="12" fillId="3" borderId="0" xfId="0" applyFont="1" applyFill="1" applyAlignment="1">
      <alignment horizontal="left" vertical="center" wrapText="1"/>
    </xf>
    <xf numFmtId="0" fontId="12" fillId="3" borderId="0" xfId="0" applyFont="1" applyFill="1" applyAlignment="1">
      <alignment horizontal="center" vertical="center" wrapText="1"/>
    </xf>
    <xf numFmtId="0" fontId="24" fillId="0" borderId="0" xfId="0" applyFont="1"/>
    <xf numFmtId="0" fontId="0" fillId="0" borderId="2" xfId="0" applyBorder="1"/>
    <xf numFmtId="0" fontId="5" fillId="3" borderId="2" xfId="0" applyFont="1" applyFill="1" applyBorder="1" applyAlignment="1">
      <alignment horizontal="center" vertical="center"/>
    </xf>
    <xf numFmtId="0" fontId="23" fillId="3" borderId="2" xfId="0" applyFont="1" applyFill="1" applyBorder="1" applyAlignment="1">
      <alignment horizontal="center" vertical="center"/>
    </xf>
    <xf numFmtId="0" fontId="0" fillId="0" borderId="0" xfId="0" applyFill="1" applyBorder="1"/>
    <xf numFmtId="9" fontId="10" fillId="0" borderId="0" xfId="1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0" fontId="10" fillId="0" borderId="7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1" fontId="0" fillId="0" borderId="0" xfId="3" applyNumberFormat="1" applyFont="1" applyFill="1" applyBorder="1"/>
    <xf numFmtId="1" fontId="10" fillId="0" borderId="0" xfId="3" applyNumberFormat="1" applyFont="1" applyFill="1" applyBorder="1" applyAlignment="1">
      <alignment horizontal="center"/>
    </xf>
    <xf numFmtId="1" fontId="5" fillId="0" borderId="0" xfId="3" applyNumberFormat="1" applyFont="1" applyFill="1" applyBorder="1" applyAlignment="1">
      <alignment horizontal="center" vertical="center"/>
    </xf>
    <xf numFmtId="1" fontId="0" fillId="0" borderId="0" xfId="3" applyNumberFormat="1" applyFont="1"/>
    <xf numFmtId="1" fontId="22" fillId="19" borderId="0" xfId="3" applyNumberFormat="1" applyFont="1" applyFill="1" applyAlignment="1">
      <alignment horizontal="center" vertical="center" wrapText="1"/>
    </xf>
    <xf numFmtId="1" fontId="12" fillId="3" borderId="0" xfId="3" applyNumberFormat="1" applyFont="1" applyFill="1" applyAlignment="1">
      <alignment horizontal="center" vertical="center" wrapText="1"/>
    </xf>
    <xf numFmtId="1" fontId="11" fillId="15" borderId="0" xfId="3" applyNumberFormat="1" applyFont="1" applyFill="1" applyAlignment="1">
      <alignment horizontal="center" vertical="center"/>
    </xf>
    <xf numFmtId="1" fontId="5" fillId="3" borderId="0" xfId="3" applyNumberFormat="1" applyFont="1" applyFill="1" applyAlignment="1">
      <alignment horizontal="center" vertical="center"/>
    </xf>
    <xf numFmtId="1" fontId="11" fillId="15" borderId="0" xfId="3" applyNumberFormat="1" applyFont="1" applyFill="1" applyAlignment="1">
      <alignment horizontal="center"/>
    </xf>
    <xf numFmtId="1" fontId="5" fillId="3" borderId="0" xfId="3" applyNumberFormat="1" applyFont="1" applyFill="1" applyAlignment="1">
      <alignment horizontal="center"/>
    </xf>
    <xf numFmtId="164" fontId="5" fillId="0" borderId="0" xfId="3" applyNumberFormat="1" applyFont="1" applyFill="1" applyBorder="1" applyAlignment="1">
      <alignment horizontal="center" vertical="center"/>
    </xf>
    <xf numFmtId="165" fontId="5" fillId="0" borderId="0" xfId="3" applyNumberFormat="1" applyFont="1" applyFill="1" applyBorder="1" applyAlignment="1">
      <alignment horizontal="center" vertical="center"/>
    </xf>
    <xf numFmtId="164" fontId="10" fillId="0" borderId="0" xfId="3" applyNumberFormat="1" applyFont="1" applyFill="1" applyBorder="1" applyAlignment="1">
      <alignment horizontal="center"/>
    </xf>
    <xf numFmtId="0" fontId="12" fillId="0" borderId="0" xfId="0" applyFont="1" applyAlignment="1">
      <alignment vertical="center" wrapText="1"/>
    </xf>
    <xf numFmtId="0" fontId="11" fillId="15" borderId="0" xfId="0" applyFont="1" applyFill="1" applyAlignment="1">
      <alignment horizontal="left" vertical="center"/>
    </xf>
    <xf numFmtId="0" fontId="11" fillId="20" borderId="0" xfId="0" applyFont="1" applyFill="1" applyAlignment="1">
      <alignment horizontal="left" vertical="center"/>
    </xf>
    <xf numFmtId="0" fontId="0" fillId="0" borderId="8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0" fillId="0" borderId="12" xfId="0" applyBorder="1" applyAlignment="1">
      <alignment horizontal="center" wrapText="1"/>
    </xf>
    <xf numFmtId="0" fontId="0" fillId="0" borderId="13" xfId="0" applyBorder="1" applyAlignment="1">
      <alignment horizontal="center" wrapText="1"/>
    </xf>
    <xf numFmtId="0" fontId="0" fillId="0" borderId="14" xfId="0" applyBorder="1" applyAlignment="1">
      <alignment horizontal="center" wrapText="1"/>
    </xf>
    <xf numFmtId="0" fontId="0" fillId="0" borderId="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2" borderId="4" xfId="0" applyFont="1" applyFill="1" applyBorder="1" applyAlignment="1">
      <alignment horizontal="center" wrapText="1"/>
    </xf>
    <xf numFmtId="0" fontId="2" fillId="2" borderId="5" xfId="0" applyFont="1" applyFill="1" applyBorder="1" applyAlignment="1">
      <alignment horizont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/>
    </xf>
    <xf numFmtId="0" fontId="2" fillId="2" borderId="15" xfId="0" applyFont="1" applyFill="1" applyBorder="1" applyAlignment="1">
      <alignment horizontal="center" wrapText="1"/>
    </xf>
    <xf numFmtId="0" fontId="2" fillId="2" borderId="15" xfId="0" applyFont="1" applyFill="1" applyBorder="1" applyAlignment="1">
      <alignment horizontal="center" vertical="center" wrapText="1"/>
    </xf>
    <xf numFmtId="0" fontId="2" fillId="11" borderId="27" xfId="0" applyFont="1" applyFill="1" applyBorder="1" applyAlignment="1">
      <alignment horizontal="center" wrapText="1"/>
    </xf>
    <xf numFmtId="0" fontId="2" fillId="11" borderId="29" xfId="0" applyFont="1" applyFill="1" applyBorder="1" applyAlignment="1">
      <alignment horizontal="center" wrapText="1"/>
    </xf>
    <xf numFmtId="0" fontId="2" fillId="11" borderId="26" xfId="0" applyFont="1" applyFill="1" applyBorder="1" applyAlignment="1">
      <alignment horizontal="center" wrapText="1"/>
    </xf>
    <xf numFmtId="0" fontId="2" fillId="11" borderId="15" xfId="0" applyFont="1" applyFill="1" applyBorder="1" applyAlignment="1">
      <alignment horizontal="center" wrapText="1"/>
    </xf>
    <xf numFmtId="0" fontId="2" fillId="2" borderId="8" xfId="0" applyFont="1" applyFill="1" applyBorder="1" applyAlignment="1">
      <alignment horizontal="center" wrapText="1"/>
    </xf>
    <xf numFmtId="0" fontId="2" fillId="2" borderId="7" xfId="0" applyFont="1" applyFill="1" applyBorder="1" applyAlignment="1">
      <alignment horizontal="center" wrapText="1"/>
    </xf>
    <xf numFmtId="0" fontId="2" fillId="12" borderId="4" xfId="0" applyFont="1" applyFill="1" applyBorder="1" applyAlignment="1">
      <alignment horizontal="center" wrapText="1"/>
    </xf>
    <xf numFmtId="0" fontId="2" fillId="12" borderId="15" xfId="0" applyFont="1" applyFill="1" applyBorder="1" applyAlignment="1">
      <alignment horizontal="center" wrapText="1"/>
    </xf>
    <xf numFmtId="0" fontId="2" fillId="11" borderId="4" xfId="0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18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1" xfId="0" applyBorder="1" applyAlignment="1">
      <alignment horizontal="center"/>
    </xf>
    <xf numFmtId="0" fontId="2" fillId="11" borderId="28" xfId="0" applyFont="1" applyFill="1" applyBorder="1" applyAlignment="1">
      <alignment horizontal="center" wrapText="1"/>
    </xf>
    <xf numFmtId="0" fontId="2" fillId="11" borderId="30" xfId="0" applyFont="1" applyFill="1" applyBorder="1" applyAlignment="1">
      <alignment horizontal="center" wrapText="1"/>
    </xf>
    <xf numFmtId="0" fontId="2" fillId="12" borderId="27" xfId="0" applyFont="1" applyFill="1" applyBorder="1" applyAlignment="1">
      <alignment horizontal="center" wrapText="1"/>
    </xf>
    <xf numFmtId="0" fontId="2" fillId="12" borderId="29" xfId="0" applyFont="1" applyFill="1" applyBorder="1" applyAlignment="1">
      <alignment horizontal="center" wrapText="1"/>
    </xf>
    <xf numFmtId="0" fontId="2" fillId="12" borderId="26" xfId="0" applyFont="1" applyFill="1" applyBorder="1" applyAlignment="1">
      <alignment horizontal="center" wrapText="1"/>
    </xf>
    <xf numFmtId="0" fontId="2" fillId="12" borderId="28" xfId="0" applyFont="1" applyFill="1" applyBorder="1" applyAlignment="1">
      <alignment horizontal="center" wrapText="1"/>
    </xf>
    <xf numFmtId="0" fontId="2" fillId="12" borderId="30" xfId="0" applyFont="1" applyFill="1" applyBorder="1" applyAlignment="1">
      <alignment horizontal="center" wrapText="1"/>
    </xf>
    <xf numFmtId="0" fontId="13" fillId="17" borderId="0" xfId="0" applyFont="1" applyFill="1" applyAlignment="1">
      <alignment horizontal="left"/>
    </xf>
    <xf numFmtId="0" fontId="20" fillId="17" borderId="0" xfId="0" applyFont="1" applyFill="1" applyAlignment="1">
      <alignment horizontal="left" vertical="center" wrapText="1"/>
    </xf>
    <xf numFmtId="2" fontId="10" fillId="0" borderId="1" xfId="1" applyNumberFormat="1" applyFont="1" applyBorder="1" applyAlignment="1">
      <alignment horizontal="center"/>
    </xf>
    <xf numFmtId="1" fontId="0" fillId="0" borderId="0" xfId="0" applyNumberFormat="1"/>
  </cellXfs>
  <cellStyles count="5">
    <cellStyle name="Hipervínculo" xfId="4" builtinId="8"/>
    <cellStyle name="Millares [0]" xfId="3" builtinId="6"/>
    <cellStyle name="Normal" xfId="0" builtinId="0"/>
    <cellStyle name="Normal 2" xfId="2" xr:uid="{7ED3325F-87F9-4EC5-B306-17412D522AE8}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 sz="1400" b="0" i="0" u="none" strike="noStrike" baseline="0">
                <a:effectLst/>
              </a:rPr>
              <a:t>Comparación Et0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'test evapotranspiracion diaria'!$H$1</c:f>
              <c:strCache>
                <c:ptCount val="1"/>
                <c:pt idx="0">
                  <c:v>Metodo Hargreaves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'test evapotranspiracion diaria'!$H$2:$H$26</c:f>
              <c:numCache>
                <c:formatCode>General</c:formatCode>
                <c:ptCount val="25"/>
                <c:pt idx="0">
                  <c:v>4.1688792738576641</c:v>
                </c:pt>
                <c:pt idx="1">
                  <c:v>3.0139199999999997</c:v>
                </c:pt>
                <c:pt idx="2">
                  <c:v>3.6130287040099751</c:v>
                </c:pt>
                <c:pt idx="3">
                  <c:v>3.4929138536184943</c:v>
                </c:pt>
                <c:pt idx="4">
                  <c:v>3.9773429104365636</c:v>
                </c:pt>
                <c:pt idx="5">
                  <c:v>4.5667784356151984</c:v>
                </c:pt>
                <c:pt idx="6">
                  <c:v>4.5926399999999994</c:v>
                </c:pt>
                <c:pt idx="7">
                  <c:v>2.7245184511028731</c:v>
                </c:pt>
                <c:pt idx="8">
                  <c:v>4.7190043834690378</c:v>
                </c:pt>
                <c:pt idx="9">
                  <c:v>3.6308007182989264</c:v>
                </c:pt>
                <c:pt idx="10">
                  <c:v>5.0047134110156595</c:v>
                </c:pt>
                <c:pt idx="11">
                  <c:v>3.3368399999999996</c:v>
                </c:pt>
                <c:pt idx="12">
                  <c:v>3.5173381958520848</c:v>
                </c:pt>
                <c:pt idx="13">
                  <c:v>2.9430349918409058</c:v>
                </c:pt>
                <c:pt idx="14">
                  <c:v>3.6247680100111235</c:v>
                </c:pt>
                <c:pt idx="15">
                  <c:v>4.1620799999999996</c:v>
                </c:pt>
                <c:pt idx="16">
                  <c:v>4.0275200111234701</c:v>
                </c:pt>
                <c:pt idx="17">
                  <c:v>5.0047134110156595</c:v>
                </c:pt>
                <c:pt idx="18">
                  <c:v>5.6161083322884719</c:v>
                </c:pt>
                <c:pt idx="19">
                  <c:v>3.5173381958520848</c:v>
                </c:pt>
                <c:pt idx="20">
                  <c:v>3.0445189570767992</c:v>
                </c:pt>
                <c:pt idx="21">
                  <c:v>3.8530509444854211</c:v>
                </c:pt>
                <c:pt idx="22">
                  <c:v>4.3056000000000001</c:v>
                </c:pt>
                <c:pt idx="23">
                  <c:v>5.1611107051098992</c:v>
                </c:pt>
                <c:pt idx="24">
                  <c:v>5.1777960446506581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16-4486-B512-26A32E343ED1}"/>
            </c:ext>
          </c:extLst>
        </c:ser>
        <c:ser>
          <c:idx val="1"/>
          <c:order val="1"/>
          <c:tx>
            <c:strRef>
              <c:f>'test evapotranspiracion diaria'!$I$1</c:f>
              <c:strCache>
                <c:ptCount val="1"/>
                <c:pt idx="0">
                  <c:v>Estación Sagrada Familia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'test evapotranspiracion diaria'!$I$2:$I$26</c:f>
              <c:numCache>
                <c:formatCode>General</c:formatCode>
                <c:ptCount val="25"/>
                <c:pt idx="0">
                  <c:v>3.43</c:v>
                </c:pt>
                <c:pt idx="1">
                  <c:v>2.92</c:v>
                </c:pt>
                <c:pt idx="2">
                  <c:v>2.77</c:v>
                </c:pt>
                <c:pt idx="3">
                  <c:v>2.54</c:v>
                </c:pt>
                <c:pt idx="4">
                  <c:v>3.39</c:v>
                </c:pt>
                <c:pt idx="5">
                  <c:v>3.42</c:v>
                </c:pt>
                <c:pt idx="6">
                  <c:v>3.49</c:v>
                </c:pt>
                <c:pt idx="7">
                  <c:v>2.04</c:v>
                </c:pt>
                <c:pt idx="8">
                  <c:v>3.42</c:v>
                </c:pt>
                <c:pt idx="9">
                  <c:v>3.54</c:v>
                </c:pt>
                <c:pt idx="10">
                  <c:v>3.54</c:v>
                </c:pt>
                <c:pt idx="11">
                  <c:v>2.42</c:v>
                </c:pt>
                <c:pt idx="12">
                  <c:v>3.16</c:v>
                </c:pt>
                <c:pt idx="13">
                  <c:v>3.16</c:v>
                </c:pt>
                <c:pt idx="14">
                  <c:v>3.44</c:v>
                </c:pt>
                <c:pt idx="15">
                  <c:v>3.85</c:v>
                </c:pt>
                <c:pt idx="16">
                  <c:v>3.35</c:v>
                </c:pt>
                <c:pt idx="17">
                  <c:v>3.89</c:v>
                </c:pt>
                <c:pt idx="18">
                  <c:v>4.4400000000000004</c:v>
                </c:pt>
                <c:pt idx="19">
                  <c:v>1.46</c:v>
                </c:pt>
                <c:pt idx="20">
                  <c:v>2.5299999999999998</c:v>
                </c:pt>
                <c:pt idx="21">
                  <c:v>3.62</c:v>
                </c:pt>
                <c:pt idx="22">
                  <c:v>4.01</c:v>
                </c:pt>
                <c:pt idx="23">
                  <c:v>4.4800000000000004</c:v>
                </c:pt>
                <c:pt idx="24">
                  <c:v>5.07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16-4486-B512-26A32E343E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9632672"/>
        <c:axId val="1819630592"/>
      </c:lineChart>
      <c:catAx>
        <c:axId val="18196326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819630592"/>
        <c:crosses val="autoZero"/>
        <c:auto val="1"/>
        <c:lblAlgn val="ctr"/>
        <c:lblOffset val="100"/>
        <c:noMultiLvlLbl val="0"/>
      </c:catAx>
      <c:valAx>
        <c:axId val="181963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819632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 sz="1400" b="0" i="0" u="none" strike="noStrike" baseline="0">
                <a:effectLst/>
              </a:rPr>
              <a:t>Comparación</a:t>
            </a:r>
            <a:r>
              <a:rPr lang="es-CL"/>
              <a:t> de Et0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Hoja1!$H$1</c:f>
              <c:strCache>
                <c:ptCount val="1"/>
                <c:pt idx="0">
                  <c:v>Metodo Hargreaves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Hoja1!$H$2:$H$30</c:f>
              <c:numCache>
                <c:formatCode>General</c:formatCode>
                <c:ptCount val="29"/>
                <c:pt idx="0">
                  <c:v>3.4472969079570159</c:v>
                </c:pt>
                <c:pt idx="1">
                  <c:v>4.1535120787960595</c:v>
                </c:pt>
                <c:pt idx="2">
                  <c:v>3.1590815449348759</c:v>
                </c:pt>
                <c:pt idx="3">
                  <c:v>3.7466554740068339</c:v>
                </c:pt>
                <c:pt idx="4">
                  <c:v>4.8689262081420033</c:v>
                </c:pt>
                <c:pt idx="5">
                  <c:v>3.4955923850074431</c:v>
                </c:pt>
                <c:pt idx="6">
                  <c:v>4.1548143538057136</c:v>
                </c:pt>
                <c:pt idx="7">
                  <c:v>4.1319437033979289</c:v>
                </c:pt>
                <c:pt idx="8">
                  <c:v>3.0177124719184554</c:v>
                </c:pt>
                <c:pt idx="9">
                  <c:v>3.3566278026648892</c:v>
                </c:pt>
                <c:pt idx="10">
                  <c:v>2.6264202468755071</c:v>
                </c:pt>
                <c:pt idx="11">
                  <c:v>2.9114134153473503</c:v>
                </c:pt>
                <c:pt idx="12">
                  <c:v>2.8173780665579606</c:v>
                </c:pt>
                <c:pt idx="13">
                  <c:v>2.0331546472407842</c:v>
                </c:pt>
                <c:pt idx="14">
                  <c:v>1.8184191403073162</c:v>
                </c:pt>
                <c:pt idx="15">
                  <c:v>3.2616299999999998</c:v>
                </c:pt>
                <c:pt idx="16">
                  <c:v>3.6017480847925216</c:v>
                </c:pt>
                <c:pt idx="17">
                  <c:v>2.7706698933714926</c:v>
                </c:pt>
                <c:pt idx="18">
                  <c:v>2.7492258870585005</c:v>
                </c:pt>
                <c:pt idx="19">
                  <c:v>2.6121866711579398</c:v>
                </c:pt>
                <c:pt idx="20">
                  <c:v>3.1163360973844907</c:v>
                </c:pt>
                <c:pt idx="21">
                  <c:v>2.6425679615757991</c:v>
                </c:pt>
                <c:pt idx="22">
                  <c:v>2.6772042414737665</c:v>
                </c:pt>
                <c:pt idx="23">
                  <c:v>2.9614799999999999</c:v>
                </c:pt>
                <c:pt idx="24">
                  <c:v>3.2828153007787191</c:v>
                </c:pt>
                <c:pt idx="25">
                  <c:v>2.2019933561621845</c:v>
                </c:pt>
                <c:pt idx="26">
                  <c:v>2.7561151059317162</c:v>
                </c:pt>
                <c:pt idx="27">
                  <c:v>3.2103603986513409</c:v>
                </c:pt>
                <c:pt idx="28">
                  <c:v>3.1380612402719414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01-4AAE-AD8A-8F27BD683E11}"/>
            </c:ext>
          </c:extLst>
        </c:ser>
        <c:ser>
          <c:idx val="1"/>
          <c:order val="1"/>
          <c:tx>
            <c:strRef>
              <c:f>Hoja1!$I$1</c:f>
              <c:strCache>
                <c:ptCount val="1"/>
                <c:pt idx="0">
                  <c:v>Estación Coquimbo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Hoja1!$I$2:$I$30</c:f>
              <c:numCache>
                <c:formatCode>General</c:formatCode>
                <c:ptCount val="29"/>
                <c:pt idx="0">
                  <c:v>3.88</c:v>
                </c:pt>
                <c:pt idx="1">
                  <c:v>2.99</c:v>
                </c:pt>
                <c:pt idx="2">
                  <c:v>3.68</c:v>
                </c:pt>
                <c:pt idx="3">
                  <c:v>2.69</c:v>
                </c:pt>
                <c:pt idx="4">
                  <c:v>3.2</c:v>
                </c:pt>
                <c:pt idx="5">
                  <c:v>3.63</c:v>
                </c:pt>
                <c:pt idx="6">
                  <c:v>3.62</c:v>
                </c:pt>
                <c:pt idx="7">
                  <c:v>3.02</c:v>
                </c:pt>
                <c:pt idx="8">
                  <c:v>3.7</c:v>
                </c:pt>
                <c:pt idx="9">
                  <c:v>2.83</c:v>
                </c:pt>
                <c:pt idx="10">
                  <c:v>3.12</c:v>
                </c:pt>
                <c:pt idx="11">
                  <c:v>2.86</c:v>
                </c:pt>
                <c:pt idx="12">
                  <c:v>2.63</c:v>
                </c:pt>
                <c:pt idx="13">
                  <c:v>2.56</c:v>
                </c:pt>
                <c:pt idx="14">
                  <c:v>1.92</c:v>
                </c:pt>
                <c:pt idx="15">
                  <c:v>1.8</c:v>
                </c:pt>
                <c:pt idx="16">
                  <c:v>2.88</c:v>
                </c:pt>
                <c:pt idx="17">
                  <c:v>3.18</c:v>
                </c:pt>
                <c:pt idx="18">
                  <c:v>2.42</c:v>
                </c:pt>
                <c:pt idx="19">
                  <c:v>2.33</c:v>
                </c:pt>
                <c:pt idx="20">
                  <c:v>2.86</c:v>
                </c:pt>
                <c:pt idx="21">
                  <c:v>2.63</c:v>
                </c:pt>
                <c:pt idx="22">
                  <c:v>2.25</c:v>
                </c:pt>
                <c:pt idx="23">
                  <c:v>2.2000000000000002</c:v>
                </c:pt>
                <c:pt idx="24">
                  <c:v>2.4700000000000002</c:v>
                </c:pt>
                <c:pt idx="25">
                  <c:v>3.51</c:v>
                </c:pt>
                <c:pt idx="26">
                  <c:v>2.12</c:v>
                </c:pt>
                <c:pt idx="27">
                  <c:v>1.72</c:v>
                </c:pt>
                <c:pt idx="28">
                  <c:v>2.67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01-4AAE-AD8A-8F27BD683E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3744592"/>
        <c:axId val="1713747920"/>
      </c:lineChart>
      <c:catAx>
        <c:axId val="1713744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713747920"/>
        <c:crosses val="autoZero"/>
        <c:auto val="1"/>
        <c:lblAlgn val="ctr"/>
        <c:lblOffset val="100"/>
        <c:noMultiLvlLbl val="0"/>
      </c:catAx>
      <c:valAx>
        <c:axId val="171374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713744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Comparación Et0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Hoja2!$H$1</c:f>
              <c:strCache>
                <c:ptCount val="1"/>
                <c:pt idx="0">
                  <c:v>Metodo Hargreaves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Hoja2!$H$2:$H$30</c:f>
              <c:numCache>
                <c:formatCode>General</c:formatCode>
                <c:ptCount val="29"/>
                <c:pt idx="0">
                  <c:v>3.1107595920650635</c:v>
                </c:pt>
                <c:pt idx="1">
                  <c:v>3.5124790291872205</c:v>
                </c:pt>
                <c:pt idx="2">
                  <c:v>2.896406572737467</c:v>
                </c:pt>
                <c:pt idx="3">
                  <c:v>2.8952800215939178</c:v>
                </c:pt>
                <c:pt idx="4">
                  <c:v>3.7568930442937991</c:v>
                </c:pt>
                <c:pt idx="5">
                  <c:v>3.2101700817262007</c:v>
                </c:pt>
                <c:pt idx="6">
                  <c:v>3.2054123539493644</c:v>
                </c:pt>
                <c:pt idx="7">
                  <c:v>3.1764009739722376</c:v>
                </c:pt>
                <c:pt idx="8">
                  <c:v>3.1090813300841131</c:v>
                </c:pt>
                <c:pt idx="9">
                  <c:v>3.3796813361655418</c:v>
                </c:pt>
                <c:pt idx="10">
                  <c:v>2.8918499400989846</c:v>
                </c:pt>
                <c:pt idx="11">
                  <c:v>2.5228105465325767</c:v>
                </c:pt>
                <c:pt idx="12">
                  <c:v>2.8844121372012879</c:v>
                </c:pt>
                <c:pt idx="13">
                  <c:v>1.9716125369534196</c:v>
                </c:pt>
                <c:pt idx="14">
                  <c:v>2.0986006045282646</c:v>
                </c:pt>
                <c:pt idx="15">
                  <c:v>3.2831828278410566</c:v>
                </c:pt>
                <c:pt idx="16">
                  <c:v>3.5325938564856272</c:v>
                </c:pt>
                <c:pt idx="17">
                  <c:v>2.5972482120159404</c:v>
                </c:pt>
                <c:pt idx="18">
                  <c:v>2.8558545101317745</c:v>
                </c:pt>
                <c:pt idx="19">
                  <c:v>2.9382680771792247</c:v>
                </c:pt>
                <c:pt idx="20">
                  <c:v>3.2279473314720453</c:v>
                </c:pt>
                <c:pt idx="21">
                  <c:v>2.7293394211250459</c:v>
                </c:pt>
                <c:pt idx="22">
                  <c:v>2.4677223559251553</c:v>
                </c:pt>
                <c:pt idx="23">
                  <c:v>2.5875338602864502</c:v>
                </c:pt>
                <c:pt idx="24">
                  <c:v>3.0636599075764259</c:v>
                </c:pt>
                <c:pt idx="25">
                  <c:v>2.663187997821558</c:v>
                </c:pt>
                <c:pt idx="26">
                  <c:v>2.6785461773444181</c:v>
                </c:pt>
                <c:pt idx="27">
                  <c:v>3.5687400571328949</c:v>
                </c:pt>
                <c:pt idx="28">
                  <c:v>2.943724834690634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BD-43F3-8BD9-A3B71ACDE54D}"/>
            </c:ext>
          </c:extLst>
        </c:ser>
        <c:ser>
          <c:idx val="1"/>
          <c:order val="1"/>
          <c:tx>
            <c:strRef>
              <c:f>Hoja2!$I$1</c:f>
              <c:strCache>
                <c:ptCount val="1"/>
                <c:pt idx="0">
                  <c:v>Estación Illapel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Hoja2!$I$2:$I$30</c:f>
              <c:numCache>
                <c:formatCode>General</c:formatCode>
                <c:ptCount val="29"/>
                <c:pt idx="0">
                  <c:v>4.24</c:v>
                </c:pt>
                <c:pt idx="1">
                  <c:v>5.9</c:v>
                </c:pt>
                <c:pt idx="2">
                  <c:v>4.97</c:v>
                </c:pt>
                <c:pt idx="3">
                  <c:v>4.43</c:v>
                </c:pt>
                <c:pt idx="4">
                  <c:v>6.56</c:v>
                </c:pt>
                <c:pt idx="5">
                  <c:v>5.24</c:v>
                </c:pt>
                <c:pt idx="6">
                  <c:v>5.2</c:v>
                </c:pt>
                <c:pt idx="7">
                  <c:v>4.87</c:v>
                </c:pt>
                <c:pt idx="8">
                  <c:v>4.9800000000000004</c:v>
                </c:pt>
                <c:pt idx="9">
                  <c:v>7.43</c:v>
                </c:pt>
                <c:pt idx="10">
                  <c:v>4.96</c:v>
                </c:pt>
                <c:pt idx="11">
                  <c:v>3.93</c:v>
                </c:pt>
                <c:pt idx="12">
                  <c:v>3.69</c:v>
                </c:pt>
                <c:pt idx="13">
                  <c:v>2.98</c:v>
                </c:pt>
                <c:pt idx="14">
                  <c:v>2.5</c:v>
                </c:pt>
                <c:pt idx="15">
                  <c:v>5.15</c:v>
                </c:pt>
                <c:pt idx="16">
                  <c:v>6.87</c:v>
                </c:pt>
                <c:pt idx="17">
                  <c:v>3.9</c:v>
                </c:pt>
                <c:pt idx="18">
                  <c:v>4.7300000000000004</c:v>
                </c:pt>
                <c:pt idx="19">
                  <c:v>4.62</c:v>
                </c:pt>
                <c:pt idx="20">
                  <c:v>5.05</c:v>
                </c:pt>
                <c:pt idx="21">
                  <c:v>4.83</c:v>
                </c:pt>
                <c:pt idx="22">
                  <c:v>3.51</c:v>
                </c:pt>
                <c:pt idx="23">
                  <c:v>3.81</c:v>
                </c:pt>
                <c:pt idx="24">
                  <c:v>5.44</c:v>
                </c:pt>
                <c:pt idx="25">
                  <c:v>3.86</c:v>
                </c:pt>
                <c:pt idx="26">
                  <c:v>2.74</c:v>
                </c:pt>
                <c:pt idx="27">
                  <c:v>6.37</c:v>
                </c:pt>
                <c:pt idx="28">
                  <c:v>3.98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BD-43F3-8BD9-A3B71ACDE5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3785648"/>
        <c:axId val="1413779408"/>
      </c:lineChart>
      <c:catAx>
        <c:axId val="14137856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413779408"/>
        <c:crosses val="autoZero"/>
        <c:auto val="1"/>
        <c:lblAlgn val="ctr"/>
        <c:lblOffset val="100"/>
        <c:noMultiLvlLbl val="0"/>
      </c:catAx>
      <c:valAx>
        <c:axId val="141377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413785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Hoja4!$H$13</c:f>
              <c:strCache>
                <c:ptCount val="1"/>
                <c:pt idx="0">
                  <c:v>Metodo Hargreaves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Hoja4!$H$14:$H$42</c:f>
              <c:numCache>
                <c:formatCode>General</c:formatCode>
                <c:ptCount val="29"/>
                <c:pt idx="0">
                  <c:v>1.822717590723862</c:v>
                </c:pt>
                <c:pt idx="1">
                  <c:v>1.9744809921499877</c:v>
                </c:pt>
                <c:pt idx="2">
                  <c:v>2.4530747346166608</c:v>
                </c:pt>
                <c:pt idx="3">
                  <c:v>2.5191823918455367</c:v>
                </c:pt>
                <c:pt idx="4">
                  <c:v>2.3632070789660764</c:v>
                </c:pt>
                <c:pt idx="5">
                  <c:v>2.7322826350619005</c:v>
                </c:pt>
                <c:pt idx="6">
                  <c:v>1.7369282266194823</c:v>
                </c:pt>
                <c:pt idx="7">
                  <c:v>1.8255382939825722</c:v>
                </c:pt>
                <c:pt idx="8">
                  <c:v>2.1240261669475031</c:v>
                </c:pt>
                <c:pt idx="9">
                  <c:v>2.0451599999999996</c:v>
                </c:pt>
                <c:pt idx="10">
                  <c:v>1.1044170208474242</c:v>
                </c:pt>
                <c:pt idx="11">
                  <c:v>1.9298559444586794</c:v>
                </c:pt>
                <c:pt idx="12">
                  <c:v>1.5445085868076291</c:v>
                </c:pt>
                <c:pt idx="13">
                  <c:v>1.2421774083710828</c:v>
                </c:pt>
                <c:pt idx="14">
                  <c:v>1.8487777129768739</c:v>
                </c:pt>
                <c:pt idx="15">
                  <c:v>1.5181419062944017</c:v>
                </c:pt>
                <c:pt idx="16">
                  <c:v>1.4968884872294261</c:v>
                </c:pt>
                <c:pt idx="17">
                  <c:v>1.2707802514046243</c:v>
                </c:pt>
                <c:pt idx="18">
                  <c:v>1.2831983956573119</c:v>
                </c:pt>
                <c:pt idx="19">
                  <c:v>1.5320277093384767</c:v>
                </c:pt>
                <c:pt idx="20">
                  <c:v>2.1161448082575305</c:v>
                </c:pt>
                <c:pt idx="21">
                  <c:v>2.0228480864618579</c:v>
                </c:pt>
                <c:pt idx="22">
                  <c:v>1.001909409155139</c:v>
                </c:pt>
                <c:pt idx="23">
                  <c:v>0.97475335401895369</c:v>
                </c:pt>
                <c:pt idx="24">
                  <c:v>1.8088928555023649</c:v>
                </c:pt>
                <c:pt idx="25">
                  <c:v>1.4750127918089389</c:v>
                </c:pt>
                <c:pt idx="26">
                  <c:v>1.8055537177518424</c:v>
                </c:pt>
                <c:pt idx="27">
                  <c:v>1.143872850533441</c:v>
                </c:pt>
                <c:pt idx="28">
                  <c:v>0.87315106080677707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1A-4264-9663-96790665B1C4}"/>
            </c:ext>
          </c:extLst>
        </c:ser>
        <c:ser>
          <c:idx val="1"/>
          <c:order val="1"/>
          <c:tx>
            <c:strRef>
              <c:f>Hoja4!$I$13</c:f>
              <c:strCache>
                <c:ptCount val="1"/>
                <c:pt idx="0">
                  <c:v>Estación Curico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Hoja4!$I$14:$I$42</c:f>
              <c:numCache>
                <c:formatCode>General</c:formatCode>
                <c:ptCount val="29"/>
                <c:pt idx="0">
                  <c:v>1</c:v>
                </c:pt>
                <c:pt idx="1">
                  <c:v>0.77</c:v>
                </c:pt>
                <c:pt idx="2">
                  <c:v>1.1599999999999999</c:v>
                </c:pt>
                <c:pt idx="3">
                  <c:v>1.3</c:v>
                </c:pt>
                <c:pt idx="4">
                  <c:v>1.21</c:v>
                </c:pt>
                <c:pt idx="5">
                  <c:v>1.34</c:v>
                </c:pt>
                <c:pt idx="6">
                  <c:v>1.19</c:v>
                </c:pt>
                <c:pt idx="7">
                  <c:v>0.86</c:v>
                </c:pt>
                <c:pt idx="8">
                  <c:v>1.22</c:v>
                </c:pt>
                <c:pt idx="9">
                  <c:v>0.96</c:v>
                </c:pt>
                <c:pt idx="10">
                  <c:v>0.62</c:v>
                </c:pt>
                <c:pt idx="11">
                  <c:v>1.21</c:v>
                </c:pt>
                <c:pt idx="12">
                  <c:v>0.69</c:v>
                </c:pt>
                <c:pt idx="13">
                  <c:v>0.61</c:v>
                </c:pt>
                <c:pt idx="14">
                  <c:v>1.23</c:v>
                </c:pt>
                <c:pt idx="15">
                  <c:v>0.9</c:v>
                </c:pt>
                <c:pt idx="16">
                  <c:v>0.78</c:v>
                </c:pt>
                <c:pt idx="17">
                  <c:v>0.56999999999999995</c:v>
                </c:pt>
                <c:pt idx="18">
                  <c:v>0.66</c:v>
                </c:pt>
                <c:pt idx="19">
                  <c:v>0.71</c:v>
                </c:pt>
                <c:pt idx="20">
                  <c:v>0.81</c:v>
                </c:pt>
                <c:pt idx="21">
                  <c:v>0.85</c:v>
                </c:pt>
                <c:pt idx="22">
                  <c:v>0.6</c:v>
                </c:pt>
                <c:pt idx="23">
                  <c:v>0.56000000000000005</c:v>
                </c:pt>
                <c:pt idx="24">
                  <c:v>0.91</c:v>
                </c:pt>
                <c:pt idx="25">
                  <c:v>0.67</c:v>
                </c:pt>
                <c:pt idx="26">
                  <c:v>0.78</c:v>
                </c:pt>
                <c:pt idx="27">
                  <c:v>0.53</c:v>
                </c:pt>
                <c:pt idx="28">
                  <c:v>0.52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1A-4264-9663-96790665B1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1683968"/>
        <c:axId val="1631684384"/>
      </c:lineChart>
      <c:catAx>
        <c:axId val="16316839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631684384"/>
        <c:crosses val="autoZero"/>
        <c:auto val="1"/>
        <c:lblAlgn val="ctr"/>
        <c:lblOffset val="100"/>
        <c:noMultiLvlLbl val="0"/>
      </c:catAx>
      <c:valAx>
        <c:axId val="163168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631683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461962</xdr:colOff>
      <xdr:row>3</xdr:row>
      <xdr:rowOff>80962</xdr:rowOff>
    </xdr:from>
    <xdr:to>
      <xdr:col>16</xdr:col>
      <xdr:colOff>461962</xdr:colOff>
      <xdr:row>17</xdr:row>
      <xdr:rowOff>157162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413CC117-43C2-1033-FB3D-67473907CB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86744</xdr:colOff>
      <xdr:row>5</xdr:row>
      <xdr:rowOff>125187</xdr:rowOff>
    </xdr:from>
    <xdr:to>
      <xdr:col>15</xdr:col>
      <xdr:colOff>66333</xdr:colOff>
      <xdr:row>20</xdr:row>
      <xdr:rowOff>61914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3537746E-E2DD-B401-A500-9C3E2A55BE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357187</xdr:colOff>
      <xdr:row>4</xdr:row>
      <xdr:rowOff>42862</xdr:rowOff>
    </xdr:from>
    <xdr:to>
      <xdr:col>16</xdr:col>
      <xdr:colOff>357187</xdr:colOff>
      <xdr:row>18</xdr:row>
      <xdr:rowOff>119062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F02C852D-D2E1-1B3C-8907-98F4A15E39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500062</xdr:colOff>
      <xdr:row>15</xdr:row>
      <xdr:rowOff>128587</xdr:rowOff>
    </xdr:from>
    <xdr:to>
      <xdr:col>16</xdr:col>
      <xdr:colOff>500062</xdr:colOff>
      <xdr:row>30</xdr:row>
      <xdr:rowOff>14287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1A0CD43-3454-F421-E861-614808A0B4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agroclima.cl/InformesAgroclima/InformesAgroclimaticos.aspx?IdEst=157&amp;Infor=23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9D1251-04D6-4613-9B15-F2D4E425FD49}">
  <dimension ref="A1:E15"/>
  <sheetViews>
    <sheetView workbookViewId="0">
      <selection activeCell="B31" sqref="B31"/>
    </sheetView>
  </sheetViews>
  <sheetFormatPr baseColWidth="10" defaultRowHeight="15" x14ac:dyDescent="0.25"/>
  <cols>
    <col min="1" max="1" width="8.42578125" bestFit="1" customWidth="1"/>
    <col min="2" max="2" width="37" bestFit="1" customWidth="1"/>
    <col min="5" max="5" width="63" customWidth="1"/>
  </cols>
  <sheetData>
    <row r="1" spans="1:5" x14ac:dyDescent="0.25">
      <c r="A1" s="3" t="s">
        <v>54</v>
      </c>
      <c r="B1" s="5" t="s">
        <v>43</v>
      </c>
      <c r="C1" s="149" t="s">
        <v>50</v>
      </c>
      <c r="D1" s="150"/>
      <c r="E1" s="151"/>
    </row>
    <row r="2" spans="1:5" x14ac:dyDescent="0.25">
      <c r="A2" s="3" t="s">
        <v>55</v>
      </c>
      <c r="B2" s="3" t="s">
        <v>44</v>
      </c>
      <c r="C2" s="149" t="s">
        <v>51</v>
      </c>
      <c r="D2" s="150"/>
      <c r="E2" s="151"/>
    </row>
    <row r="3" spans="1:5" x14ac:dyDescent="0.25">
      <c r="A3" s="3" t="s">
        <v>55</v>
      </c>
      <c r="B3" s="3" t="s">
        <v>31</v>
      </c>
      <c r="C3" s="149" t="s">
        <v>52</v>
      </c>
      <c r="D3" s="150"/>
      <c r="E3" s="151"/>
    </row>
    <row r="4" spans="1:5" x14ac:dyDescent="0.25">
      <c r="A4" s="3" t="s">
        <v>55</v>
      </c>
      <c r="B4" s="3" t="s">
        <v>33</v>
      </c>
      <c r="C4" s="149" t="s">
        <v>53</v>
      </c>
      <c r="D4" s="150"/>
      <c r="E4" s="151"/>
    </row>
    <row r="5" spans="1:5" x14ac:dyDescent="0.25">
      <c r="A5" s="3" t="s">
        <v>55</v>
      </c>
      <c r="B5" s="3" t="s">
        <v>32</v>
      </c>
      <c r="C5" s="149" t="s">
        <v>53</v>
      </c>
      <c r="D5" s="150"/>
      <c r="E5" s="151"/>
    </row>
    <row r="6" spans="1:5" x14ac:dyDescent="0.25">
      <c r="A6" s="3" t="s">
        <v>56</v>
      </c>
      <c r="B6" s="3" t="s">
        <v>45</v>
      </c>
      <c r="C6" s="149" t="s">
        <v>57</v>
      </c>
      <c r="D6" s="150"/>
      <c r="E6" s="151"/>
    </row>
    <row r="7" spans="1:5" x14ac:dyDescent="0.25">
      <c r="A7" s="3" t="s">
        <v>56</v>
      </c>
      <c r="B7" s="3" t="s">
        <v>46</v>
      </c>
      <c r="C7" s="149" t="s">
        <v>57</v>
      </c>
      <c r="D7" s="150"/>
      <c r="E7" s="151"/>
    </row>
    <row r="8" spans="1:5" x14ac:dyDescent="0.25">
      <c r="A8" s="149"/>
      <c r="B8" s="150"/>
      <c r="C8" s="150"/>
      <c r="D8" s="150"/>
      <c r="E8" s="151"/>
    </row>
    <row r="9" spans="1:5" x14ac:dyDescent="0.25">
      <c r="A9" s="3" t="s">
        <v>55</v>
      </c>
      <c r="B9" s="3" t="s">
        <v>47</v>
      </c>
      <c r="C9" s="134" t="s">
        <v>58</v>
      </c>
      <c r="D9" s="135"/>
      <c r="E9" s="136"/>
    </row>
    <row r="10" spans="1:5" x14ac:dyDescent="0.25">
      <c r="A10" s="3" t="s">
        <v>55</v>
      </c>
      <c r="B10" s="3" t="s">
        <v>48</v>
      </c>
      <c r="C10" s="137"/>
      <c r="D10" s="138"/>
      <c r="E10" s="139"/>
    </row>
    <row r="11" spans="1:5" x14ac:dyDescent="0.25">
      <c r="A11" s="3" t="s">
        <v>55</v>
      </c>
      <c r="B11" s="3" t="s">
        <v>49</v>
      </c>
      <c r="C11" s="140"/>
      <c r="D11" s="141"/>
      <c r="E11" s="142"/>
    </row>
    <row r="13" spans="1:5" x14ac:dyDescent="0.25">
      <c r="A13" s="143" t="s">
        <v>55</v>
      </c>
      <c r="B13" s="146" t="s">
        <v>59</v>
      </c>
      <c r="C13" s="134" t="s">
        <v>58</v>
      </c>
      <c r="D13" s="135"/>
      <c r="E13" s="136"/>
    </row>
    <row r="14" spans="1:5" x14ac:dyDescent="0.25">
      <c r="A14" s="144"/>
      <c r="B14" s="147"/>
      <c r="C14" s="137"/>
      <c r="D14" s="138"/>
      <c r="E14" s="139"/>
    </row>
    <row r="15" spans="1:5" x14ac:dyDescent="0.25">
      <c r="A15" s="145"/>
      <c r="B15" s="148"/>
      <c r="C15" s="140"/>
      <c r="D15" s="141"/>
      <c r="E15" s="142"/>
    </row>
  </sheetData>
  <mergeCells count="12">
    <mergeCell ref="C2:E2"/>
    <mergeCell ref="C1:E1"/>
    <mergeCell ref="C3:E3"/>
    <mergeCell ref="C4:E4"/>
    <mergeCell ref="C5:E5"/>
    <mergeCell ref="C13:E15"/>
    <mergeCell ref="A13:A15"/>
    <mergeCell ref="B13:B15"/>
    <mergeCell ref="C6:E6"/>
    <mergeCell ref="C7:E7"/>
    <mergeCell ref="A8:E8"/>
    <mergeCell ref="C9:E1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E8809-5FC9-45BB-B2A4-B8097917CD48}">
  <dimension ref="A13:AS80"/>
  <sheetViews>
    <sheetView topLeftCell="A10" workbookViewId="0">
      <selection activeCell="A13" sqref="A13:J45"/>
    </sheetView>
  </sheetViews>
  <sheetFormatPr baseColWidth="10" defaultRowHeight="15" x14ac:dyDescent="0.25"/>
  <cols>
    <col min="7" max="7" width="10.5703125" bestFit="1" customWidth="1"/>
    <col min="8" max="8" width="18.85546875" bestFit="1" customWidth="1"/>
    <col min="9" max="9" width="14.28515625" bestFit="1" customWidth="1"/>
  </cols>
  <sheetData>
    <row r="13" spans="1:10" x14ac:dyDescent="0.25">
      <c r="A13" s="3" t="s">
        <v>177</v>
      </c>
      <c r="B13" s="3" t="s">
        <v>12</v>
      </c>
      <c r="C13" s="99" t="s">
        <v>190</v>
      </c>
      <c r="D13" s="100" t="s">
        <v>191</v>
      </c>
      <c r="E13" s="101" t="s">
        <v>192</v>
      </c>
      <c r="F13" s="3" t="s">
        <v>31</v>
      </c>
      <c r="G13" s="3" t="s">
        <v>180</v>
      </c>
      <c r="H13" s="3" t="s">
        <v>226</v>
      </c>
      <c r="I13" s="3" t="s">
        <v>230</v>
      </c>
      <c r="J13" s="3" t="s">
        <v>182</v>
      </c>
    </row>
    <row r="14" spans="1:10" x14ac:dyDescent="0.25">
      <c r="A14" s="97">
        <v>25</v>
      </c>
      <c r="B14" s="16" t="s">
        <v>185</v>
      </c>
      <c r="C14" s="20">
        <v>17</v>
      </c>
      <c r="D14" s="20">
        <v>10.8</v>
      </c>
      <c r="E14" s="20">
        <f>AVERAGE(C14:D14)</f>
        <v>13.9</v>
      </c>
      <c r="F14" s="17">
        <v>-34</v>
      </c>
      <c r="G14" s="16">
        <v>10.3</v>
      </c>
      <c r="H14" s="16">
        <f>0.0023*(E14+17)*G14*(C14-D14)^0.5</f>
        <v>1.822717590723862</v>
      </c>
      <c r="I14" s="14">
        <v>1</v>
      </c>
      <c r="J14" s="18">
        <f>(H14/I14)-1</f>
        <v>0.82271759072386197</v>
      </c>
    </row>
    <row r="15" spans="1:10" x14ac:dyDescent="0.25">
      <c r="A15" s="97">
        <v>26</v>
      </c>
      <c r="B15" s="16" t="s">
        <v>185</v>
      </c>
      <c r="C15" s="20">
        <v>14.7</v>
      </c>
      <c r="D15" s="20">
        <v>5.0999999999999996</v>
      </c>
      <c r="E15" s="20">
        <f t="shared" ref="E15:E43" si="0">AVERAGE(C15:D15)</f>
        <v>9.8999999999999986</v>
      </c>
      <c r="F15" s="17">
        <v>-34</v>
      </c>
      <c r="G15" s="16">
        <v>10.3</v>
      </c>
      <c r="H15" s="16">
        <f t="shared" ref="H15:H42" si="1">0.0023*(E15+17)*G15*(C15-D15)^0.5</f>
        <v>1.9744809921499877</v>
      </c>
      <c r="I15" s="14">
        <v>0.77</v>
      </c>
      <c r="J15" s="18">
        <f t="shared" ref="J15:J42" si="2">(H15/I15)-1</f>
        <v>1.564261028766218</v>
      </c>
    </row>
    <row r="16" spans="1:10" x14ac:dyDescent="0.25">
      <c r="A16" s="97">
        <v>27</v>
      </c>
      <c r="B16" s="16" t="s">
        <v>185</v>
      </c>
      <c r="C16" s="20">
        <v>17.399999999999999</v>
      </c>
      <c r="D16" s="20">
        <v>2.8</v>
      </c>
      <c r="E16" s="20">
        <f t="shared" si="0"/>
        <v>10.1</v>
      </c>
      <c r="F16" s="17">
        <v>-34</v>
      </c>
      <c r="G16" s="16">
        <v>10.3</v>
      </c>
      <c r="H16" s="16">
        <f t="shared" si="1"/>
        <v>2.4530747346166608</v>
      </c>
      <c r="I16" s="14">
        <v>1.1599999999999999</v>
      </c>
      <c r="J16" s="18">
        <f t="shared" si="2"/>
        <v>1.1147195988074663</v>
      </c>
    </row>
    <row r="17" spans="1:10" x14ac:dyDescent="0.25">
      <c r="A17" s="97">
        <v>28</v>
      </c>
      <c r="B17" s="16" t="s">
        <v>185</v>
      </c>
      <c r="C17" s="20">
        <v>17.399999999999999</v>
      </c>
      <c r="D17" s="20">
        <v>0.8</v>
      </c>
      <c r="E17" s="20">
        <f t="shared" si="0"/>
        <v>9.1</v>
      </c>
      <c r="F17" s="17">
        <v>-34</v>
      </c>
      <c r="G17" s="16">
        <v>10.3</v>
      </c>
      <c r="H17" s="16">
        <f t="shared" si="1"/>
        <v>2.5191823918455367</v>
      </c>
      <c r="I17" s="14">
        <v>1.3</v>
      </c>
      <c r="J17" s="18">
        <f t="shared" si="2"/>
        <v>0.93783260911195132</v>
      </c>
    </row>
    <row r="18" spans="1:10" x14ac:dyDescent="0.25">
      <c r="A18" s="97">
        <v>29</v>
      </c>
      <c r="B18" s="16" t="s">
        <v>185</v>
      </c>
      <c r="C18" s="20">
        <v>16.899999999999999</v>
      </c>
      <c r="D18" s="20">
        <v>3.4</v>
      </c>
      <c r="E18" s="20">
        <f t="shared" si="0"/>
        <v>10.149999999999999</v>
      </c>
      <c r="F18" s="17">
        <v>-34</v>
      </c>
      <c r="G18" s="16">
        <v>10.3</v>
      </c>
      <c r="H18" s="16">
        <f t="shared" si="1"/>
        <v>2.3632070789660764</v>
      </c>
      <c r="I18" s="14">
        <v>1.21</v>
      </c>
      <c r="J18" s="18">
        <f t="shared" si="2"/>
        <v>0.95306370162485665</v>
      </c>
    </row>
    <row r="19" spans="1:10" x14ac:dyDescent="0.25">
      <c r="A19" s="97">
        <v>30</v>
      </c>
      <c r="B19" s="16" t="s">
        <v>185</v>
      </c>
      <c r="C19" s="20">
        <v>19</v>
      </c>
      <c r="D19" s="20">
        <v>0.2</v>
      </c>
      <c r="E19" s="20">
        <f t="shared" si="0"/>
        <v>9.6</v>
      </c>
      <c r="F19" s="17">
        <v>-34</v>
      </c>
      <c r="G19" s="16">
        <v>10.3</v>
      </c>
      <c r="H19" s="16">
        <f t="shared" si="1"/>
        <v>2.7322826350619005</v>
      </c>
      <c r="I19" s="14">
        <v>1.34</v>
      </c>
      <c r="J19" s="18">
        <f t="shared" si="2"/>
        <v>1.0390168918372389</v>
      </c>
    </row>
    <row r="20" spans="1:10" x14ac:dyDescent="0.25">
      <c r="A20" s="97">
        <v>1</v>
      </c>
      <c r="B20" s="16" t="s">
        <v>185</v>
      </c>
      <c r="C20" s="20">
        <v>16.3</v>
      </c>
      <c r="D20" s="20">
        <v>3.2</v>
      </c>
      <c r="E20" s="20">
        <f t="shared" si="0"/>
        <v>9.75</v>
      </c>
      <c r="F20" s="17">
        <v>-34</v>
      </c>
      <c r="G20" s="16">
        <v>7.8</v>
      </c>
      <c r="H20" s="16">
        <f t="shared" si="1"/>
        <v>1.7369282266194823</v>
      </c>
      <c r="I20" s="14">
        <v>1.19</v>
      </c>
      <c r="J20" s="18">
        <f t="shared" si="2"/>
        <v>0.4596035517810777</v>
      </c>
    </row>
    <row r="21" spans="1:10" x14ac:dyDescent="0.25">
      <c r="A21" s="97">
        <v>2</v>
      </c>
      <c r="B21" s="16" t="s">
        <v>185</v>
      </c>
      <c r="C21" s="20">
        <v>16.5</v>
      </c>
      <c r="D21" s="20">
        <v>0.7</v>
      </c>
      <c r="E21" s="20">
        <f t="shared" si="0"/>
        <v>8.6</v>
      </c>
      <c r="F21" s="17">
        <v>-34</v>
      </c>
      <c r="G21" s="16">
        <v>7.8</v>
      </c>
      <c r="H21" s="16">
        <f t="shared" si="1"/>
        <v>1.8255382939825722</v>
      </c>
      <c r="I21" s="14">
        <v>0.86</v>
      </c>
      <c r="J21" s="18">
        <f t="shared" si="2"/>
        <v>1.1227189464913629</v>
      </c>
    </row>
    <row r="22" spans="1:10" x14ac:dyDescent="0.25">
      <c r="A22" s="97">
        <v>3</v>
      </c>
      <c r="B22" s="16" t="s">
        <v>186</v>
      </c>
      <c r="C22" s="20">
        <v>19.600000000000001</v>
      </c>
      <c r="D22" s="20">
        <v>0.3</v>
      </c>
      <c r="E22" s="20">
        <f t="shared" si="0"/>
        <v>9.9500000000000011</v>
      </c>
      <c r="F22" s="17">
        <v>-34</v>
      </c>
      <c r="G22" s="16">
        <v>7.8</v>
      </c>
      <c r="H22" s="16">
        <f t="shared" si="1"/>
        <v>2.1240261669475031</v>
      </c>
      <c r="I22" s="14">
        <v>1.22</v>
      </c>
      <c r="J22" s="18">
        <f t="shared" si="2"/>
        <v>0.74100505487500268</v>
      </c>
    </row>
    <row r="23" spans="1:10" x14ac:dyDescent="0.25">
      <c r="A23" s="97">
        <v>4</v>
      </c>
      <c r="B23" s="16" t="s">
        <v>186</v>
      </c>
      <c r="C23" s="20">
        <v>19.5</v>
      </c>
      <c r="D23" s="20">
        <v>3.5</v>
      </c>
      <c r="E23" s="20">
        <f t="shared" si="0"/>
        <v>11.5</v>
      </c>
      <c r="F23" s="17">
        <v>-34</v>
      </c>
      <c r="G23" s="16">
        <v>7.8</v>
      </c>
      <c r="H23" s="16">
        <f t="shared" si="1"/>
        <v>2.0451599999999996</v>
      </c>
      <c r="I23" s="14">
        <v>0.96</v>
      </c>
      <c r="J23" s="18">
        <f t="shared" si="2"/>
        <v>1.1303749999999999</v>
      </c>
    </row>
    <row r="24" spans="1:10" x14ac:dyDescent="0.25">
      <c r="A24" s="97">
        <v>5</v>
      </c>
      <c r="B24" s="16" t="s">
        <v>186</v>
      </c>
      <c r="C24" s="20">
        <v>12</v>
      </c>
      <c r="D24" s="20">
        <v>6.5</v>
      </c>
      <c r="E24" s="20">
        <f t="shared" si="0"/>
        <v>9.25</v>
      </c>
      <c r="F24" s="17">
        <v>-34</v>
      </c>
      <c r="G24" s="16">
        <v>7.8</v>
      </c>
      <c r="H24" s="16">
        <f t="shared" si="1"/>
        <v>1.1044170208474242</v>
      </c>
      <c r="I24" s="14">
        <v>0.62</v>
      </c>
      <c r="J24" s="18">
        <f t="shared" si="2"/>
        <v>0.78131777556036175</v>
      </c>
    </row>
    <row r="25" spans="1:10" x14ac:dyDescent="0.25">
      <c r="A25" s="97">
        <v>6</v>
      </c>
      <c r="B25" s="16" t="s">
        <v>186</v>
      </c>
      <c r="C25" s="20">
        <v>18.5</v>
      </c>
      <c r="D25" s="20">
        <v>4</v>
      </c>
      <c r="E25" s="20">
        <f t="shared" si="0"/>
        <v>11.25</v>
      </c>
      <c r="F25" s="17">
        <v>-34</v>
      </c>
      <c r="G25" s="16">
        <v>7.8</v>
      </c>
      <c r="H25" s="16">
        <f t="shared" si="1"/>
        <v>1.9298559444586794</v>
      </c>
      <c r="I25" s="14">
        <v>1.21</v>
      </c>
      <c r="J25" s="18">
        <f t="shared" si="2"/>
        <v>0.59492226814766891</v>
      </c>
    </row>
    <row r="26" spans="1:10" x14ac:dyDescent="0.25">
      <c r="A26" s="97">
        <v>7</v>
      </c>
      <c r="B26" s="16" t="s">
        <v>186</v>
      </c>
      <c r="C26" s="20">
        <v>13.8</v>
      </c>
      <c r="D26" s="20">
        <v>1.7</v>
      </c>
      <c r="E26" s="20">
        <f t="shared" si="0"/>
        <v>7.75</v>
      </c>
      <c r="F26" s="17">
        <v>-34</v>
      </c>
      <c r="G26" s="16">
        <v>7.8</v>
      </c>
      <c r="H26" s="16">
        <f t="shared" si="1"/>
        <v>1.5445085868076291</v>
      </c>
      <c r="I26" s="14">
        <v>0.69</v>
      </c>
      <c r="J26" s="18">
        <f t="shared" si="2"/>
        <v>1.2384182417501872</v>
      </c>
    </row>
    <row r="27" spans="1:10" x14ac:dyDescent="0.25">
      <c r="A27" s="97">
        <v>8</v>
      </c>
      <c r="B27" s="16" t="s">
        <v>186</v>
      </c>
      <c r="C27" s="20">
        <v>13.1</v>
      </c>
      <c r="D27" s="20">
        <v>6.4</v>
      </c>
      <c r="E27" s="20">
        <f t="shared" si="0"/>
        <v>9.75</v>
      </c>
      <c r="F27" s="17">
        <v>-34</v>
      </c>
      <c r="G27" s="16">
        <v>7.8</v>
      </c>
      <c r="H27" s="16">
        <f t="shared" si="1"/>
        <v>1.2421774083710828</v>
      </c>
      <c r="I27" s="14">
        <v>0.61</v>
      </c>
      <c r="J27" s="18">
        <f t="shared" si="2"/>
        <v>1.0363564071657096</v>
      </c>
    </row>
    <row r="28" spans="1:10" x14ac:dyDescent="0.25">
      <c r="A28" s="97">
        <v>9</v>
      </c>
      <c r="B28" s="16" t="s">
        <v>186</v>
      </c>
      <c r="C28" s="20">
        <v>18.899999999999999</v>
      </c>
      <c r="D28" s="20">
        <v>7.1</v>
      </c>
      <c r="E28" s="20">
        <f t="shared" si="0"/>
        <v>13</v>
      </c>
      <c r="F28" s="17">
        <v>-34</v>
      </c>
      <c r="G28" s="16">
        <v>7.8</v>
      </c>
      <c r="H28" s="16">
        <f t="shared" si="1"/>
        <v>1.8487777129768739</v>
      </c>
      <c r="I28" s="14">
        <v>1.23</v>
      </c>
      <c r="J28" s="18">
        <f t="shared" si="2"/>
        <v>0.50307131136331207</v>
      </c>
    </row>
    <row r="29" spans="1:10" x14ac:dyDescent="0.25">
      <c r="A29" s="97">
        <v>10</v>
      </c>
      <c r="B29" s="16" t="s">
        <v>186</v>
      </c>
      <c r="C29" s="20">
        <v>17.2</v>
      </c>
      <c r="D29" s="20">
        <v>9.4</v>
      </c>
      <c r="E29" s="20">
        <f t="shared" si="0"/>
        <v>13.3</v>
      </c>
      <c r="F29" s="17">
        <v>-34</v>
      </c>
      <c r="G29" s="16">
        <v>7.8</v>
      </c>
      <c r="H29" s="16">
        <f t="shared" si="1"/>
        <v>1.5181419062944017</v>
      </c>
      <c r="I29" s="14">
        <v>0.9</v>
      </c>
      <c r="J29" s="18">
        <f t="shared" si="2"/>
        <v>0.68682434032711304</v>
      </c>
    </row>
    <row r="30" spans="1:10" x14ac:dyDescent="0.25">
      <c r="A30" s="97">
        <v>11</v>
      </c>
      <c r="B30" s="16" t="s">
        <v>186</v>
      </c>
      <c r="C30" s="20">
        <v>16.5</v>
      </c>
      <c r="D30" s="20">
        <v>8.5</v>
      </c>
      <c r="E30" s="20">
        <f t="shared" si="0"/>
        <v>12.5</v>
      </c>
      <c r="F30" s="17">
        <v>-34</v>
      </c>
      <c r="G30" s="16">
        <v>7.8</v>
      </c>
      <c r="H30" s="16">
        <f t="shared" si="1"/>
        <v>1.4968884872294261</v>
      </c>
      <c r="I30" s="14">
        <v>0.78</v>
      </c>
      <c r="J30" s="18">
        <f t="shared" si="2"/>
        <v>0.9190878041402899</v>
      </c>
    </row>
    <row r="31" spans="1:10" x14ac:dyDescent="0.25">
      <c r="A31" s="97">
        <v>12</v>
      </c>
      <c r="B31" s="16" t="s">
        <v>186</v>
      </c>
      <c r="C31" s="20">
        <v>14.2</v>
      </c>
      <c r="D31" s="20">
        <v>7.8</v>
      </c>
      <c r="E31" s="20">
        <f t="shared" si="0"/>
        <v>11</v>
      </c>
      <c r="F31" s="17">
        <v>-34</v>
      </c>
      <c r="G31" s="16">
        <v>7.8</v>
      </c>
      <c r="H31" s="16">
        <f t="shared" si="1"/>
        <v>1.2707802514046243</v>
      </c>
      <c r="I31" s="14">
        <v>0.56999999999999995</v>
      </c>
      <c r="J31" s="18">
        <f t="shared" si="2"/>
        <v>1.2294390375519724</v>
      </c>
    </row>
    <row r="32" spans="1:10" x14ac:dyDescent="0.25">
      <c r="A32" s="97">
        <v>13</v>
      </c>
      <c r="B32" s="16" t="s">
        <v>186</v>
      </c>
      <c r="C32" s="20">
        <v>11.6</v>
      </c>
      <c r="D32" s="20">
        <v>2.9</v>
      </c>
      <c r="E32" s="20">
        <f t="shared" si="0"/>
        <v>7.25</v>
      </c>
      <c r="F32" s="17">
        <v>-34</v>
      </c>
      <c r="G32" s="16">
        <v>7.8</v>
      </c>
      <c r="H32" s="16">
        <f t="shared" si="1"/>
        <v>1.2831983956573119</v>
      </c>
      <c r="I32" s="14">
        <v>0.66</v>
      </c>
      <c r="J32" s="18">
        <f t="shared" si="2"/>
        <v>0.94423999342016929</v>
      </c>
    </row>
    <row r="33" spans="1:10" x14ac:dyDescent="0.25">
      <c r="A33" s="97">
        <v>14</v>
      </c>
      <c r="B33" s="16" t="s">
        <v>186</v>
      </c>
      <c r="C33" s="20">
        <v>13.6</v>
      </c>
      <c r="D33" s="20">
        <v>1.5</v>
      </c>
      <c r="E33" s="20">
        <f t="shared" si="0"/>
        <v>7.55</v>
      </c>
      <c r="F33" s="81">
        <v>-34</v>
      </c>
      <c r="G33" s="16">
        <v>7.8</v>
      </c>
      <c r="H33" s="79">
        <f t="shared" si="1"/>
        <v>1.5320277093384767</v>
      </c>
      <c r="I33" s="14">
        <v>0.71</v>
      </c>
      <c r="J33" s="18">
        <f t="shared" si="2"/>
        <v>1.1577855061105304</v>
      </c>
    </row>
    <row r="34" spans="1:10" x14ac:dyDescent="0.25">
      <c r="A34" s="97">
        <v>15</v>
      </c>
      <c r="B34" s="16" t="s">
        <v>186</v>
      </c>
      <c r="C34" s="20">
        <v>19.5</v>
      </c>
      <c r="D34" s="20">
        <v>0.2</v>
      </c>
      <c r="E34" s="20">
        <f t="shared" si="0"/>
        <v>9.85</v>
      </c>
      <c r="F34" s="17">
        <v>-34</v>
      </c>
      <c r="G34" s="16">
        <v>7.8</v>
      </c>
      <c r="H34" s="16">
        <f t="shared" si="1"/>
        <v>2.1161448082575305</v>
      </c>
      <c r="I34" s="14">
        <v>0.81</v>
      </c>
      <c r="J34" s="18">
        <f t="shared" si="2"/>
        <v>1.6125244546389266</v>
      </c>
    </row>
    <row r="35" spans="1:10" x14ac:dyDescent="0.25">
      <c r="A35" s="97">
        <v>16</v>
      </c>
      <c r="B35" s="16" t="s">
        <v>186</v>
      </c>
      <c r="C35" s="20">
        <v>18.3</v>
      </c>
      <c r="D35" s="98">
        <v>-1.1000000000000001</v>
      </c>
      <c r="E35" s="20">
        <f t="shared" si="0"/>
        <v>8.6</v>
      </c>
      <c r="F35" s="81">
        <v>-34</v>
      </c>
      <c r="G35" s="16">
        <v>7.8</v>
      </c>
      <c r="H35" s="79">
        <f t="shared" si="1"/>
        <v>2.0228480864618579</v>
      </c>
      <c r="I35" s="14">
        <v>0.85</v>
      </c>
      <c r="J35" s="18">
        <f t="shared" si="2"/>
        <v>1.3798212781904211</v>
      </c>
    </row>
    <row r="36" spans="1:10" x14ac:dyDescent="0.25">
      <c r="A36" s="97">
        <v>17</v>
      </c>
      <c r="B36" s="16" t="s">
        <v>186</v>
      </c>
      <c r="C36" s="20">
        <v>9.4</v>
      </c>
      <c r="D36" s="20">
        <v>3.8</v>
      </c>
      <c r="E36" s="20">
        <f t="shared" si="0"/>
        <v>6.6</v>
      </c>
      <c r="F36" s="17">
        <v>-34</v>
      </c>
      <c r="G36" s="16">
        <v>7.8</v>
      </c>
      <c r="H36" s="16">
        <f t="shared" si="1"/>
        <v>1.001909409155139</v>
      </c>
      <c r="I36" s="14">
        <v>0.6</v>
      </c>
      <c r="J36" s="18">
        <f t="shared" si="2"/>
        <v>0.66984901525856522</v>
      </c>
    </row>
    <row r="37" spans="1:10" x14ac:dyDescent="0.25">
      <c r="A37" s="97">
        <v>18</v>
      </c>
      <c r="B37" s="16" t="s">
        <v>186</v>
      </c>
      <c r="C37" s="20">
        <v>10.199999999999999</v>
      </c>
      <c r="D37" s="20">
        <v>5.4</v>
      </c>
      <c r="E37" s="20">
        <f t="shared" si="0"/>
        <v>7.8</v>
      </c>
      <c r="F37" s="17">
        <v>-34</v>
      </c>
      <c r="G37" s="16">
        <v>7.8</v>
      </c>
      <c r="H37" s="16">
        <f t="shared" si="1"/>
        <v>0.97475335401895369</v>
      </c>
      <c r="I37" s="14">
        <v>0.56000000000000005</v>
      </c>
      <c r="J37" s="18">
        <f t="shared" si="2"/>
        <v>0.74063098931955995</v>
      </c>
    </row>
    <row r="38" spans="1:10" x14ac:dyDescent="0.25">
      <c r="A38" s="97">
        <v>19</v>
      </c>
      <c r="B38" s="16" t="s">
        <v>186</v>
      </c>
      <c r="C38" s="20">
        <v>17.899999999999999</v>
      </c>
      <c r="D38" s="20">
        <v>5.6</v>
      </c>
      <c r="E38" s="20">
        <f t="shared" si="0"/>
        <v>11.75</v>
      </c>
      <c r="F38" s="17">
        <v>-34</v>
      </c>
      <c r="G38" s="16">
        <v>7.8</v>
      </c>
      <c r="H38" s="16">
        <f t="shared" si="1"/>
        <v>1.8088928555023649</v>
      </c>
      <c r="I38" s="14">
        <v>0.91</v>
      </c>
      <c r="J38" s="18">
        <f t="shared" si="2"/>
        <v>0.98779434670589539</v>
      </c>
    </row>
    <row r="39" spans="1:10" x14ac:dyDescent="0.25">
      <c r="A39" s="97">
        <v>20</v>
      </c>
      <c r="B39" s="16" t="s">
        <v>186</v>
      </c>
      <c r="C39" s="20">
        <v>14</v>
      </c>
      <c r="D39" s="20">
        <v>4</v>
      </c>
      <c r="E39" s="20">
        <f t="shared" si="0"/>
        <v>9</v>
      </c>
      <c r="F39" s="17">
        <v>-34</v>
      </c>
      <c r="G39" s="16">
        <v>7.8</v>
      </c>
      <c r="H39" s="16">
        <f t="shared" si="1"/>
        <v>1.4750127918089389</v>
      </c>
      <c r="I39" s="14">
        <v>0.67</v>
      </c>
      <c r="J39" s="18">
        <f t="shared" si="2"/>
        <v>1.2015116295655801</v>
      </c>
    </row>
    <row r="40" spans="1:10" x14ac:dyDescent="0.25">
      <c r="A40" s="97">
        <v>21</v>
      </c>
      <c r="B40" s="16" t="s">
        <v>186</v>
      </c>
      <c r="C40" s="20">
        <v>16.600000000000001</v>
      </c>
      <c r="D40" s="20">
        <v>1.9</v>
      </c>
      <c r="E40" s="20">
        <f t="shared" si="0"/>
        <v>9.25</v>
      </c>
      <c r="F40" s="17">
        <v>-34</v>
      </c>
      <c r="G40" s="16">
        <v>7.8</v>
      </c>
      <c r="H40" s="16">
        <f t="shared" si="1"/>
        <v>1.8055537177518424</v>
      </c>
      <c r="I40" s="14">
        <v>0.78</v>
      </c>
      <c r="J40" s="18">
        <f t="shared" si="2"/>
        <v>1.314812458656208</v>
      </c>
    </row>
    <row r="41" spans="1:10" x14ac:dyDescent="0.25">
      <c r="A41" s="97">
        <v>22</v>
      </c>
      <c r="B41" s="16" t="s">
        <v>186</v>
      </c>
      <c r="C41" s="20">
        <v>12.2</v>
      </c>
      <c r="D41" s="20">
        <v>6.3</v>
      </c>
      <c r="E41" s="20">
        <f t="shared" si="0"/>
        <v>9.25</v>
      </c>
      <c r="F41" s="17">
        <v>-34</v>
      </c>
      <c r="G41" s="16">
        <v>7.8</v>
      </c>
      <c r="H41" s="16">
        <f t="shared" si="1"/>
        <v>1.143872850533441</v>
      </c>
      <c r="I41" s="14">
        <v>0.53</v>
      </c>
      <c r="J41" s="18">
        <f t="shared" si="2"/>
        <v>1.158250661383851</v>
      </c>
    </row>
    <row r="42" spans="1:10" x14ac:dyDescent="0.25">
      <c r="A42" s="97">
        <v>23</v>
      </c>
      <c r="B42" s="16" t="s">
        <v>186</v>
      </c>
      <c r="C42" s="20">
        <v>12.6</v>
      </c>
      <c r="D42" s="20">
        <v>9.6</v>
      </c>
      <c r="E42" s="20">
        <f t="shared" si="0"/>
        <v>11.1</v>
      </c>
      <c r="F42" s="17">
        <v>-34</v>
      </c>
      <c r="G42" s="16">
        <v>7.8</v>
      </c>
      <c r="H42" s="16">
        <f t="shared" si="1"/>
        <v>0.87315106080677707</v>
      </c>
      <c r="I42" s="14">
        <v>0.52</v>
      </c>
      <c r="J42" s="18">
        <f t="shared" si="2"/>
        <v>0.67913665539764811</v>
      </c>
    </row>
    <row r="43" spans="1:10" x14ac:dyDescent="0.25">
      <c r="A43" s="97">
        <v>24</v>
      </c>
      <c r="B43" s="16" t="s">
        <v>186</v>
      </c>
      <c r="C43" s="20">
        <v>10.7</v>
      </c>
      <c r="D43" s="20">
        <v>10.5</v>
      </c>
      <c r="E43" s="20">
        <f t="shared" si="0"/>
        <v>10.6</v>
      </c>
      <c r="F43" s="17">
        <v>-34</v>
      </c>
      <c r="G43" s="16">
        <v>7.8</v>
      </c>
      <c r="H43" s="16"/>
      <c r="I43" s="14"/>
      <c r="J43" s="18"/>
    </row>
    <row r="44" spans="1:10" x14ac:dyDescent="0.25">
      <c r="H44" s="25">
        <f>SUM(H14:H43)</f>
        <v>49.589510468596345</v>
      </c>
      <c r="I44">
        <f>SUM(I14:I43)</f>
        <v>25.220000000000002</v>
      </c>
      <c r="J44" s="103">
        <f>AVERAGE(J14:J42)</f>
        <v>0.9903830396094141</v>
      </c>
    </row>
    <row r="45" spans="1:10" x14ac:dyDescent="0.25">
      <c r="H45" s="25">
        <f>AVERAGE(H14:H43)</f>
        <v>1.7099831196067705</v>
      </c>
      <c r="I45" s="25">
        <f>AVERAGE(I14:I43)</f>
        <v>0.8696551724137932</v>
      </c>
    </row>
    <row r="49" spans="1:45" x14ac:dyDescent="0.25">
      <c r="A49" s="96" t="s">
        <v>189</v>
      </c>
      <c r="B49" s="21" t="s">
        <v>190</v>
      </c>
      <c r="C49" s="23" t="s">
        <v>191</v>
      </c>
      <c r="D49" s="24" t="s">
        <v>192</v>
      </c>
      <c r="F49" s="93">
        <v>24</v>
      </c>
      <c r="G49" s="14">
        <v>1.35</v>
      </c>
      <c r="N49" s="96" t="s">
        <v>189</v>
      </c>
      <c r="O49" s="97">
        <v>25</v>
      </c>
      <c r="P49" s="97">
        <v>26</v>
      </c>
      <c r="Q49" s="97">
        <v>27</v>
      </c>
      <c r="R49" s="97">
        <v>28</v>
      </c>
      <c r="S49" s="97">
        <v>29</v>
      </c>
      <c r="T49" s="97">
        <v>30</v>
      </c>
      <c r="U49" s="97">
        <v>1</v>
      </c>
      <c r="V49" s="97">
        <v>2</v>
      </c>
      <c r="W49" s="97">
        <v>3</v>
      </c>
      <c r="X49" s="97">
        <v>4</v>
      </c>
      <c r="Y49" s="97">
        <v>5</v>
      </c>
      <c r="Z49" s="97">
        <v>6</v>
      </c>
      <c r="AA49" s="97">
        <v>7</v>
      </c>
      <c r="AB49" s="97">
        <v>8</v>
      </c>
      <c r="AC49" s="97">
        <v>9</v>
      </c>
      <c r="AD49" s="97">
        <v>10</v>
      </c>
      <c r="AE49" s="97">
        <v>11</v>
      </c>
      <c r="AF49" s="97">
        <v>12</v>
      </c>
      <c r="AG49" s="97">
        <v>13</v>
      </c>
      <c r="AH49" s="97">
        <v>14</v>
      </c>
      <c r="AI49" s="97">
        <v>15</v>
      </c>
      <c r="AJ49" s="97">
        <v>16</v>
      </c>
      <c r="AK49" s="97">
        <v>17</v>
      </c>
      <c r="AL49" s="97">
        <v>18</v>
      </c>
      <c r="AM49" s="97">
        <v>19</v>
      </c>
      <c r="AN49" s="97">
        <v>20</v>
      </c>
      <c r="AO49" s="97">
        <v>21</v>
      </c>
      <c r="AP49" s="97">
        <v>22</v>
      </c>
      <c r="AQ49" s="97">
        <v>23</v>
      </c>
      <c r="AR49" s="97">
        <v>24</v>
      </c>
      <c r="AS49" s="22"/>
    </row>
    <row r="50" spans="1:45" x14ac:dyDescent="0.25">
      <c r="A50" s="97">
        <v>25</v>
      </c>
      <c r="B50" s="20">
        <v>17</v>
      </c>
      <c r="C50" s="20">
        <v>10.8</v>
      </c>
      <c r="D50" s="20">
        <v>6.2</v>
      </c>
      <c r="F50" s="93">
        <v>25</v>
      </c>
      <c r="G50" s="14">
        <v>0.83</v>
      </c>
      <c r="N50" s="21" t="s">
        <v>190</v>
      </c>
      <c r="O50" s="20">
        <v>17</v>
      </c>
      <c r="P50" s="20">
        <v>14.7</v>
      </c>
      <c r="Q50" s="20">
        <v>17.399999999999999</v>
      </c>
      <c r="R50" s="20">
        <v>17.399999999999999</v>
      </c>
      <c r="S50" s="20">
        <v>16.899999999999999</v>
      </c>
      <c r="T50" s="20">
        <v>19</v>
      </c>
      <c r="U50" s="20">
        <v>16.3</v>
      </c>
      <c r="V50" s="20">
        <v>16.5</v>
      </c>
      <c r="W50" s="20">
        <v>19.600000000000001</v>
      </c>
      <c r="X50" s="20">
        <v>19.5</v>
      </c>
      <c r="Y50" s="20">
        <v>12</v>
      </c>
      <c r="Z50" s="20">
        <v>18.5</v>
      </c>
      <c r="AA50" s="20">
        <v>13.8</v>
      </c>
      <c r="AB50" s="20">
        <v>13.1</v>
      </c>
      <c r="AC50" s="20">
        <v>18.899999999999999</v>
      </c>
      <c r="AD50" s="20">
        <v>17.2</v>
      </c>
      <c r="AE50" s="20">
        <v>16.5</v>
      </c>
      <c r="AF50" s="20">
        <v>14.2</v>
      </c>
      <c r="AG50" s="20">
        <v>11.6</v>
      </c>
      <c r="AH50" s="20">
        <v>13.6</v>
      </c>
      <c r="AI50" s="20">
        <v>19.5</v>
      </c>
      <c r="AJ50" s="20">
        <v>18.3</v>
      </c>
      <c r="AK50" s="20">
        <v>9.4</v>
      </c>
      <c r="AL50" s="20">
        <v>10.199999999999999</v>
      </c>
      <c r="AM50" s="20">
        <v>17.899999999999999</v>
      </c>
      <c r="AN50" s="20">
        <v>14</v>
      </c>
      <c r="AO50" s="20">
        <v>16.600000000000001</v>
      </c>
      <c r="AP50" s="20">
        <v>12.2</v>
      </c>
      <c r="AQ50" s="20">
        <v>12.6</v>
      </c>
      <c r="AR50" s="20">
        <v>10.7</v>
      </c>
      <c r="AS50" s="22"/>
    </row>
    <row r="51" spans="1:45" x14ac:dyDescent="0.25">
      <c r="A51" s="97">
        <v>26</v>
      </c>
      <c r="B51" s="20">
        <v>14.7</v>
      </c>
      <c r="C51" s="20">
        <v>5.0999999999999996</v>
      </c>
      <c r="D51" s="20">
        <v>9.6</v>
      </c>
      <c r="F51" s="93">
        <v>26</v>
      </c>
      <c r="G51" s="14">
        <v>0.77</v>
      </c>
      <c r="N51" s="23" t="s">
        <v>191</v>
      </c>
      <c r="O51" s="20">
        <v>10.8</v>
      </c>
      <c r="P51" s="20">
        <v>5.0999999999999996</v>
      </c>
      <c r="Q51" s="20">
        <v>2.8</v>
      </c>
      <c r="R51" s="20">
        <v>0.8</v>
      </c>
      <c r="S51" s="20">
        <v>3.4</v>
      </c>
      <c r="T51" s="20">
        <v>0.2</v>
      </c>
      <c r="U51" s="20">
        <v>3.2</v>
      </c>
      <c r="V51" s="20">
        <v>0.7</v>
      </c>
      <c r="W51" s="20">
        <v>0.3</v>
      </c>
      <c r="X51" s="20">
        <v>3.5</v>
      </c>
      <c r="Y51" s="20">
        <v>6.5</v>
      </c>
      <c r="Z51" s="20">
        <v>4</v>
      </c>
      <c r="AA51" s="20">
        <v>1.7</v>
      </c>
      <c r="AB51" s="20">
        <v>6.4</v>
      </c>
      <c r="AC51" s="20">
        <v>7.1</v>
      </c>
      <c r="AD51" s="20">
        <v>9.4</v>
      </c>
      <c r="AE51" s="20">
        <v>8.5</v>
      </c>
      <c r="AF51" s="20">
        <v>7.8</v>
      </c>
      <c r="AG51" s="20">
        <v>2.9</v>
      </c>
      <c r="AH51" s="20">
        <v>1.5</v>
      </c>
      <c r="AI51" s="20">
        <v>0.2</v>
      </c>
      <c r="AJ51" s="98">
        <v>-1.1000000000000001</v>
      </c>
      <c r="AK51" s="20">
        <v>3.8</v>
      </c>
      <c r="AL51" s="20">
        <v>5.4</v>
      </c>
      <c r="AM51" s="20">
        <v>5.6</v>
      </c>
      <c r="AN51" s="20">
        <v>4</v>
      </c>
      <c r="AO51" s="20">
        <v>1.9</v>
      </c>
      <c r="AP51" s="20">
        <v>6.3</v>
      </c>
      <c r="AQ51" s="20">
        <v>9.6</v>
      </c>
      <c r="AR51" s="20">
        <v>10.5</v>
      </c>
      <c r="AS51" s="22"/>
    </row>
    <row r="52" spans="1:45" x14ac:dyDescent="0.25">
      <c r="A52" s="97">
        <v>27</v>
      </c>
      <c r="B52" s="20">
        <v>17.399999999999999</v>
      </c>
      <c r="C52" s="20">
        <v>2.8</v>
      </c>
      <c r="D52" s="20">
        <v>14.6</v>
      </c>
      <c r="F52" s="93">
        <v>27</v>
      </c>
      <c r="G52" s="14">
        <v>1.1599999999999999</v>
      </c>
      <c r="N52" s="24" t="s">
        <v>192</v>
      </c>
      <c r="O52" s="20">
        <v>6.2</v>
      </c>
      <c r="P52" s="20">
        <v>9.6</v>
      </c>
      <c r="Q52" s="20">
        <v>14.6</v>
      </c>
      <c r="R52" s="20">
        <v>16.600000000000001</v>
      </c>
      <c r="S52" s="20">
        <v>13.5</v>
      </c>
      <c r="T52" s="20">
        <v>18.8</v>
      </c>
      <c r="U52" s="20">
        <v>13.1</v>
      </c>
      <c r="V52" s="20">
        <v>15.8</v>
      </c>
      <c r="W52" s="20">
        <v>19.3</v>
      </c>
      <c r="X52" s="20">
        <v>16</v>
      </c>
      <c r="Y52" s="20">
        <v>5.5</v>
      </c>
      <c r="Z52" s="20">
        <v>14.5</v>
      </c>
      <c r="AA52" s="20">
        <v>12.1</v>
      </c>
      <c r="AB52" s="20">
        <v>6.7</v>
      </c>
      <c r="AC52" s="20">
        <v>11.8</v>
      </c>
      <c r="AD52" s="20">
        <v>7.8</v>
      </c>
      <c r="AE52" s="20">
        <v>8</v>
      </c>
      <c r="AF52" s="20">
        <v>6.4</v>
      </c>
      <c r="AG52" s="20">
        <v>8.6999999999999993</v>
      </c>
      <c r="AH52" s="20">
        <v>12.1</v>
      </c>
      <c r="AI52" s="20">
        <v>19.3</v>
      </c>
      <c r="AJ52" s="20">
        <v>19.399999999999999</v>
      </c>
      <c r="AK52" s="20">
        <v>5.6</v>
      </c>
      <c r="AL52" s="20">
        <v>4.8</v>
      </c>
      <c r="AM52" s="20">
        <v>12.3</v>
      </c>
      <c r="AN52" s="20">
        <v>10</v>
      </c>
      <c r="AO52" s="20">
        <v>14.7</v>
      </c>
      <c r="AP52" s="20">
        <v>5.9</v>
      </c>
      <c r="AQ52" s="20">
        <v>3</v>
      </c>
      <c r="AR52" s="20">
        <v>0.2</v>
      </c>
      <c r="AS52" s="19"/>
    </row>
    <row r="53" spans="1:45" x14ac:dyDescent="0.25">
      <c r="A53" s="97">
        <v>28</v>
      </c>
      <c r="B53" s="20">
        <v>17.399999999999999</v>
      </c>
      <c r="C53" s="20">
        <v>0.8</v>
      </c>
      <c r="D53" s="20">
        <v>16.600000000000001</v>
      </c>
      <c r="F53" s="93">
        <v>28</v>
      </c>
      <c r="G53" s="14">
        <v>1.3</v>
      </c>
    </row>
    <row r="54" spans="1:45" x14ac:dyDescent="0.25">
      <c r="A54" s="97">
        <v>29</v>
      </c>
      <c r="B54" s="20">
        <v>16.899999999999999</v>
      </c>
      <c r="C54" s="20">
        <v>3.4</v>
      </c>
      <c r="D54" s="20">
        <v>13.5</v>
      </c>
      <c r="F54" s="93">
        <v>29</v>
      </c>
      <c r="G54" s="14">
        <v>1.21</v>
      </c>
    </row>
    <row r="55" spans="1:45" x14ac:dyDescent="0.25">
      <c r="A55" s="97">
        <v>30</v>
      </c>
      <c r="B55" s="20">
        <v>19</v>
      </c>
      <c r="C55" s="20">
        <v>0.2</v>
      </c>
      <c r="D55" s="20">
        <v>18.8</v>
      </c>
      <c r="F55" s="93">
        <v>30</v>
      </c>
      <c r="G55" s="14">
        <v>1.34</v>
      </c>
      <c r="N55" s="93">
        <v>24</v>
      </c>
      <c r="O55" s="93">
        <v>25</v>
      </c>
      <c r="P55" s="93">
        <v>26</v>
      </c>
      <c r="Q55" s="93">
        <v>27</v>
      </c>
      <c r="R55" s="93">
        <v>28</v>
      </c>
      <c r="S55" s="93">
        <v>29</v>
      </c>
      <c r="T55" s="93">
        <v>30</v>
      </c>
      <c r="U55" s="93">
        <v>1</v>
      </c>
      <c r="V55" s="93">
        <v>2</v>
      </c>
      <c r="W55" s="93">
        <v>3</v>
      </c>
      <c r="X55" s="93">
        <v>4</v>
      </c>
      <c r="Y55" s="93">
        <v>5</v>
      </c>
      <c r="Z55" s="93">
        <v>6</v>
      </c>
      <c r="AA55" s="93">
        <v>7</v>
      </c>
      <c r="AB55" s="93">
        <v>8</v>
      </c>
      <c r="AC55" s="93">
        <v>9</v>
      </c>
      <c r="AD55" s="93">
        <v>10</v>
      </c>
      <c r="AE55" s="93">
        <v>11</v>
      </c>
      <c r="AF55" s="93">
        <v>12</v>
      </c>
      <c r="AG55" s="93">
        <v>13</v>
      </c>
      <c r="AH55" s="93">
        <v>14</v>
      </c>
      <c r="AI55" s="93">
        <v>15</v>
      </c>
      <c r="AJ55" s="93">
        <v>16</v>
      </c>
      <c r="AK55" s="93">
        <v>17</v>
      </c>
      <c r="AL55" s="93">
        <v>18</v>
      </c>
      <c r="AM55" s="93">
        <v>19</v>
      </c>
      <c r="AN55" s="93">
        <v>20</v>
      </c>
      <c r="AO55" s="93">
        <v>21</v>
      </c>
      <c r="AP55" s="93">
        <v>22</v>
      </c>
      <c r="AQ55" s="93">
        <v>23</v>
      </c>
      <c r="AR55" s="94"/>
    </row>
    <row r="56" spans="1:45" x14ac:dyDescent="0.25">
      <c r="A56" s="97">
        <v>1</v>
      </c>
      <c r="B56" s="20">
        <v>16.3</v>
      </c>
      <c r="C56" s="20">
        <v>3.2</v>
      </c>
      <c r="D56" s="20">
        <v>13.1</v>
      </c>
      <c r="F56" s="93">
        <v>1</v>
      </c>
      <c r="G56" s="14">
        <v>1.19</v>
      </c>
      <c r="N56" s="14">
        <v>1.35</v>
      </c>
      <c r="O56" s="14">
        <v>0.83</v>
      </c>
      <c r="P56" s="14">
        <v>0.77</v>
      </c>
      <c r="Q56" s="14">
        <v>1.1599999999999999</v>
      </c>
      <c r="R56" s="14">
        <v>1.3</v>
      </c>
      <c r="S56" s="14">
        <v>1.21</v>
      </c>
      <c r="T56" s="14">
        <v>1.34</v>
      </c>
      <c r="U56" s="14">
        <v>1.19</v>
      </c>
      <c r="V56" s="14">
        <v>0.86</v>
      </c>
      <c r="W56" s="14">
        <v>1.22</v>
      </c>
      <c r="X56" s="14">
        <v>0.96</v>
      </c>
      <c r="Y56" s="14">
        <v>0.62</v>
      </c>
      <c r="Z56" s="14">
        <v>1.21</v>
      </c>
      <c r="AA56" s="14">
        <v>0.69</v>
      </c>
      <c r="AB56" s="14">
        <v>0.61</v>
      </c>
      <c r="AC56" s="14">
        <v>1.23</v>
      </c>
      <c r="AD56" s="14">
        <v>0.9</v>
      </c>
      <c r="AE56" s="14">
        <v>0.78</v>
      </c>
      <c r="AF56" s="14">
        <v>0.56999999999999995</v>
      </c>
      <c r="AG56" s="14">
        <v>0.66</v>
      </c>
      <c r="AH56" s="14">
        <v>0.71</v>
      </c>
      <c r="AI56" s="14">
        <v>0.81</v>
      </c>
      <c r="AJ56" s="14">
        <v>0.85</v>
      </c>
      <c r="AK56" s="14">
        <v>0.6</v>
      </c>
      <c r="AL56" s="14">
        <v>0.56000000000000005</v>
      </c>
      <c r="AM56" s="14">
        <v>0.91</v>
      </c>
      <c r="AN56" s="14">
        <v>0.67</v>
      </c>
      <c r="AO56" s="14">
        <v>0.78</v>
      </c>
      <c r="AP56" s="14">
        <v>0.53</v>
      </c>
      <c r="AQ56" s="14">
        <v>0.52</v>
      </c>
      <c r="AR56" s="92"/>
    </row>
    <row r="57" spans="1:45" x14ac:dyDescent="0.25">
      <c r="A57" s="97">
        <v>2</v>
      </c>
      <c r="B57" s="20">
        <v>16.5</v>
      </c>
      <c r="C57" s="20">
        <v>0.7</v>
      </c>
      <c r="D57" s="20">
        <v>15.8</v>
      </c>
      <c r="F57" s="93">
        <v>2</v>
      </c>
      <c r="G57" s="14">
        <v>0.86</v>
      </c>
    </row>
    <row r="58" spans="1:45" x14ac:dyDescent="0.25">
      <c r="A58" s="97">
        <v>3</v>
      </c>
      <c r="B58" s="20">
        <v>19.600000000000001</v>
      </c>
      <c r="C58" s="20">
        <v>0.3</v>
      </c>
      <c r="D58" s="20">
        <v>19.3</v>
      </c>
      <c r="F58" s="93">
        <v>3</v>
      </c>
      <c r="G58" s="14">
        <v>1.22</v>
      </c>
    </row>
    <row r="59" spans="1:45" x14ac:dyDescent="0.25">
      <c r="A59" s="97">
        <v>4</v>
      </c>
      <c r="B59" s="20">
        <v>19.5</v>
      </c>
      <c r="C59" s="20">
        <v>3.5</v>
      </c>
      <c r="D59" s="20">
        <v>16</v>
      </c>
      <c r="F59" s="93">
        <v>4</v>
      </c>
      <c r="G59" s="14">
        <v>0.96</v>
      </c>
    </row>
    <row r="60" spans="1:45" x14ac:dyDescent="0.25">
      <c r="A60" s="97">
        <v>5</v>
      </c>
      <c r="B60" s="20">
        <v>12</v>
      </c>
      <c r="C60" s="20">
        <v>6.5</v>
      </c>
      <c r="D60" s="20">
        <v>5.5</v>
      </c>
      <c r="F60" s="93">
        <v>5</v>
      </c>
      <c r="G60" s="14">
        <v>0.62</v>
      </c>
    </row>
    <row r="61" spans="1:45" x14ac:dyDescent="0.25">
      <c r="A61" s="97">
        <v>6</v>
      </c>
      <c r="B61" s="20">
        <v>18.5</v>
      </c>
      <c r="C61" s="20">
        <v>4</v>
      </c>
      <c r="D61" s="20">
        <v>14.5</v>
      </c>
      <c r="F61" s="93">
        <v>6</v>
      </c>
      <c r="G61" s="14">
        <v>1.21</v>
      </c>
    </row>
    <row r="62" spans="1:45" x14ac:dyDescent="0.25">
      <c r="A62" s="97">
        <v>7</v>
      </c>
      <c r="B62" s="20">
        <v>13.8</v>
      </c>
      <c r="C62" s="20">
        <v>1.7</v>
      </c>
      <c r="D62" s="20">
        <v>12.1</v>
      </c>
      <c r="F62" s="93">
        <v>7</v>
      </c>
      <c r="G62" s="14">
        <v>0.69</v>
      </c>
    </row>
    <row r="63" spans="1:45" x14ac:dyDescent="0.25">
      <c r="A63" s="97">
        <v>8</v>
      </c>
      <c r="B63" s="20">
        <v>13.1</v>
      </c>
      <c r="C63" s="20">
        <v>6.4</v>
      </c>
      <c r="D63" s="20">
        <v>6.7</v>
      </c>
      <c r="F63" s="93">
        <v>8</v>
      </c>
      <c r="G63" s="14">
        <v>0.61</v>
      </c>
    </row>
    <row r="64" spans="1:45" x14ac:dyDescent="0.25">
      <c r="A64" s="97">
        <v>9</v>
      </c>
      <c r="B64" s="20">
        <v>18.899999999999999</v>
      </c>
      <c r="C64" s="20">
        <v>7.1</v>
      </c>
      <c r="D64" s="20">
        <v>11.8</v>
      </c>
      <c r="F64" s="93">
        <v>9</v>
      </c>
      <c r="G64" s="14">
        <v>1.23</v>
      </c>
    </row>
    <row r="65" spans="1:7" x14ac:dyDescent="0.25">
      <c r="A65" s="97">
        <v>10</v>
      </c>
      <c r="B65" s="20">
        <v>17.2</v>
      </c>
      <c r="C65" s="20">
        <v>9.4</v>
      </c>
      <c r="D65" s="20">
        <v>7.8</v>
      </c>
      <c r="F65" s="93">
        <v>10</v>
      </c>
      <c r="G65" s="14">
        <v>0.9</v>
      </c>
    </row>
    <row r="66" spans="1:7" x14ac:dyDescent="0.25">
      <c r="A66" s="97">
        <v>11</v>
      </c>
      <c r="B66" s="20">
        <v>16.5</v>
      </c>
      <c r="C66" s="20">
        <v>8.5</v>
      </c>
      <c r="D66" s="20">
        <v>8</v>
      </c>
      <c r="F66" s="93">
        <v>11</v>
      </c>
      <c r="G66" s="14">
        <v>0.78</v>
      </c>
    </row>
    <row r="67" spans="1:7" x14ac:dyDescent="0.25">
      <c r="A67" s="97">
        <v>12</v>
      </c>
      <c r="B67" s="20">
        <v>14.2</v>
      </c>
      <c r="C67" s="20">
        <v>7.8</v>
      </c>
      <c r="D67" s="20">
        <v>6.4</v>
      </c>
      <c r="F67" s="93">
        <v>12</v>
      </c>
      <c r="G67" s="14">
        <v>0.56999999999999995</v>
      </c>
    </row>
    <row r="68" spans="1:7" x14ac:dyDescent="0.25">
      <c r="A68" s="97">
        <v>13</v>
      </c>
      <c r="B68" s="20">
        <v>11.6</v>
      </c>
      <c r="C68" s="20">
        <v>2.9</v>
      </c>
      <c r="D68" s="20">
        <v>8.6999999999999993</v>
      </c>
      <c r="F68" s="93">
        <v>13</v>
      </c>
      <c r="G68" s="14">
        <v>0.66</v>
      </c>
    </row>
    <row r="69" spans="1:7" x14ac:dyDescent="0.25">
      <c r="A69" s="97">
        <v>14</v>
      </c>
      <c r="B69" s="20">
        <v>13.6</v>
      </c>
      <c r="C69" s="20">
        <v>1.5</v>
      </c>
      <c r="D69" s="20">
        <v>12.1</v>
      </c>
      <c r="F69" s="93">
        <v>14</v>
      </c>
      <c r="G69" s="14">
        <v>0.71</v>
      </c>
    </row>
    <row r="70" spans="1:7" x14ac:dyDescent="0.25">
      <c r="A70" s="97">
        <v>15</v>
      </c>
      <c r="B70" s="20">
        <v>19.5</v>
      </c>
      <c r="C70" s="20">
        <v>0.2</v>
      </c>
      <c r="D70" s="20">
        <v>19.3</v>
      </c>
      <c r="F70" s="93">
        <v>15</v>
      </c>
      <c r="G70" s="14">
        <v>0.81</v>
      </c>
    </row>
    <row r="71" spans="1:7" x14ac:dyDescent="0.25">
      <c r="A71" s="97">
        <v>16</v>
      </c>
      <c r="B71" s="20">
        <v>18.3</v>
      </c>
      <c r="C71" s="98">
        <v>-1.1000000000000001</v>
      </c>
      <c r="D71" s="20">
        <v>19.399999999999999</v>
      </c>
      <c r="F71" s="93">
        <v>16</v>
      </c>
      <c r="G71" s="14">
        <v>0.85</v>
      </c>
    </row>
    <row r="72" spans="1:7" x14ac:dyDescent="0.25">
      <c r="A72" s="97">
        <v>17</v>
      </c>
      <c r="B72" s="20">
        <v>9.4</v>
      </c>
      <c r="C72" s="20">
        <v>3.8</v>
      </c>
      <c r="D72" s="20">
        <v>5.6</v>
      </c>
      <c r="F72" s="93">
        <v>17</v>
      </c>
      <c r="G72" s="14">
        <v>0.6</v>
      </c>
    </row>
    <row r="73" spans="1:7" x14ac:dyDescent="0.25">
      <c r="A73" s="97">
        <v>18</v>
      </c>
      <c r="B73" s="20">
        <v>10.199999999999999</v>
      </c>
      <c r="C73" s="20">
        <v>5.4</v>
      </c>
      <c r="D73" s="20">
        <v>4.8</v>
      </c>
      <c r="F73" s="93">
        <v>18</v>
      </c>
      <c r="G73" s="14">
        <v>0.56000000000000005</v>
      </c>
    </row>
    <row r="74" spans="1:7" x14ac:dyDescent="0.25">
      <c r="A74" s="97">
        <v>19</v>
      </c>
      <c r="B74" s="20">
        <v>17.899999999999999</v>
      </c>
      <c r="C74" s="20">
        <v>5.6</v>
      </c>
      <c r="D74" s="20">
        <v>12.3</v>
      </c>
      <c r="F74" s="93">
        <v>19</v>
      </c>
      <c r="G74" s="14">
        <v>0.91</v>
      </c>
    </row>
    <row r="75" spans="1:7" x14ac:dyDescent="0.25">
      <c r="A75" s="97">
        <v>20</v>
      </c>
      <c r="B75" s="20">
        <v>14</v>
      </c>
      <c r="C75" s="20">
        <v>4</v>
      </c>
      <c r="D75" s="20">
        <v>10</v>
      </c>
      <c r="F75" s="93">
        <v>20</v>
      </c>
      <c r="G75" s="14">
        <v>0.67</v>
      </c>
    </row>
    <row r="76" spans="1:7" x14ac:dyDescent="0.25">
      <c r="A76" s="97">
        <v>21</v>
      </c>
      <c r="B76" s="20">
        <v>16.600000000000001</v>
      </c>
      <c r="C76" s="20">
        <v>1.9</v>
      </c>
      <c r="D76" s="20">
        <v>14.7</v>
      </c>
      <c r="F76" s="93">
        <v>21</v>
      </c>
      <c r="G76" s="14">
        <v>0.78</v>
      </c>
    </row>
    <row r="77" spans="1:7" x14ac:dyDescent="0.25">
      <c r="A77" s="97">
        <v>22</v>
      </c>
      <c r="B77" s="20">
        <v>12.2</v>
      </c>
      <c r="C77" s="20">
        <v>6.3</v>
      </c>
      <c r="D77" s="20">
        <v>5.9</v>
      </c>
      <c r="F77" s="93">
        <v>22</v>
      </c>
      <c r="G77" s="14">
        <v>0.53</v>
      </c>
    </row>
    <row r="78" spans="1:7" x14ac:dyDescent="0.25">
      <c r="A78" s="97">
        <v>23</v>
      </c>
      <c r="B78" s="20">
        <v>12.6</v>
      </c>
      <c r="C78" s="20">
        <v>9.6</v>
      </c>
      <c r="D78" s="20">
        <v>3</v>
      </c>
      <c r="F78" s="93">
        <v>23</v>
      </c>
      <c r="G78" s="14">
        <v>0.52</v>
      </c>
    </row>
    <row r="79" spans="1:7" x14ac:dyDescent="0.25">
      <c r="A79" s="97">
        <v>24</v>
      </c>
      <c r="B79" s="20">
        <v>10.7</v>
      </c>
      <c r="C79" s="20">
        <v>10.5</v>
      </c>
      <c r="D79" s="20">
        <v>0.2</v>
      </c>
      <c r="F79" s="94"/>
      <c r="G79" s="92"/>
    </row>
    <row r="80" spans="1:7" x14ac:dyDescent="0.25">
      <c r="A80" s="22"/>
      <c r="B80" s="22"/>
      <c r="C80" s="22"/>
      <c r="D80" s="19"/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917D6-3A65-4791-AF98-7B5D11E5D30E}">
  <dimension ref="A1:AT75"/>
  <sheetViews>
    <sheetView tabSelected="1" topLeftCell="C1" workbookViewId="0">
      <selection activeCell="I2" sqref="I2"/>
    </sheetView>
  </sheetViews>
  <sheetFormatPr baseColWidth="10" defaultRowHeight="15" x14ac:dyDescent="0.25"/>
  <cols>
    <col min="8" max="8" width="18.85546875" bestFit="1" customWidth="1"/>
    <col min="9" max="9" width="15.5703125" bestFit="1" customWidth="1"/>
  </cols>
  <sheetData>
    <row r="1" spans="1:12" x14ac:dyDescent="0.25">
      <c r="A1" s="3" t="s">
        <v>177</v>
      </c>
      <c r="B1" s="3" t="s">
        <v>12</v>
      </c>
      <c r="C1" s="99" t="s">
        <v>190</v>
      </c>
      <c r="D1" s="100" t="s">
        <v>191</v>
      </c>
      <c r="E1" s="101" t="s">
        <v>192</v>
      </c>
      <c r="F1" s="3" t="s">
        <v>31</v>
      </c>
      <c r="G1" s="3" t="s">
        <v>180</v>
      </c>
      <c r="H1" s="3" t="s">
        <v>226</v>
      </c>
      <c r="I1" s="3" t="s">
        <v>233</v>
      </c>
      <c r="J1" s="3" t="s">
        <v>182</v>
      </c>
    </row>
    <row r="2" spans="1:12" x14ac:dyDescent="0.25">
      <c r="A2" s="97">
        <v>25</v>
      </c>
      <c r="B2" s="16" t="s">
        <v>185</v>
      </c>
      <c r="C2" s="20">
        <v>9.3000000000000007</v>
      </c>
      <c r="D2" s="20">
        <v>6.1</v>
      </c>
      <c r="E2" s="20">
        <f>AVERAGE(C2:D2)</f>
        <v>7.7</v>
      </c>
      <c r="F2" s="17">
        <v>-34</v>
      </c>
      <c r="G2" s="16">
        <v>9.1</v>
      </c>
      <c r="H2" s="16">
        <f>0.0023*(E2+17)*G2*(C2-D2)^0.5</f>
        <v>0.92478583871683517</v>
      </c>
      <c r="I2" s="14">
        <v>0.9</v>
      </c>
      <c r="J2" s="184">
        <f>((H2-I2)/I2)*100</f>
        <v>2.7539820796483498</v>
      </c>
    </row>
    <row r="3" spans="1:12" x14ac:dyDescent="0.25">
      <c r="A3" s="97">
        <v>26</v>
      </c>
      <c r="B3" s="16" t="s">
        <v>185</v>
      </c>
      <c r="C3" s="20">
        <v>10</v>
      </c>
      <c r="D3" s="20">
        <v>5.0999999999999996</v>
      </c>
      <c r="E3" s="20">
        <f t="shared" ref="E3:E31" si="0">AVERAGE(C3:D3)</f>
        <v>7.55</v>
      </c>
      <c r="F3" s="17">
        <v>-34</v>
      </c>
      <c r="G3" s="16">
        <v>9.1</v>
      </c>
      <c r="H3" s="16">
        <f t="shared" ref="H3:H30" si="1">0.0023*(E3+17)*G3*(C3-D3)^0.5</f>
        <v>1.1374145114785661</v>
      </c>
      <c r="I3" s="14">
        <v>1.06</v>
      </c>
      <c r="J3" s="184">
        <f t="shared" ref="J3:J30" si="2">((H3-I3)/I3)*100</f>
        <v>7.3032557998647203</v>
      </c>
    </row>
    <row r="4" spans="1:12" x14ac:dyDescent="0.25">
      <c r="A4" s="97">
        <v>27</v>
      </c>
      <c r="B4" s="16" t="s">
        <v>185</v>
      </c>
      <c r="C4" s="20">
        <v>10.1</v>
      </c>
      <c r="D4" s="20">
        <v>3.7</v>
      </c>
      <c r="E4" s="20">
        <f t="shared" si="0"/>
        <v>6.9</v>
      </c>
      <c r="F4" s="17">
        <v>-34</v>
      </c>
      <c r="G4" s="16">
        <v>9.1</v>
      </c>
      <c r="H4" s="16">
        <f t="shared" si="1"/>
        <v>1.2654853336904384</v>
      </c>
      <c r="I4" s="14">
        <v>1.5</v>
      </c>
      <c r="J4" s="184">
        <f t="shared" si="2"/>
        <v>-15.634311087304109</v>
      </c>
    </row>
    <row r="5" spans="1:12" x14ac:dyDescent="0.25">
      <c r="A5" s="97">
        <v>28</v>
      </c>
      <c r="B5" s="16" t="s">
        <v>185</v>
      </c>
      <c r="C5" s="20">
        <v>10.6</v>
      </c>
      <c r="D5" s="20">
        <v>3.3</v>
      </c>
      <c r="E5" s="20">
        <f t="shared" si="0"/>
        <v>6.9499999999999993</v>
      </c>
      <c r="F5" s="17">
        <v>-34</v>
      </c>
      <c r="G5" s="16">
        <v>9.1</v>
      </c>
      <c r="H5" s="16">
        <f t="shared" si="1"/>
        <v>1.3543664161357607</v>
      </c>
      <c r="I5" s="14">
        <v>1.05</v>
      </c>
      <c r="J5" s="184">
        <f t="shared" si="2"/>
        <v>28.9872777272153</v>
      </c>
      <c r="K5">
        <f>SUM(I2:I8)</f>
        <v>7.2299999999999986</v>
      </c>
      <c r="L5">
        <f>SUM(H2:H8)</f>
        <v>9.2045390967115459</v>
      </c>
    </row>
    <row r="6" spans="1:12" x14ac:dyDescent="0.25">
      <c r="A6" s="97">
        <v>29</v>
      </c>
      <c r="B6" s="16" t="s">
        <v>185</v>
      </c>
      <c r="C6" s="20">
        <v>9.9</v>
      </c>
      <c r="D6" s="20">
        <v>0.3</v>
      </c>
      <c r="E6" s="20">
        <f t="shared" si="0"/>
        <v>5.1000000000000005</v>
      </c>
      <c r="F6" s="17">
        <v>-34</v>
      </c>
      <c r="G6" s="16">
        <v>9.1</v>
      </c>
      <c r="H6" s="16">
        <f t="shared" si="1"/>
        <v>1.4331680525906234</v>
      </c>
      <c r="I6" s="14">
        <v>0.97</v>
      </c>
      <c r="J6" s="184">
        <f t="shared" si="2"/>
        <v>47.749283772229219</v>
      </c>
    </row>
    <row r="7" spans="1:12" x14ac:dyDescent="0.25">
      <c r="A7" s="97">
        <v>30</v>
      </c>
      <c r="B7" s="16" t="s">
        <v>185</v>
      </c>
      <c r="C7" s="20">
        <v>11.2</v>
      </c>
      <c r="D7" s="20">
        <v>2.9</v>
      </c>
      <c r="E7" s="20">
        <f t="shared" si="0"/>
        <v>7.05</v>
      </c>
      <c r="F7" s="17">
        <v>-34</v>
      </c>
      <c r="G7" s="16">
        <v>9.1</v>
      </c>
      <c r="H7" s="16">
        <f t="shared" si="1"/>
        <v>1.4501848215226483</v>
      </c>
      <c r="I7" s="14">
        <v>0.81</v>
      </c>
      <c r="J7" s="184">
        <f t="shared" si="2"/>
        <v>79.035163150944214</v>
      </c>
    </row>
    <row r="8" spans="1:12" x14ac:dyDescent="0.25">
      <c r="A8" s="97">
        <v>1</v>
      </c>
      <c r="B8" s="16" t="s">
        <v>185</v>
      </c>
      <c r="C8" s="20">
        <v>13.8</v>
      </c>
      <c r="D8" s="20">
        <v>5</v>
      </c>
      <c r="E8" s="20">
        <f t="shared" si="0"/>
        <v>9.4</v>
      </c>
      <c r="F8" s="17">
        <v>-34</v>
      </c>
      <c r="G8" s="16">
        <v>9.1</v>
      </c>
      <c r="H8" s="16">
        <f t="shared" si="1"/>
        <v>1.6391341225766729</v>
      </c>
      <c r="I8" s="14">
        <v>0.94</v>
      </c>
      <c r="J8" s="184">
        <f t="shared" si="2"/>
        <v>74.375970486880107</v>
      </c>
    </row>
    <row r="9" spans="1:12" x14ac:dyDescent="0.25">
      <c r="A9" s="97">
        <v>2</v>
      </c>
      <c r="B9" s="16" t="s">
        <v>185</v>
      </c>
      <c r="C9" s="20">
        <v>13.5</v>
      </c>
      <c r="D9" s="20">
        <v>7.5</v>
      </c>
      <c r="E9" s="20">
        <f t="shared" si="0"/>
        <v>10.5</v>
      </c>
      <c r="F9" s="17">
        <v>-34</v>
      </c>
      <c r="G9" s="16">
        <v>9.1</v>
      </c>
      <c r="H9" s="16">
        <f t="shared" si="1"/>
        <v>1.4098650587024275</v>
      </c>
      <c r="I9" s="14">
        <v>0.85</v>
      </c>
      <c r="J9" s="184">
        <f t="shared" si="2"/>
        <v>65.866477494403242</v>
      </c>
    </row>
    <row r="10" spans="1:12" x14ac:dyDescent="0.25">
      <c r="A10" s="97">
        <v>3</v>
      </c>
      <c r="B10" s="16" t="s">
        <v>186</v>
      </c>
      <c r="C10" s="20">
        <v>14.8</v>
      </c>
      <c r="D10" s="20">
        <v>7.7</v>
      </c>
      <c r="E10" s="20">
        <f t="shared" si="0"/>
        <v>11.25</v>
      </c>
      <c r="F10" s="17">
        <v>-34</v>
      </c>
      <c r="G10" s="16">
        <v>6.4</v>
      </c>
      <c r="H10" s="16">
        <f t="shared" si="1"/>
        <v>1.1080399946572326</v>
      </c>
      <c r="I10" s="14">
        <v>0.81</v>
      </c>
      <c r="J10" s="184">
        <f t="shared" si="2"/>
        <v>36.795061068794141</v>
      </c>
    </row>
    <row r="11" spans="1:12" x14ac:dyDescent="0.25">
      <c r="A11" s="97">
        <v>4</v>
      </c>
      <c r="B11" s="16" t="s">
        <v>186</v>
      </c>
      <c r="C11" s="20">
        <v>17.2</v>
      </c>
      <c r="D11" s="20">
        <v>9.6999999999999993</v>
      </c>
      <c r="E11" s="20">
        <f t="shared" si="0"/>
        <v>13.45</v>
      </c>
      <c r="F11" s="17">
        <v>-34</v>
      </c>
      <c r="G11" s="16">
        <v>6.4</v>
      </c>
      <c r="H11" s="16">
        <f t="shared" si="1"/>
        <v>1.227511978075978</v>
      </c>
      <c r="I11" s="14">
        <v>0.97</v>
      </c>
      <c r="J11" s="184">
        <f t="shared" si="2"/>
        <v>26.54762660577093</v>
      </c>
    </row>
    <row r="12" spans="1:12" x14ac:dyDescent="0.25">
      <c r="A12" s="97">
        <v>5</v>
      </c>
      <c r="B12" s="16" t="s">
        <v>186</v>
      </c>
      <c r="C12" s="20">
        <v>15.9</v>
      </c>
      <c r="D12" s="20">
        <v>9.1999999999999993</v>
      </c>
      <c r="E12" s="20">
        <f t="shared" si="0"/>
        <v>12.55</v>
      </c>
      <c r="F12" s="17">
        <v>-34</v>
      </c>
      <c r="G12" s="16">
        <v>6.4</v>
      </c>
      <c r="H12" s="16">
        <f t="shared" si="1"/>
        <v>1.1259074597226899</v>
      </c>
      <c r="I12" s="14">
        <v>1.04</v>
      </c>
      <c r="J12" s="184">
        <f t="shared" si="2"/>
        <v>8.2603326656432561</v>
      </c>
      <c r="K12">
        <f>SUM(I9:I15)</f>
        <v>7.59</v>
      </c>
      <c r="L12">
        <f>SUM(H9:H15)</f>
        <v>8.8097916561346477</v>
      </c>
    </row>
    <row r="13" spans="1:12" x14ac:dyDescent="0.25">
      <c r="A13" s="97">
        <v>6</v>
      </c>
      <c r="B13" s="16" t="s">
        <v>186</v>
      </c>
      <c r="C13" s="20">
        <v>17.600000000000001</v>
      </c>
      <c r="D13" s="20">
        <v>7.2</v>
      </c>
      <c r="E13" s="20">
        <f t="shared" si="0"/>
        <v>12.4</v>
      </c>
      <c r="F13" s="17">
        <v>-34</v>
      </c>
      <c r="G13" s="16">
        <v>6.4</v>
      </c>
      <c r="H13" s="16">
        <f t="shared" si="1"/>
        <v>1.3956348644862668</v>
      </c>
      <c r="I13" s="14">
        <v>1.2</v>
      </c>
      <c r="J13" s="184">
        <f t="shared" si="2"/>
        <v>16.302905373855577</v>
      </c>
    </row>
    <row r="14" spans="1:12" x14ac:dyDescent="0.25">
      <c r="A14" s="97">
        <v>7</v>
      </c>
      <c r="B14" s="16" t="s">
        <v>186</v>
      </c>
      <c r="C14" s="20">
        <v>17.399999999999999</v>
      </c>
      <c r="D14" s="20">
        <v>8.1</v>
      </c>
      <c r="E14" s="20">
        <f t="shared" si="0"/>
        <v>12.75</v>
      </c>
      <c r="F14" s="17">
        <v>-34</v>
      </c>
      <c r="G14" s="16">
        <v>6.4</v>
      </c>
      <c r="H14" s="16">
        <f t="shared" si="1"/>
        <v>1.3354765125302654</v>
      </c>
      <c r="I14" s="14">
        <v>1.47</v>
      </c>
      <c r="J14" s="184">
        <f t="shared" si="2"/>
        <v>-9.15125765100235</v>
      </c>
    </row>
    <row r="15" spans="1:12" x14ac:dyDescent="0.25">
      <c r="A15" s="97">
        <v>8</v>
      </c>
      <c r="B15" s="16" t="s">
        <v>186</v>
      </c>
      <c r="C15" s="20">
        <v>16.7</v>
      </c>
      <c r="D15" s="20">
        <v>9.1999999999999993</v>
      </c>
      <c r="E15" s="20">
        <f t="shared" si="0"/>
        <v>12.95</v>
      </c>
      <c r="F15" s="17">
        <v>-34</v>
      </c>
      <c r="G15" s="16">
        <v>6.4</v>
      </c>
      <c r="H15" s="16">
        <f t="shared" si="1"/>
        <v>1.2073557879597878</v>
      </c>
      <c r="I15" s="14">
        <v>1.25</v>
      </c>
      <c r="J15" s="184">
        <f t="shared" si="2"/>
        <v>-3.4115369632169745</v>
      </c>
    </row>
    <row r="16" spans="1:12" x14ac:dyDescent="0.25">
      <c r="A16" s="97">
        <v>9</v>
      </c>
      <c r="B16" s="16" t="s">
        <v>186</v>
      </c>
      <c r="C16" s="20">
        <v>9.6</v>
      </c>
      <c r="D16" s="102">
        <v>0</v>
      </c>
      <c r="E16" s="20">
        <f t="shared" si="0"/>
        <v>4.8</v>
      </c>
      <c r="F16" s="17">
        <v>-34</v>
      </c>
      <c r="G16" s="16">
        <v>6.4</v>
      </c>
      <c r="H16" s="16">
        <f t="shared" si="1"/>
        <v>0.99425989109166046</v>
      </c>
      <c r="I16" s="14">
        <v>1.17</v>
      </c>
      <c r="J16" s="184">
        <f t="shared" si="2"/>
        <v>-15.020522128917904</v>
      </c>
    </row>
    <row r="17" spans="1:12" x14ac:dyDescent="0.25">
      <c r="A17" s="97">
        <v>10</v>
      </c>
      <c r="B17" s="16" t="s">
        <v>186</v>
      </c>
      <c r="C17" s="20">
        <v>11.5</v>
      </c>
      <c r="D17" s="20">
        <v>5.2</v>
      </c>
      <c r="E17" s="20">
        <f t="shared" si="0"/>
        <v>8.35</v>
      </c>
      <c r="F17" s="17">
        <v>-34</v>
      </c>
      <c r="G17" s="16">
        <v>6.4</v>
      </c>
      <c r="H17" s="16">
        <f t="shared" si="1"/>
        <v>0.93660408666373018</v>
      </c>
      <c r="I17" s="14">
        <v>0.8</v>
      </c>
      <c r="J17" s="184">
        <f t="shared" si="2"/>
        <v>17.075510832966266</v>
      </c>
    </row>
    <row r="18" spans="1:12" x14ac:dyDescent="0.25">
      <c r="A18" s="97">
        <v>11</v>
      </c>
      <c r="B18" s="16" t="s">
        <v>186</v>
      </c>
      <c r="C18" s="20">
        <v>11.4</v>
      </c>
      <c r="D18" s="20">
        <v>4.5</v>
      </c>
      <c r="E18" s="20">
        <f t="shared" si="0"/>
        <v>7.95</v>
      </c>
      <c r="F18" s="17">
        <v>-34</v>
      </c>
      <c r="G18" s="16">
        <v>6.4</v>
      </c>
      <c r="H18" s="16">
        <f t="shared" si="1"/>
        <v>0.96472360565210602</v>
      </c>
      <c r="I18" s="14">
        <v>0.97</v>
      </c>
      <c r="J18" s="184">
        <f t="shared" si="2"/>
        <v>-0.54395818019525288</v>
      </c>
    </row>
    <row r="19" spans="1:12" x14ac:dyDescent="0.25">
      <c r="A19" s="97">
        <v>12</v>
      </c>
      <c r="B19" s="16" t="s">
        <v>186</v>
      </c>
      <c r="C19" s="20">
        <v>11.9</v>
      </c>
      <c r="D19" s="20">
        <v>4.5999999999999996</v>
      </c>
      <c r="E19" s="20">
        <f t="shared" si="0"/>
        <v>8.25</v>
      </c>
      <c r="F19" s="17">
        <v>-34</v>
      </c>
      <c r="G19" s="16">
        <v>6.4</v>
      </c>
      <c r="H19" s="16">
        <f t="shared" si="1"/>
        <v>1.0042240604167976</v>
      </c>
      <c r="I19" s="14">
        <v>0.85</v>
      </c>
      <c r="J19" s="184">
        <f t="shared" si="2"/>
        <v>18.144007107858538</v>
      </c>
      <c r="K19">
        <f>SUM(I16:I22)</f>
        <v>7.85</v>
      </c>
      <c r="L19">
        <f>SUM(H16:H22)</f>
        <v>7.6603415793210843</v>
      </c>
    </row>
    <row r="20" spans="1:12" x14ac:dyDescent="0.25">
      <c r="A20" s="97">
        <v>13</v>
      </c>
      <c r="B20" s="16" t="s">
        <v>186</v>
      </c>
      <c r="C20" s="20">
        <v>10.7</v>
      </c>
      <c r="D20" s="20">
        <v>2.4</v>
      </c>
      <c r="E20" s="20">
        <f t="shared" si="0"/>
        <v>6.55</v>
      </c>
      <c r="F20" s="17">
        <v>-34</v>
      </c>
      <c r="G20" s="16">
        <v>6.4</v>
      </c>
      <c r="H20" s="16">
        <f t="shared" si="1"/>
        <v>0.99870624979960954</v>
      </c>
      <c r="I20" s="14">
        <v>0.81</v>
      </c>
      <c r="J20" s="184">
        <f t="shared" si="2"/>
        <v>23.297067876494996</v>
      </c>
    </row>
    <row r="21" spans="1:12" x14ac:dyDescent="0.25">
      <c r="A21" s="97">
        <v>14</v>
      </c>
      <c r="B21" s="16" t="s">
        <v>186</v>
      </c>
      <c r="C21" s="20">
        <v>11.9</v>
      </c>
      <c r="D21" s="20">
        <v>0.1</v>
      </c>
      <c r="E21" s="20">
        <f t="shared" si="0"/>
        <v>6</v>
      </c>
      <c r="F21" s="81">
        <v>-34</v>
      </c>
      <c r="G21" s="16">
        <v>6.4</v>
      </c>
      <c r="H21" s="79">
        <f t="shared" si="1"/>
        <v>1.162991792094854</v>
      </c>
      <c r="I21" s="14">
        <v>0.66</v>
      </c>
      <c r="J21" s="184">
        <f t="shared" si="2"/>
        <v>76.210877590129385</v>
      </c>
    </row>
    <row r="22" spans="1:12" x14ac:dyDescent="0.25">
      <c r="A22" s="97">
        <v>15</v>
      </c>
      <c r="B22" s="16" t="s">
        <v>186</v>
      </c>
      <c r="C22" s="20">
        <v>18.3</v>
      </c>
      <c r="D22" s="20">
        <v>2.7</v>
      </c>
      <c r="E22" s="20">
        <f t="shared" si="0"/>
        <v>10.5</v>
      </c>
      <c r="F22" s="17">
        <v>-34</v>
      </c>
      <c r="G22" s="16">
        <v>6.4</v>
      </c>
      <c r="H22" s="16">
        <f t="shared" si="1"/>
        <v>1.5988318936023265</v>
      </c>
      <c r="I22" s="14">
        <v>2.59</v>
      </c>
      <c r="J22" s="184">
        <f t="shared" si="2"/>
        <v>-38.269038857053026</v>
      </c>
    </row>
    <row r="23" spans="1:12" x14ac:dyDescent="0.25">
      <c r="A23" s="97">
        <v>16</v>
      </c>
      <c r="B23" s="16" t="s">
        <v>186</v>
      </c>
      <c r="C23" s="20">
        <v>19.600000000000001</v>
      </c>
      <c r="D23" s="20">
        <v>13.6</v>
      </c>
      <c r="E23" s="20">
        <f t="shared" si="0"/>
        <v>16.600000000000001</v>
      </c>
      <c r="F23" s="81">
        <v>-34</v>
      </c>
      <c r="G23" s="16">
        <v>6.4</v>
      </c>
      <c r="H23" s="79">
        <f t="shared" si="1"/>
        <v>1.2114980308626178</v>
      </c>
      <c r="I23" s="14">
        <v>4.53</v>
      </c>
      <c r="J23" s="184">
        <f t="shared" si="2"/>
        <v>-73.256114108992989</v>
      </c>
    </row>
    <row r="24" spans="1:12" x14ac:dyDescent="0.25">
      <c r="A24" s="97">
        <v>17</v>
      </c>
      <c r="B24" s="16" t="s">
        <v>186</v>
      </c>
      <c r="C24" s="20">
        <v>15.6</v>
      </c>
      <c r="D24" s="20">
        <v>7.6</v>
      </c>
      <c r="E24" s="20">
        <f t="shared" si="0"/>
        <v>11.6</v>
      </c>
      <c r="F24" s="17">
        <v>-34</v>
      </c>
      <c r="G24" s="16">
        <v>6.4</v>
      </c>
      <c r="H24" s="16">
        <f t="shared" si="1"/>
        <v>1.1907451921011483</v>
      </c>
      <c r="I24" s="14">
        <v>1.24</v>
      </c>
      <c r="J24" s="184">
        <f t="shared" si="2"/>
        <v>-3.9721619273267521</v>
      </c>
    </row>
    <row r="25" spans="1:12" x14ac:dyDescent="0.25">
      <c r="A25" s="97">
        <v>18</v>
      </c>
      <c r="B25" s="16" t="s">
        <v>186</v>
      </c>
      <c r="C25" s="20">
        <v>14.5</v>
      </c>
      <c r="D25" s="20">
        <v>4.7</v>
      </c>
      <c r="E25" s="20">
        <f t="shared" si="0"/>
        <v>9.6</v>
      </c>
      <c r="F25" s="17">
        <v>-34</v>
      </c>
      <c r="G25" s="16">
        <v>6.4</v>
      </c>
      <c r="H25" s="16">
        <f t="shared" si="1"/>
        <v>1.2257516442163969</v>
      </c>
      <c r="I25" s="14">
        <v>1.46</v>
      </c>
      <c r="J25" s="184">
        <f t="shared" si="2"/>
        <v>-16.04440793038377</v>
      </c>
    </row>
    <row r="26" spans="1:12" x14ac:dyDescent="0.25">
      <c r="A26" s="97">
        <v>19</v>
      </c>
      <c r="B26" s="16" t="s">
        <v>186</v>
      </c>
      <c r="C26" s="20">
        <v>15.1</v>
      </c>
      <c r="D26" s="20">
        <v>6.4</v>
      </c>
      <c r="E26" s="20">
        <f t="shared" si="0"/>
        <v>10.75</v>
      </c>
      <c r="F26" s="17">
        <v>-34</v>
      </c>
      <c r="G26" s="16">
        <v>6.4</v>
      </c>
      <c r="H26" s="16">
        <f t="shared" si="1"/>
        <v>1.2048429028217742</v>
      </c>
      <c r="I26" s="14">
        <v>1.18</v>
      </c>
      <c r="J26" s="184">
        <f t="shared" si="2"/>
        <v>2.1053307476079879</v>
      </c>
      <c r="K26">
        <f>SUM(I23:I29)</f>
        <v>10.85</v>
      </c>
      <c r="L26">
        <f>SUM(H23:H29)</f>
        <v>6.9715440383470471</v>
      </c>
    </row>
    <row r="27" spans="1:12" x14ac:dyDescent="0.25">
      <c r="A27" s="97">
        <v>20</v>
      </c>
      <c r="B27" s="16" t="s">
        <v>186</v>
      </c>
      <c r="C27" s="20">
        <v>12.3</v>
      </c>
      <c r="D27" s="20">
        <v>9.4</v>
      </c>
      <c r="E27" s="20">
        <f t="shared" si="0"/>
        <v>10.850000000000001</v>
      </c>
      <c r="F27" s="17">
        <v>-34</v>
      </c>
      <c r="G27" s="16">
        <v>6.4</v>
      </c>
      <c r="H27" s="16">
        <f t="shared" si="1"/>
        <v>0.69812309994842614</v>
      </c>
      <c r="I27" s="14">
        <v>0.76</v>
      </c>
      <c r="J27" s="184">
        <f t="shared" si="2"/>
        <v>-8.1416973752070874</v>
      </c>
    </row>
    <row r="28" spans="1:12" x14ac:dyDescent="0.25">
      <c r="A28" s="97">
        <v>21</v>
      </c>
      <c r="B28" s="16" t="s">
        <v>186</v>
      </c>
      <c r="C28" s="20">
        <v>11.6</v>
      </c>
      <c r="D28" s="20">
        <v>9.3000000000000007</v>
      </c>
      <c r="E28" s="20">
        <f t="shared" si="0"/>
        <v>10.45</v>
      </c>
      <c r="F28" s="17">
        <v>-34</v>
      </c>
      <c r="G28" s="16">
        <v>6.4</v>
      </c>
      <c r="H28" s="16">
        <f t="shared" si="1"/>
        <v>0.61279339668504895</v>
      </c>
      <c r="I28" s="14">
        <v>0.73</v>
      </c>
      <c r="J28" s="184">
        <f t="shared" si="2"/>
        <v>-16.055699084239865</v>
      </c>
    </row>
    <row r="29" spans="1:12" x14ac:dyDescent="0.25">
      <c r="A29" s="97">
        <v>22</v>
      </c>
      <c r="B29" s="16" t="s">
        <v>186</v>
      </c>
      <c r="C29" s="20">
        <v>9.9</v>
      </c>
      <c r="D29" s="20">
        <v>4.5</v>
      </c>
      <c r="E29" s="20">
        <f t="shared" si="0"/>
        <v>7.2</v>
      </c>
      <c r="F29" s="17">
        <v>-34</v>
      </c>
      <c r="G29" s="16">
        <v>6.4</v>
      </c>
      <c r="H29" s="16">
        <f t="shared" si="1"/>
        <v>0.82778977171163448</v>
      </c>
      <c r="I29" s="14">
        <v>0.95</v>
      </c>
      <c r="J29" s="184">
        <f t="shared" si="2"/>
        <v>-12.864234556670052</v>
      </c>
    </row>
    <row r="30" spans="1:12" x14ac:dyDescent="0.25">
      <c r="A30" s="97">
        <v>23</v>
      </c>
      <c r="B30" s="16" t="s">
        <v>186</v>
      </c>
      <c r="C30" s="20">
        <v>7.1</v>
      </c>
      <c r="D30" s="20">
        <v>4.5999999999999996</v>
      </c>
      <c r="E30" s="20">
        <f t="shared" si="0"/>
        <v>5.85</v>
      </c>
      <c r="F30" s="17">
        <v>-34</v>
      </c>
      <c r="G30" s="16">
        <v>6.4</v>
      </c>
      <c r="H30" s="16">
        <f t="shared" si="1"/>
        <v>0.53181920777647751</v>
      </c>
      <c r="I30" s="14">
        <v>0.54</v>
      </c>
      <c r="J30" s="184">
        <f t="shared" si="2"/>
        <v>-1.5149615228745419</v>
      </c>
    </row>
    <row r="31" spans="1:12" x14ac:dyDescent="0.25">
      <c r="A31" s="97">
        <v>24</v>
      </c>
      <c r="B31" s="16" t="s">
        <v>186</v>
      </c>
      <c r="C31" s="20">
        <v>6.7</v>
      </c>
      <c r="D31" s="20">
        <v>4.8</v>
      </c>
      <c r="E31" s="20">
        <f t="shared" si="0"/>
        <v>5.75</v>
      </c>
      <c r="F31" s="17">
        <v>-34</v>
      </c>
      <c r="G31" s="16">
        <v>6.4</v>
      </c>
      <c r="H31" s="16"/>
      <c r="I31" s="14"/>
      <c r="J31" s="18"/>
    </row>
    <row r="32" spans="1:12" x14ac:dyDescent="0.25">
      <c r="H32" s="25">
        <f>SUM(H2:H31)</f>
        <v>33.17803557829081</v>
      </c>
      <c r="I32">
        <f>SUM(I2:I31)</f>
        <v>34.06</v>
      </c>
      <c r="J32" s="185">
        <f>AVERAGE(J2:J30)</f>
        <v>10.928628586445573</v>
      </c>
    </row>
    <row r="33" spans="1:46" x14ac:dyDescent="0.25">
      <c r="H33" s="25">
        <f>AVERAGE(H2:H31)</f>
        <v>1.1440701923548555</v>
      </c>
      <c r="I33" s="25">
        <f>AVERAGE(I2:I31)</f>
        <v>1.1744827586206896</v>
      </c>
    </row>
    <row r="44" spans="1:46" x14ac:dyDescent="0.25">
      <c r="A44" s="96" t="s">
        <v>189</v>
      </c>
      <c r="B44" s="21" t="s">
        <v>190</v>
      </c>
      <c r="C44" s="23" t="s">
        <v>191</v>
      </c>
      <c r="D44" s="24" t="s">
        <v>192</v>
      </c>
      <c r="F44" s="93">
        <v>24</v>
      </c>
      <c r="G44" s="14">
        <v>1.17</v>
      </c>
    </row>
    <row r="45" spans="1:46" x14ac:dyDescent="0.25">
      <c r="A45" s="97">
        <v>25</v>
      </c>
      <c r="B45" s="20">
        <v>9.3000000000000007</v>
      </c>
      <c r="C45" s="20">
        <v>6.1</v>
      </c>
      <c r="D45" s="20">
        <v>3.2</v>
      </c>
      <c r="F45" s="93">
        <v>25</v>
      </c>
      <c r="G45" s="14">
        <v>0.9</v>
      </c>
      <c r="O45" s="96" t="s">
        <v>189</v>
      </c>
      <c r="P45" s="97">
        <v>25</v>
      </c>
      <c r="Q45" s="97">
        <v>26</v>
      </c>
      <c r="R45" s="97">
        <v>27</v>
      </c>
      <c r="S45" s="97">
        <v>28</v>
      </c>
      <c r="T45" s="97">
        <v>29</v>
      </c>
      <c r="U45" s="97">
        <v>30</v>
      </c>
      <c r="V45" s="97">
        <v>1</v>
      </c>
      <c r="W45" s="97">
        <v>2</v>
      </c>
      <c r="X45" s="97">
        <v>3</v>
      </c>
      <c r="Y45" s="97">
        <v>4</v>
      </c>
      <c r="Z45" s="97">
        <v>5</v>
      </c>
      <c r="AA45" s="97">
        <v>6</v>
      </c>
      <c r="AB45" s="97">
        <v>7</v>
      </c>
      <c r="AC45" s="97">
        <v>8</v>
      </c>
      <c r="AD45" s="97">
        <v>9</v>
      </c>
      <c r="AE45" s="97">
        <v>10</v>
      </c>
      <c r="AF45" s="97">
        <v>11</v>
      </c>
      <c r="AG45" s="97">
        <v>12</v>
      </c>
      <c r="AH45" s="97">
        <v>13</v>
      </c>
      <c r="AI45" s="97">
        <v>14</v>
      </c>
      <c r="AJ45" s="97">
        <v>15</v>
      </c>
      <c r="AK45" s="97">
        <v>16</v>
      </c>
      <c r="AL45" s="97">
        <v>17</v>
      </c>
      <c r="AM45" s="97">
        <v>18</v>
      </c>
      <c r="AN45" s="97">
        <v>19</v>
      </c>
      <c r="AO45" s="97">
        <v>20</v>
      </c>
      <c r="AP45" s="97">
        <v>21</v>
      </c>
      <c r="AQ45" s="97">
        <v>22</v>
      </c>
      <c r="AR45" s="97">
        <v>23</v>
      </c>
      <c r="AS45" s="97">
        <v>24</v>
      </c>
      <c r="AT45" s="22"/>
    </row>
    <row r="46" spans="1:46" x14ac:dyDescent="0.25">
      <c r="A46" s="97">
        <v>26</v>
      </c>
      <c r="B46" s="20">
        <v>10</v>
      </c>
      <c r="C46" s="20">
        <v>5.0999999999999996</v>
      </c>
      <c r="D46" s="20">
        <v>4.9000000000000004</v>
      </c>
      <c r="F46" s="93">
        <v>26</v>
      </c>
      <c r="G46" s="14">
        <v>1.06</v>
      </c>
      <c r="O46" s="21" t="s">
        <v>190</v>
      </c>
      <c r="P46" s="20">
        <v>9.3000000000000007</v>
      </c>
      <c r="Q46" s="20">
        <v>10</v>
      </c>
      <c r="R46" s="20">
        <v>10.1</v>
      </c>
      <c r="S46" s="20">
        <v>10.6</v>
      </c>
      <c r="T46" s="20">
        <v>9.9</v>
      </c>
      <c r="U46" s="20">
        <v>11.2</v>
      </c>
      <c r="V46" s="20">
        <v>13.8</v>
      </c>
      <c r="W46" s="20">
        <v>13.5</v>
      </c>
      <c r="X46" s="20">
        <v>14.8</v>
      </c>
      <c r="Y46" s="20">
        <v>17.2</v>
      </c>
      <c r="Z46" s="20">
        <v>15.9</v>
      </c>
      <c r="AA46" s="20">
        <v>17.600000000000001</v>
      </c>
      <c r="AB46" s="20">
        <v>17.399999999999999</v>
      </c>
      <c r="AC46" s="20">
        <v>16.7</v>
      </c>
      <c r="AD46" s="20">
        <v>9.6</v>
      </c>
      <c r="AE46" s="20">
        <v>11.5</v>
      </c>
      <c r="AF46" s="20">
        <v>11.4</v>
      </c>
      <c r="AG46" s="20">
        <v>11.9</v>
      </c>
      <c r="AH46" s="20">
        <v>10.7</v>
      </c>
      <c r="AI46" s="20">
        <v>11.9</v>
      </c>
      <c r="AJ46" s="20">
        <v>18.3</v>
      </c>
      <c r="AK46" s="20">
        <v>19.600000000000001</v>
      </c>
      <c r="AL46" s="20">
        <v>15.6</v>
      </c>
      <c r="AM46" s="20">
        <v>14.5</v>
      </c>
      <c r="AN46" s="20">
        <v>15.1</v>
      </c>
      <c r="AO46" s="20">
        <v>12.3</v>
      </c>
      <c r="AP46" s="20">
        <v>11.6</v>
      </c>
      <c r="AQ46" s="20">
        <v>9.9</v>
      </c>
      <c r="AR46" s="20">
        <v>7.1</v>
      </c>
      <c r="AS46" s="20">
        <v>6.7</v>
      </c>
      <c r="AT46" s="22"/>
    </row>
    <row r="47" spans="1:46" x14ac:dyDescent="0.25">
      <c r="A47" s="97">
        <v>27</v>
      </c>
      <c r="B47" s="20">
        <v>10.1</v>
      </c>
      <c r="C47" s="20">
        <v>3.7</v>
      </c>
      <c r="D47" s="20">
        <v>6.4</v>
      </c>
      <c r="F47" s="93">
        <v>27</v>
      </c>
      <c r="G47" s="14">
        <v>1.5</v>
      </c>
      <c r="O47" s="23" t="s">
        <v>191</v>
      </c>
      <c r="P47" s="20">
        <v>6.1</v>
      </c>
      <c r="Q47" s="20">
        <v>5.0999999999999996</v>
      </c>
      <c r="R47" s="20">
        <v>3.7</v>
      </c>
      <c r="S47" s="20">
        <v>3.3</v>
      </c>
      <c r="T47" s="20">
        <v>0.3</v>
      </c>
      <c r="U47" s="20">
        <v>2.9</v>
      </c>
      <c r="V47" s="20">
        <v>5</v>
      </c>
      <c r="W47" s="20">
        <v>7.5</v>
      </c>
      <c r="X47" s="20">
        <v>7.7</v>
      </c>
      <c r="Y47" s="20">
        <v>9.6999999999999993</v>
      </c>
      <c r="Z47" s="20">
        <v>9.1999999999999993</v>
      </c>
      <c r="AA47" s="20">
        <v>7.2</v>
      </c>
      <c r="AB47" s="20">
        <v>8.1</v>
      </c>
      <c r="AC47" s="20">
        <v>9.1999999999999993</v>
      </c>
      <c r="AD47" s="102">
        <v>0</v>
      </c>
      <c r="AE47" s="20">
        <v>5.2</v>
      </c>
      <c r="AF47" s="20">
        <v>4.5</v>
      </c>
      <c r="AG47" s="20">
        <v>4.5999999999999996</v>
      </c>
      <c r="AH47" s="20">
        <v>2.4</v>
      </c>
      <c r="AI47" s="20">
        <v>0.1</v>
      </c>
      <c r="AJ47" s="20">
        <v>2.7</v>
      </c>
      <c r="AK47" s="20">
        <v>13.6</v>
      </c>
      <c r="AL47" s="20">
        <v>7.6</v>
      </c>
      <c r="AM47" s="20">
        <v>4.7</v>
      </c>
      <c r="AN47" s="20">
        <v>6.4</v>
      </c>
      <c r="AO47" s="20">
        <v>9.4</v>
      </c>
      <c r="AP47" s="20">
        <v>9.3000000000000007</v>
      </c>
      <c r="AQ47" s="20">
        <v>4.5</v>
      </c>
      <c r="AR47" s="20">
        <v>4.5999999999999996</v>
      </c>
      <c r="AS47" s="20">
        <v>4.8</v>
      </c>
      <c r="AT47" s="22"/>
    </row>
    <row r="48" spans="1:46" x14ac:dyDescent="0.25">
      <c r="A48" s="97">
        <v>28</v>
      </c>
      <c r="B48" s="20">
        <v>10.6</v>
      </c>
      <c r="C48" s="20">
        <v>3.3</v>
      </c>
      <c r="D48" s="20">
        <v>7.3</v>
      </c>
      <c r="F48" s="93">
        <v>28</v>
      </c>
      <c r="G48" s="14">
        <v>1.05</v>
      </c>
      <c r="O48" s="24" t="s">
        <v>192</v>
      </c>
      <c r="P48" s="20">
        <v>3.2</v>
      </c>
      <c r="Q48" s="20">
        <v>4.9000000000000004</v>
      </c>
      <c r="R48" s="20">
        <v>6.4</v>
      </c>
      <c r="S48" s="20">
        <v>7.3</v>
      </c>
      <c r="T48" s="20">
        <v>9.6</v>
      </c>
      <c r="U48" s="20">
        <v>8.3000000000000007</v>
      </c>
      <c r="V48" s="20">
        <v>8.8000000000000007</v>
      </c>
      <c r="W48" s="20">
        <v>6</v>
      </c>
      <c r="X48" s="20">
        <v>7.1</v>
      </c>
      <c r="Y48" s="20">
        <v>7.5</v>
      </c>
      <c r="Z48" s="20">
        <v>6.7</v>
      </c>
      <c r="AA48" s="20">
        <v>10.4</v>
      </c>
      <c r="AB48" s="20">
        <v>9.3000000000000007</v>
      </c>
      <c r="AC48" s="20">
        <v>7.5</v>
      </c>
      <c r="AD48" s="20">
        <v>9.6</v>
      </c>
      <c r="AE48" s="20">
        <v>6.3</v>
      </c>
      <c r="AF48" s="20">
        <v>6.9</v>
      </c>
      <c r="AG48" s="20">
        <v>7.3</v>
      </c>
      <c r="AH48" s="20">
        <v>8.3000000000000007</v>
      </c>
      <c r="AI48" s="20">
        <v>11.8</v>
      </c>
      <c r="AJ48" s="20">
        <v>15.6</v>
      </c>
      <c r="AK48" s="20">
        <v>6</v>
      </c>
      <c r="AL48" s="20">
        <v>8</v>
      </c>
      <c r="AM48" s="20">
        <v>9.8000000000000007</v>
      </c>
      <c r="AN48" s="20">
        <v>8.6999999999999993</v>
      </c>
      <c r="AO48" s="20">
        <v>2.9</v>
      </c>
      <c r="AP48" s="20">
        <v>2.2999999999999998</v>
      </c>
      <c r="AQ48" s="20">
        <v>5.4</v>
      </c>
      <c r="AR48" s="20">
        <v>2.5</v>
      </c>
      <c r="AS48" s="20">
        <v>1.9</v>
      </c>
      <c r="AT48" s="19"/>
    </row>
    <row r="49" spans="1:45" x14ac:dyDescent="0.25">
      <c r="A49" s="97">
        <v>29</v>
      </c>
      <c r="B49" s="20">
        <v>9.9</v>
      </c>
      <c r="C49" s="20">
        <v>0.3</v>
      </c>
      <c r="D49" s="20">
        <v>9.6</v>
      </c>
      <c r="F49" s="93">
        <v>29</v>
      </c>
      <c r="G49" s="14">
        <v>0.97</v>
      </c>
    </row>
    <row r="50" spans="1:45" x14ac:dyDescent="0.25">
      <c r="A50" s="97">
        <v>30</v>
      </c>
      <c r="B50" s="20">
        <v>11.2</v>
      </c>
      <c r="C50" s="20">
        <v>2.9</v>
      </c>
      <c r="D50" s="20">
        <v>8.3000000000000007</v>
      </c>
      <c r="F50" s="93">
        <v>30</v>
      </c>
      <c r="G50" s="14">
        <v>0.81</v>
      </c>
    </row>
    <row r="51" spans="1:45" x14ac:dyDescent="0.25">
      <c r="A51" s="97">
        <v>1</v>
      </c>
      <c r="B51" s="20">
        <v>13.8</v>
      </c>
      <c r="C51" s="20">
        <v>5</v>
      </c>
      <c r="D51" s="20">
        <v>8.8000000000000007</v>
      </c>
      <c r="F51" s="93">
        <v>1</v>
      </c>
      <c r="G51" s="14">
        <v>0.94</v>
      </c>
      <c r="O51" s="93">
        <v>24</v>
      </c>
      <c r="P51" s="93">
        <v>25</v>
      </c>
      <c r="Q51" s="93">
        <v>26</v>
      </c>
      <c r="R51" s="93">
        <v>27</v>
      </c>
      <c r="S51" s="93">
        <v>28</v>
      </c>
      <c r="T51" s="93">
        <v>29</v>
      </c>
      <c r="U51" s="93">
        <v>30</v>
      </c>
      <c r="V51" s="93">
        <v>1</v>
      </c>
      <c r="W51" s="93">
        <v>2</v>
      </c>
      <c r="X51" s="93">
        <v>3</v>
      </c>
      <c r="Y51" s="93">
        <v>4</v>
      </c>
      <c r="Z51" s="93">
        <v>5</v>
      </c>
      <c r="AA51" s="93">
        <v>6</v>
      </c>
      <c r="AB51" s="93">
        <v>7</v>
      </c>
      <c r="AC51" s="93">
        <v>8</v>
      </c>
      <c r="AD51" s="93">
        <v>9</v>
      </c>
      <c r="AE51" s="93">
        <v>10</v>
      </c>
      <c r="AF51" s="93">
        <v>11</v>
      </c>
      <c r="AG51" s="93">
        <v>12</v>
      </c>
      <c r="AH51" s="93">
        <v>13</v>
      </c>
      <c r="AI51" s="93">
        <v>14</v>
      </c>
      <c r="AJ51" s="93">
        <v>15</v>
      </c>
      <c r="AK51" s="93">
        <v>16</v>
      </c>
      <c r="AL51" s="93">
        <v>17</v>
      </c>
      <c r="AM51" s="93">
        <v>18</v>
      </c>
      <c r="AN51" s="93">
        <v>19</v>
      </c>
      <c r="AO51" s="93">
        <v>20</v>
      </c>
      <c r="AP51" s="93">
        <v>21</v>
      </c>
      <c r="AQ51" s="93">
        <v>22</v>
      </c>
      <c r="AR51" s="93">
        <v>23</v>
      </c>
      <c r="AS51" s="94"/>
    </row>
    <row r="52" spans="1:45" x14ac:dyDescent="0.25">
      <c r="A52" s="97">
        <v>2</v>
      </c>
      <c r="B52" s="20">
        <v>13.5</v>
      </c>
      <c r="C52" s="20">
        <v>7.5</v>
      </c>
      <c r="D52" s="20">
        <v>6</v>
      </c>
      <c r="F52" s="93">
        <v>2</v>
      </c>
      <c r="G52" s="14">
        <v>0.85</v>
      </c>
      <c r="O52" s="14">
        <v>1.17</v>
      </c>
      <c r="P52" s="14">
        <v>0.9</v>
      </c>
      <c r="Q52" s="14">
        <v>1.06</v>
      </c>
      <c r="R52" s="14">
        <v>1.5</v>
      </c>
      <c r="S52" s="14">
        <v>1.05</v>
      </c>
      <c r="T52" s="14">
        <v>0.97</v>
      </c>
      <c r="U52" s="14">
        <v>0.81</v>
      </c>
      <c r="V52" s="14">
        <v>0.94</v>
      </c>
      <c r="W52" s="14">
        <v>0.85</v>
      </c>
      <c r="X52" s="14">
        <v>0.81</v>
      </c>
      <c r="Y52" s="14">
        <v>0.97</v>
      </c>
      <c r="Z52" s="14">
        <v>1.04</v>
      </c>
      <c r="AA52" s="14">
        <v>1.2</v>
      </c>
      <c r="AB52" s="14">
        <v>1.47</v>
      </c>
      <c r="AC52" s="14">
        <v>1.25</v>
      </c>
      <c r="AD52" s="14" t="s">
        <v>196</v>
      </c>
      <c r="AE52" s="14">
        <v>0.8</v>
      </c>
      <c r="AF52" s="14">
        <v>0.97</v>
      </c>
      <c r="AG52" s="14">
        <v>0.85</v>
      </c>
      <c r="AH52" s="14">
        <v>0.81</v>
      </c>
      <c r="AI52" s="14">
        <v>0.66</v>
      </c>
      <c r="AJ52" s="14">
        <v>2.59</v>
      </c>
      <c r="AK52" s="14">
        <v>4.53</v>
      </c>
      <c r="AL52" s="14">
        <v>1.24</v>
      </c>
      <c r="AM52" s="14">
        <v>1.46</v>
      </c>
      <c r="AN52" s="14">
        <v>1.18</v>
      </c>
      <c r="AO52" s="14">
        <v>0.76</v>
      </c>
      <c r="AP52" s="14">
        <v>0.73</v>
      </c>
      <c r="AQ52" s="14">
        <v>0.95</v>
      </c>
      <c r="AR52" s="14">
        <v>0.54</v>
      </c>
      <c r="AS52" s="92"/>
    </row>
    <row r="53" spans="1:45" x14ac:dyDescent="0.25">
      <c r="A53" s="97">
        <v>3</v>
      </c>
      <c r="B53" s="20">
        <v>14.8</v>
      </c>
      <c r="C53" s="20">
        <v>7.7</v>
      </c>
      <c r="D53" s="20">
        <v>7.1</v>
      </c>
      <c r="F53" s="93">
        <v>3</v>
      </c>
      <c r="G53" s="14">
        <v>0.81</v>
      </c>
    </row>
    <row r="54" spans="1:45" x14ac:dyDescent="0.25">
      <c r="A54" s="97">
        <v>4</v>
      </c>
      <c r="B54" s="20">
        <v>17.2</v>
      </c>
      <c r="C54" s="20">
        <v>9.6999999999999993</v>
      </c>
      <c r="D54" s="20">
        <v>7.5</v>
      </c>
      <c r="F54" s="93">
        <v>4</v>
      </c>
      <c r="G54" s="14">
        <v>0.97</v>
      </c>
    </row>
    <row r="55" spans="1:45" x14ac:dyDescent="0.25">
      <c r="A55" s="97">
        <v>5</v>
      </c>
      <c r="B55" s="20">
        <v>15.9</v>
      </c>
      <c r="C55" s="20">
        <v>9.1999999999999993</v>
      </c>
      <c r="D55" s="20">
        <v>6.7</v>
      </c>
      <c r="F55" s="93">
        <v>5</v>
      </c>
      <c r="G55" s="14">
        <v>1.04</v>
      </c>
    </row>
    <row r="56" spans="1:45" x14ac:dyDescent="0.25">
      <c r="A56" s="97">
        <v>6</v>
      </c>
      <c r="B56" s="20">
        <v>17.600000000000001</v>
      </c>
      <c r="C56" s="20">
        <v>7.2</v>
      </c>
      <c r="D56" s="20">
        <v>10.4</v>
      </c>
      <c r="F56" s="93">
        <v>6</v>
      </c>
      <c r="G56" s="14">
        <v>1.2</v>
      </c>
    </row>
    <row r="57" spans="1:45" x14ac:dyDescent="0.25">
      <c r="A57" s="97">
        <v>7</v>
      </c>
      <c r="B57" s="20">
        <v>17.399999999999999</v>
      </c>
      <c r="C57" s="20">
        <v>8.1</v>
      </c>
      <c r="D57" s="20">
        <v>9.3000000000000007</v>
      </c>
      <c r="F57" s="93">
        <v>7</v>
      </c>
      <c r="G57" s="14">
        <v>1.47</v>
      </c>
    </row>
    <row r="58" spans="1:45" x14ac:dyDescent="0.25">
      <c r="A58" s="97">
        <v>8</v>
      </c>
      <c r="B58" s="20">
        <v>16.7</v>
      </c>
      <c r="C58" s="20">
        <v>9.1999999999999993</v>
      </c>
      <c r="D58" s="20">
        <v>7.5</v>
      </c>
      <c r="F58" s="93">
        <v>8</v>
      </c>
      <c r="G58" s="14">
        <v>1.25</v>
      </c>
    </row>
    <row r="59" spans="1:45" x14ac:dyDescent="0.25">
      <c r="A59" s="97">
        <v>9</v>
      </c>
      <c r="B59" s="20">
        <v>9.6</v>
      </c>
      <c r="C59" s="102">
        <v>0</v>
      </c>
      <c r="D59" s="20">
        <v>9.6</v>
      </c>
      <c r="F59" s="93">
        <v>9</v>
      </c>
      <c r="G59" s="14" t="s">
        <v>196</v>
      </c>
    </row>
    <row r="60" spans="1:45" x14ac:dyDescent="0.25">
      <c r="A60" s="97">
        <v>10</v>
      </c>
      <c r="B60" s="20">
        <v>11.5</v>
      </c>
      <c r="C60" s="20">
        <v>5.2</v>
      </c>
      <c r="D60" s="20">
        <v>6.3</v>
      </c>
      <c r="F60" s="93">
        <v>10</v>
      </c>
      <c r="G60" s="14">
        <v>0.8</v>
      </c>
    </row>
    <row r="61" spans="1:45" x14ac:dyDescent="0.25">
      <c r="A61" s="97">
        <v>11</v>
      </c>
      <c r="B61" s="20">
        <v>11.4</v>
      </c>
      <c r="C61" s="20">
        <v>4.5</v>
      </c>
      <c r="D61" s="20">
        <v>6.9</v>
      </c>
      <c r="F61" s="93">
        <v>11</v>
      </c>
      <c r="G61" s="14">
        <v>0.97</v>
      </c>
    </row>
    <row r="62" spans="1:45" x14ac:dyDescent="0.25">
      <c r="A62" s="97">
        <v>12</v>
      </c>
      <c r="B62" s="20">
        <v>11.9</v>
      </c>
      <c r="C62" s="20">
        <v>4.5999999999999996</v>
      </c>
      <c r="D62" s="20">
        <v>7.3</v>
      </c>
      <c r="F62" s="93">
        <v>12</v>
      </c>
      <c r="G62" s="14">
        <v>0.85</v>
      </c>
    </row>
    <row r="63" spans="1:45" x14ac:dyDescent="0.25">
      <c r="A63" s="97">
        <v>13</v>
      </c>
      <c r="B63" s="20">
        <v>10.7</v>
      </c>
      <c r="C63" s="20">
        <v>2.4</v>
      </c>
      <c r="D63" s="20">
        <v>8.3000000000000007</v>
      </c>
      <c r="F63" s="93">
        <v>13</v>
      </c>
      <c r="G63" s="14">
        <v>0.81</v>
      </c>
    </row>
    <row r="64" spans="1:45" x14ac:dyDescent="0.25">
      <c r="A64" s="97">
        <v>14</v>
      </c>
      <c r="B64" s="20">
        <v>11.9</v>
      </c>
      <c r="C64" s="20">
        <v>0.1</v>
      </c>
      <c r="D64" s="20">
        <v>11.8</v>
      </c>
      <c r="F64" s="93">
        <v>14</v>
      </c>
      <c r="G64" s="14">
        <v>0.66</v>
      </c>
    </row>
    <row r="65" spans="1:7" x14ac:dyDescent="0.25">
      <c r="A65" s="97">
        <v>15</v>
      </c>
      <c r="B65" s="20">
        <v>18.3</v>
      </c>
      <c r="C65" s="20">
        <v>2.7</v>
      </c>
      <c r="D65" s="20">
        <v>15.6</v>
      </c>
      <c r="F65" s="93">
        <v>15</v>
      </c>
      <c r="G65" s="14">
        <v>2.59</v>
      </c>
    </row>
    <row r="66" spans="1:7" x14ac:dyDescent="0.25">
      <c r="A66" s="97">
        <v>16</v>
      </c>
      <c r="B66" s="20">
        <v>19.600000000000001</v>
      </c>
      <c r="C66" s="20">
        <v>13.6</v>
      </c>
      <c r="D66" s="20">
        <v>6</v>
      </c>
      <c r="F66" s="93">
        <v>16</v>
      </c>
      <c r="G66" s="14">
        <v>4.53</v>
      </c>
    </row>
    <row r="67" spans="1:7" x14ac:dyDescent="0.25">
      <c r="A67" s="97">
        <v>17</v>
      </c>
      <c r="B67" s="20">
        <v>15.6</v>
      </c>
      <c r="C67" s="20">
        <v>7.6</v>
      </c>
      <c r="D67" s="20">
        <v>8</v>
      </c>
      <c r="F67" s="93">
        <v>17</v>
      </c>
      <c r="G67" s="14">
        <v>1.24</v>
      </c>
    </row>
    <row r="68" spans="1:7" x14ac:dyDescent="0.25">
      <c r="A68" s="97">
        <v>18</v>
      </c>
      <c r="B68" s="20">
        <v>14.5</v>
      </c>
      <c r="C68" s="20">
        <v>4.7</v>
      </c>
      <c r="D68" s="20">
        <v>9.8000000000000007</v>
      </c>
      <c r="F68" s="93">
        <v>18</v>
      </c>
      <c r="G68" s="14">
        <v>1.46</v>
      </c>
    </row>
    <row r="69" spans="1:7" x14ac:dyDescent="0.25">
      <c r="A69" s="97">
        <v>19</v>
      </c>
      <c r="B69" s="20">
        <v>15.1</v>
      </c>
      <c r="C69" s="20">
        <v>6.4</v>
      </c>
      <c r="D69" s="20">
        <v>8.6999999999999993</v>
      </c>
      <c r="F69" s="93">
        <v>19</v>
      </c>
      <c r="G69" s="14">
        <v>1.18</v>
      </c>
    </row>
    <row r="70" spans="1:7" x14ac:dyDescent="0.25">
      <c r="A70" s="97">
        <v>20</v>
      </c>
      <c r="B70" s="20">
        <v>12.3</v>
      </c>
      <c r="C70" s="20">
        <v>9.4</v>
      </c>
      <c r="D70" s="20">
        <v>2.9</v>
      </c>
      <c r="F70" s="93">
        <v>20</v>
      </c>
      <c r="G70" s="14">
        <v>0.76</v>
      </c>
    </row>
    <row r="71" spans="1:7" x14ac:dyDescent="0.25">
      <c r="A71" s="97">
        <v>21</v>
      </c>
      <c r="B71" s="20">
        <v>11.6</v>
      </c>
      <c r="C71" s="20">
        <v>9.3000000000000007</v>
      </c>
      <c r="D71" s="20">
        <v>2.2999999999999998</v>
      </c>
      <c r="F71" s="93">
        <v>21</v>
      </c>
      <c r="G71" s="14">
        <v>0.73</v>
      </c>
    </row>
    <row r="72" spans="1:7" x14ac:dyDescent="0.25">
      <c r="A72" s="97">
        <v>22</v>
      </c>
      <c r="B72" s="20">
        <v>9.9</v>
      </c>
      <c r="C72" s="20">
        <v>4.5</v>
      </c>
      <c r="D72" s="20">
        <v>5.4</v>
      </c>
      <c r="F72" s="93">
        <v>22</v>
      </c>
      <c r="G72" s="14">
        <v>0.95</v>
      </c>
    </row>
    <row r="73" spans="1:7" x14ac:dyDescent="0.25">
      <c r="A73" s="97">
        <v>23</v>
      </c>
      <c r="B73" s="20">
        <v>7.1</v>
      </c>
      <c r="C73" s="20">
        <v>4.5999999999999996</v>
      </c>
      <c r="D73" s="20">
        <v>2.5</v>
      </c>
      <c r="F73" s="93">
        <v>23</v>
      </c>
      <c r="G73" s="14">
        <v>0.54</v>
      </c>
    </row>
    <row r="74" spans="1:7" x14ac:dyDescent="0.25">
      <c r="A74" s="97">
        <v>24</v>
      </c>
      <c r="B74" s="20">
        <v>6.7</v>
      </c>
      <c r="C74" s="20">
        <v>4.8</v>
      </c>
      <c r="D74" s="20">
        <v>1.9</v>
      </c>
      <c r="F74" s="94"/>
      <c r="G74" s="92"/>
    </row>
    <row r="75" spans="1:7" x14ac:dyDescent="0.25">
      <c r="A75" s="22"/>
      <c r="B75" s="22"/>
      <c r="C75" s="22"/>
      <c r="D75" s="19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F9626-DC34-45FA-8F09-908C581F527A}">
  <dimension ref="A1:AI3"/>
  <sheetViews>
    <sheetView workbookViewId="0">
      <selection activeCell="I4" sqref="I4"/>
    </sheetView>
  </sheetViews>
  <sheetFormatPr baseColWidth="10" defaultRowHeight="15" x14ac:dyDescent="0.25"/>
  <cols>
    <col min="1" max="1" width="6.140625" bestFit="1" customWidth="1"/>
    <col min="2" max="4" width="11.140625" bestFit="1" customWidth="1"/>
    <col min="6" max="6" width="8.140625" customWidth="1"/>
    <col min="7" max="7" width="12" bestFit="1" customWidth="1"/>
    <col min="11" max="11" width="16.85546875" bestFit="1" customWidth="1"/>
    <col min="12" max="12" width="14.42578125" bestFit="1" customWidth="1"/>
  </cols>
  <sheetData>
    <row r="1" spans="1:35" ht="15" customHeight="1" x14ac:dyDescent="0.25">
      <c r="A1" s="154" t="s">
        <v>12</v>
      </c>
      <c r="B1" s="152" t="s">
        <v>14</v>
      </c>
      <c r="C1" s="152" t="s">
        <v>15</v>
      </c>
      <c r="D1" s="152" t="s">
        <v>13</v>
      </c>
      <c r="E1" s="8"/>
      <c r="F1" s="152" t="s">
        <v>16</v>
      </c>
      <c r="G1" s="152" t="s">
        <v>17</v>
      </c>
      <c r="H1" s="8"/>
      <c r="I1" s="8"/>
      <c r="J1" s="8"/>
      <c r="K1" s="8"/>
      <c r="L1" s="8"/>
      <c r="M1" s="152" t="s">
        <v>18</v>
      </c>
      <c r="N1" s="152" t="s">
        <v>19</v>
      </c>
      <c r="O1" s="152" t="s">
        <v>20</v>
      </c>
      <c r="P1" s="152" t="s">
        <v>21</v>
      </c>
      <c r="Q1" s="152" t="s">
        <v>22</v>
      </c>
      <c r="R1" s="152" t="s">
        <v>23</v>
      </c>
      <c r="S1" s="152" t="s">
        <v>27</v>
      </c>
      <c r="T1" s="152" t="s">
        <v>28</v>
      </c>
      <c r="U1" s="152" t="s">
        <v>29</v>
      </c>
      <c r="V1" s="152" t="s">
        <v>30</v>
      </c>
      <c r="W1" s="152" t="s">
        <v>27</v>
      </c>
      <c r="X1" s="152" t="s">
        <v>28</v>
      </c>
      <c r="Y1" s="152" t="s">
        <v>29</v>
      </c>
      <c r="Z1" s="152" t="s">
        <v>30</v>
      </c>
      <c r="AA1" s="8"/>
      <c r="AB1" s="8"/>
      <c r="AC1" s="152" t="s">
        <v>36</v>
      </c>
      <c r="AD1" s="152" t="s">
        <v>37</v>
      </c>
      <c r="AE1" s="152" t="s">
        <v>38</v>
      </c>
      <c r="AF1" s="152" t="s">
        <v>39</v>
      </c>
      <c r="AG1" s="152" t="s">
        <v>41</v>
      </c>
      <c r="AH1" s="152" t="s">
        <v>40</v>
      </c>
      <c r="AI1" s="152" t="s">
        <v>42</v>
      </c>
    </row>
    <row r="2" spans="1:35" ht="31.5" x14ac:dyDescent="0.25">
      <c r="A2" s="155"/>
      <c r="B2" s="153"/>
      <c r="C2" s="153"/>
      <c r="D2" s="153"/>
      <c r="E2" s="9" t="s">
        <v>31</v>
      </c>
      <c r="F2" s="153"/>
      <c r="G2" s="153"/>
      <c r="H2" s="9" t="s">
        <v>33</v>
      </c>
      <c r="I2" s="9" t="s">
        <v>24</v>
      </c>
      <c r="J2" s="9" t="s">
        <v>25</v>
      </c>
      <c r="K2" s="9" t="s">
        <v>26</v>
      </c>
      <c r="L2" s="9" t="s">
        <v>32</v>
      </c>
      <c r="M2" s="153"/>
      <c r="N2" s="153"/>
      <c r="O2" s="153"/>
      <c r="P2" s="153"/>
      <c r="Q2" s="153"/>
      <c r="R2" s="153"/>
      <c r="S2" s="153"/>
      <c r="T2" s="153"/>
      <c r="U2" s="153"/>
      <c r="V2" s="153"/>
      <c r="W2" s="153"/>
      <c r="X2" s="153"/>
      <c r="Y2" s="153"/>
      <c r="Z2" s="153"/>
      <c r="AA2" s="9" t="s">
        <v>60</v>
      </c>
      <c r="AB2" s="9" t="s">
        <v>61</v>
      </c>
      <c r="AC2" s="153"/>
      <c r="AD2" s="153"/>
      <c r="AE2" s="153"/>
      <c r="AF2" s="153"/>
      <c r="AG2" s="153"/>
      <c r="AH2" s="153"/>
      <c r="AI2" s="153"/>
    </row>
    <row r="3" spans="1:35" x14ac:dyDescent="0.25">
      <c r="A3" s="1" t="s">
        <v>0</v>
      </c>
      <c r="B3" s="1">
        <v>31.3</v>
      </c>
      <c r="C3" s="1">
        <v>4</v>
      </c>
      <c r="D3" s="2">
        <v>22</v>
      </c>
      <c r="E3" s="4">
        <v>-34</v>
      </c>
      <c r="F3" s="3">
        <v>17.7</v>
      </c>
      <c r="G3" s="3">
        <f>0.0023*(D3+17.78)*F3*(B3-C3)^0.5</f>
        <v>8.4614969977590491</v>
      </c>
      <c r="H3" s="3" t="s">
        <v>34</v>
      </c>
      <c r="I3" s="3">
        <v>0.76</v>
      </c>
      <c r="J3" s="3">
        <f>G3*I3</f>
        <v>6.4307377182968777</v>
      </c>
      <c r="K3" s="3">
        <f>G3*I3*7</f>
        <v>45.015164028078146</v>
      </c>
      <c r="L3" s="3" t="s">
        <v>35</v>
      </c>
      <c r="M3" s="3">
        <v>22</v>
      </c>
      <c r="N3" s="3">
        <v>10</v>
      </c>
      <c r="O3" s="3">
        <v>100</v>
      </c>
      <c r="P3" s="3">
        <v>0</v>
      </c>
      <c r="Q3" s="3">
        <v>17</v>
      </c>
      <c r="R3" s="6">
        <f>((M3-N3)/100)*O3*(1-(P3/100))</f>
        <v>12</v>
      </c>
      <c r="S3" s="7">
        <v>0.2</v>
      </c>
      <c r="T3" s="3">
        <f>R3*S3</f>
        <v>2.4000000000000004</v>
      </c>
      <c r="U3" s="3">
        <f>T3*10</f>
        <v>24.000000000000004</v>
      </c>
      <c r="V3" s="3">
        <f>K3/U3</f>
        <v>1.8756318345032559</v>
      </c>
      <c r="W3" s="7">
        <v>0.4</v>
      </c>
      <c r="X3" s="3">
        <f>R3*W3</f>
        <v>4.8000000000000007</v>
      </c>
      <c r="Y3" s="3">
        <f>X3*10</f>
        <v>48.000000000000007</v>
      </c>
      <c r="Z3" s="3">
        <f>K3/Y3</f>
        <v>0.93781591725162794</v>
      </c>
      <c r="AA3" s="3">
        <v>3</v>
      </c>
      <c r="AB3" s="3">
        <v>0.5</v>
      </c>
      <c r="AC3" s="3">
        <f>10000/(AA3*AB3)</f>
        <v>6666.666666666667</v>
      </c>
      <c r="AD3" s="3">
        <v>4</v>
      </c>
      <c r="AE3" s="3">
        <f>AC3*AD3/10000</f>
        <v>2.666666666666667</v>
      </c>
      <c r="AF3" s="7">
        <v>0.9</v>
      </c>
      <c r="AG3" s="3">
        <f>K3/(AE3*AF3)</f>
        <v>18.756318345032557</v>
      </c>
      <c r="AH3" s="3">
        <v>80</v>
      </c>
      <c r="AI3" s="3">
        <f>5*AH3/4</f>
        <v>100</v>
      </c>
    </row>
  </sheetData>
  <mergeCells count="27">
    <mergeCell ref="AE1:AE2"/>
    <mergeCell ref="AF1:AF2"/>
    <mergeCell ref="AG1:AG2"/>
    <mergeCell ref="AH1:AH2"/>
    <mergeCell ref="AI1:AI2"/>
    <mergeCell ref="S1:S2"/>
    <mergeCell ref="T1:T2"/>
    <mergeCell ref="U1:U2"/>
    <mergeCell ref="V1:V2"/>
    <mergeCell ref="AC1:AC2"/>
    <mergeCell ref="AD1:AD2"/>
    <mergeCell ref="W1:W2"/>
    <mergeCell ref="X1:X2"/>
    <mergeCell ref="Y1:Y2"/>
    <mergeCell ref="Z1:Z2"/>
    <mergeCell ref="R1:R2"/>
    <mergeCell ref="A1:A2"/>
    <mergeCell ref="B1:B2"/>
    <mergeCell ref="C1:C2"/>
    <mergeCell ref="D1:D2"/>
    <mergeCell ref="F1:F2"/>
    <mergeCell ref="G1:G2"/>
    <mergeCell ref="M1:M2"/>
    <mergeCell ref="N1:N2"/>
    <mergeCell ref="O1:O2"/>
    <mergeCell ref="P1:P2"/>
    <mergeCell ref="Q1:Q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DAD5F-08E1-4653-B476-7C21D93E306D}">
  <dimension ref="A1:AO107"/>
  <sheetViews>
    <sheetView zoomScale="110" zoomScaleNormal="110" workbookViewId="0">
      <selection activeCell="E25" sqref="E25"/>
    </sheetView>
  </sheetViews>
  <sheetFormatPr baseColWidth="10" defaultRowHeight="15" x14ac:dyDescent="0.25"/>
  <cols>
    <col min="1" max="1" width="5.140625" bestFit="1" customWidth="1"/>
    <col min="2" max="2" width="11.42578125" bestFit="1" customWidth="1"/>
    <col min="3" max="3" width="17.28515625" bestFit="1" customWidth="1"/>
    <col min="4" max="4" width="17.140625" bestFit="1" customWidth="1"/>
    <col min="5" max="5" width="14.85546875" bestFit="1" customWidth="1"/>
    <col min="6" max="6" width="12" bestFit="1" customWidth="1"/>
    <col min="7" max="7" width="10" bestFit="1" customWidth="1"/>
    <col min="8" max="8" width="12.28515625" bestFit="1" customWidth="1"/>
    <col min="9" max="9" width="21.5703125" bestFit="1" customWidth="1"/>
    <col min="10" max="10" width="6.7109375" bestFit="1" customWidth="1"/>
    <col min="11" max="11" width="12.5703125" bestFit="1" customWidth="1"/>
    <col min="12" max="12" width="17.42578125" bestFit="1" customWidth="1"/>
    <col min="13" max="13" width="13.7109375" bestFit="1" customWidth="1"/>
    <col min="14" max="14" width="26.5703125" customWidth="1"/>
    <col min="15" max="15" width="11.140625" customWidth="1"/>
    <col min="17" max="17" width="19.85546875" customWidth="1"/>
    <col min="20" max="20" width="17" customWidth="1"/>
  </cols>
  <sheetData>
    <row r="1" spans="1:37" ht="15" customHeight="1" x14ac:dyDescent="0.25">
      <c r="B1" s="154" t="s">
        <v>12</v>
      </c>
      <c r="C1" s="152" t="s">
        <v>14</v>
      </c>
      <c r="D1" s="152" t="s">
        <v>15</v>
      </c>
      <c r="E1" s="152" t="s">
        <v>13</v>
      </c>
      <c r="F1" s="8"/>
      <c r="G1" s="152" t="s">
        <v>16</v>
      </c>
      <c r="H1" s="152" t="s">
        <v>17</v>
      </c>
      <c r="I1" s="8"/>
      <c r="J1" s="8"/>
      <c r="K1" s="8"/>
      <c r="L1" s="8"/>
      <c r="M1" s="8"/>
      <c r="N1" s="8"/>
      <c r="O1" s="152" t="s">
        <v>18</v>
      </c>
      <c r="P1" s="152" t="s">
        <v>19</v>
      </c>
      <c r="Q1" s="152" t="s">
        <v>20</v>
      </c>
      <c r="R1" s="152" t="s">
        <v>21</v>
      </c>
      <c r="S1" s="152" t="s">
        <v>22</v>
      </c>
      <c r="T1" s="152" t="s">
        <v>23</v>
      </c>
      <c r="U1" s="152" t="s">
        <v>27</v>
      </c>
      <c r="V1" s="152" t="s">
        <v>28</v>
      </c>
      <c r="W1" s="152" t="s">
        <v>29</v>
      </c>
      <c r="X1" s="152" t="s">
        <v>30</v>
      </c>
      <c r="Y1" s="152" t="s">
        <v>27</v>
      </c>
      <c r="Z1" s="152" t="s">
        <v>28</v>
      </c>
      <c r="AA1" s="152" t="s">
        <v>29</v>
      </c>
      <c r="AB1" s="152" t="s">
        <v>30</v>
      </c>
      <c r="AC1" s="8"/>
      <c r="AD1" s="8"/>
      <c r="AE1" s="152" t="s">
        <v>36</v>
      </c>
      <c r="AF1" s="152" t="s">
        <v>37</v>
      </c>
      <c r="AG1" s="152" t="s">
        <v>38</v>
      </c>
      <c r="AH1" s="152" t="s">
        <v>39</v>
      </c>
      <c r="AI1" s="152" t="s">
        <v>41</v>
      </c>
      <c r="AJ1" s="152" t="s">
        <v>40</v>
      </c>
      <c r="AK1" s="152" t="s">
        <v>42</v>
      </c>
    </row>
    <row r="2" spans="1:37" ht="15.75" x14ac:dyDescent="0.25">
      <c r="B2" s="155"/>
      <c r="C2" s="153"/>
      <c r="D2" s="153"/>
      <c r="E2" s="153"/>
      <c r="F2" s="9" t="s">
        <v>31</v>
      </c>
      <c r="G2" s="153"/>
      <c r="H2" s="153"/>
      <c r="I2" s="9" t="s">
        <v>33</v>
      </c>
      <c r="J2" s="9" t="s">
        <v>24</v>
      </c>
      <c r="K2" s="9" t="s">
        <v>25</v>
      </c>
      <c r="L2" s="9" t="s">
        <v>26</v>
      </c>
      <c r="M2" s="9"/>
      <c r="N2" s="9" t="s">
        <v>32</v>
      </c>
      <c r="O2" s="153"/>
      <c r="P2" s="153"/>
      <c r="Q2" s="153"/>
      <c r="R2" s="153"/>
      <c r="S2" s="153"/>
      <c r="T2" s="153"/>
      <c r="U2" s="153"/>
      <c r="V2" s="153"/>
      <c r="W2" s="153"/>
      <c r="X2" s="153"/>
      <c r="Y2" s="153"/>
      <c r="Z2" s="153"/>
      <c r="AA2" s="153"/>
      <c r="AB2" s="153"/>
      <c r="AC2" s="9" t="s">
        <v>60</v>
      </c>
      <c r="AD2" s="9" t="s">
        <v>61</v>
      </c>
      <c r="AE2" s="153"/>
      <c r="AF2" s="153"/>
      <c r="AG2" s="153"/>
      <c r="AH2" s="153"/>
      <c r="AI2" s="153"/>
      <c r="AJ2" s="153"/>
      <c r="AK2" s="153"/>
    </row>
    <row r="3" spans="1:37" x14ac:dyDescent="0.25">
      <c r="A3" s="156">
        <v>2015</v>
      </c>
      <c r="B3" s="1" t="s">
        <v>0</v>
      </c>
      <c r="C3" s="1"/>
      <c r="D3" s="1"/>
      <c r="E3" s="2"/>
      <c r="F3" s="4">
        <v>-34</v>
      </c>
      <c r="G3">
        <v>17.7</v>
      </c>
      <c r="H3" s="3">
        <f>0.0023*(E3+17.78)*G3*(C3-D3)^0.5</f>
        <v>0</v>
      </c>
      <c r="I3" s="3" t="s">
        <v>34</v>
      </c>
      <c r="J3" s="3">
        <v>0.76</v>
      </c>
      <c r="K3" s="3">
        <f>H3*J3</f>
        <v>0</v>
      </c>
      <c r="L3" s="3">
        <f>H3*J3*7</f>
        <v>0</v>
      </c>
      <c r="M3" s="3"/>
      <c r="N3" s="3" t="s">
        <v>35</v>
      </c>
      <c r="O3" s="3">
        <v>22</v>
      </c>
      <c r="P3" s="3">
        <v>10</v>
      </c>
      <c r="Q3" s="3">
        <v>100</v>
      </c>
      <c r="R3" s="3">
        <v>0</v>
      </c>
      <c r="S3" s="3">
        <v>17</v>
      </c>
      <c r="T3" s="6">
        <f>((O3-P3)/100)*Q3*(1-(R3/100))</f>
        <v>12</v>
      </c>
      <c r="U3" s="7">
        <v>0.2</v>
      </c>
      <c r="V3" s="3">
        <f>T3*U3</f>
        <v>2.4000000000000004</v>
      </c>
      <c r="W3" s="3">
        <f>V3*10</f>
        <v>24.000000000000004</v>
      </c>
      <c r="X3" s="3">
        <f>L3/W3</f>
        <v>0</v>
      </c>
      <c r="Y3" s="7">
        <v>0.4</v>
      </c>
      <c r="Z3" s="3">
        <f>T3*Y3</f>
        <v>4.8000000000000007</v>
      </c>
      <c r="AA3" s="3">
        <f>Z3*10</f>
        <v>48.000000000000007</v>
      </c>
      <c r="AB3" s="3">
        <f>L3/AA3</f>
        <v>0</v>
      </c>
      <c r="AC3" s="3">
        <v>3</v>
      </c>
      <c r="AD3" s="3">
        <v>0.5</v>
      </c>
      <c r="AE3" s="3">
        <f>10000/(AC3*AD3)</f>
        <v>6666.666666666667</v>
      </c>
      <c r="AF3" s="3">
        <v>4</v>
      </c>
      <c r="AG3" s="3">
        <f>AE3*AF3/10000</f>
        <v>2.666666666666667</v>
      </c>
      <c r="AH3" s="7">
        <v>0.9</v>
      </c>
      <c r="AI3" s="3">
        <f>L3/(AG3*AH3)</f>
        <v>0</v>
      </c>
      <c r="AJ3" s="3">
        <v>80</v>
      </c>
      <c r="AK3" s="3">
        <f>5*AJ3/4</f>
        <v>100</v>
      </c>
    </row>
    <row r="4" spans="1:37" x14ac:dyDescent="0.25">
      <c r="A4" s="156"/>
      <c r="B4" s="1" t="s">
        <v>1</v>
      </c>
      <c r="C4" s="1"/>
      <c r="D4" s="1"/>
      <c r="E4" s="2"/>
      <c r="F4" s="4">
        <v>-34</v>
      </c>
      <c r="G4">
        <v>16</v>
      </c>
      <c r="H4" s="3">
        <f t="shared" ref="H4:H18" si="0">0.0023*(E4+17.78)*G4*(C4-D4)^0.5</f>
        <v>0</v>
      </c>
      <c r="I4" s="3" t="s">
        <v>34</v>
      </c>
      <c r="J4" s="3">
        <v>0.76</v>
      </c>
      <c r="K4" s="3">
        <f t="shared" ref="K4:K18" si="1">H4*J4</f>
        <v>0</v>
      </c>
      <c r="L4" s="3">
        <f t="shared" ref="L4:L18" si="2">H4*J4*7</f>
        <v>0</v>
      </c>
      <c r="M4" s="3"/>
      <c r="N4" s="3"/>
      <c r="O4" s="3"/>
      <c r="P4" s="3"/>
      <c r="Q4" s="3"/>
      <c r="R4" s="3"/>
      <c r="S4" s="3"/>
      <c r="T4" s="6"/>
      <c r="U4" s="7"/>
      <c r="V4" s="3"/>
      <c r="W4" s="3"/>
      <c r="X4" s="3"/>
      <c r="Y4" s="3"/>
      <c r="Z4" s="3"/>
      <c r="AA4" s="3"/>
      <c r="AB4" s="3"/>
      <c r="AC4" s="3"/>
      <c r="AD4" s="7"/>
      <c r="AE4" s="3"/>
      <c r="AF4" s="3"/>
      <c r="AG4" s="3"/>
    </row>
    <row r="5" spans="1:37" x14ac:dyDescent="0.25">
      <c r="A5" s="156"/>
      <c r="B5" s="1" t="s">
        <v>2</v>
      </c>
      <c r="C5" s="1"/>
      <c r="D5" s="1"/>
      <c r="E5" s="2"/>
      <c r="F5" s="4">
        <v>-34</v>
      </c>
      <c r="G5">
        <v>13.5</v>
      </c>
      <c r="H5" s="3">
        <f t="shared" si="0"/>
        <v>0</v>
      </c>
      <c r="I5" s="3" t="s">
        <v>34</v>
      </c>
      <c r="J5" s="3">
        <v>0.76</v>
      </c>
      <c r="K5" s="3">
        <f t="shared" si="1"/>
        <v>0</v>
      </c>
      <c r="L5" s="3">
        <f t="shared" si="2"/>
        <v>0</v>
      </c>
      <c r="M5" s="3"/>
      <c r="N5" s="3"/>
      <c r="O5" s="3"/>
      <c r="P5" s="3"/>
      <c r="Q5" s="3"/>
      <c r="R5" s="3"/>
      <c r="S5" s="3"/>
      <c r="T5" s="6"/>
      <c r="U5" s="7"/>
      <c r="V5" s="3"/>
      <c r="W5" s="3"/>
      <c r="X5" s="3"/>
      <c r="Y5" s="3"/>
      <c r="Z5" s="3"/>
      <c r="AA5" s="3"/>
      <c r="AB5" s="3"/>
      <c r="AC5" s="3"/>
      <c r="AD5" s="7"/>
      <c r="AE5" s="3"/>
      <c r="AF5" s="3"/>
      <c r="AG5" s="3"/>
    </row>
    <row r="6" spans="1:37" x14ac:dyDescent="0.25">
      <c r="A6" s="156"/>
      <c r="B6" s="1" t="s">
        <v>3</v>
      </c>
      <c r="C6" s="1"/>
      <c r="D6" s="1"/>
      <c r="E6" s="2"/>
      <c r="F6" s="4">
        <v>-34</v>
      </c>
      <c r="G6">
        <v>10.3</v>
      </c>
      <c r="H6" s="3">
        <f t="shared" si="0"/>
        <v>0</v>
      </c>
      <c r="I6" s="3" t="s">
        <v>34</v>
      </c>
      <c r="J6" s="3">
        <v>0.76</v>
      </c>
      <c r="K6" s="3">
        <f t="shared" si="1"/>
        <v>0</v>
      </c>
      <c r="L6" s="3">
        <f t="shared" si="2"/>
        <v>0</v>
      </c>
      <c r="M6" s="3"/>
      <c r="N6" s="3"/>
      <c r="O6" s="3"/>
      <c r="P6" s="3"/>
      <c r="Q6" s="3"/>
      <c r="R6" s="3"/>
      <c r="S6" s="3"/>
      <c r="T6" s="6"/>
      <c r="U6" s="7"/>
      <c r="V6" s="3"/>
      <c r="W6" s="3"/>
      <c r="X6" s="3"/>
      <c r="Y6" s="3"/>
      <c r="Z6" s="3"/>
      <c r="AA6" s="3"/>
      <c r="AB6" s="3"/>
      <c r="AC6" s="3"/>
      <c r="AD6" s="7"/>
      <c r="AE6" s="3"/>
      <c r="AF6" s="3"/>
      <c r="AG6" s="3"/>
    </row>
    <row r="7" spans="1:37" x14ac:dyDescent="0.25">
      <c r="A7" s="156"/>
      <c r="B7" s="1" t="s">
        <v>4</v>
      </c>
      <c r="C7" s="1">
        <v>21.8</v>
      </c>
      <c r="D7" s="1">
        <v>-1</v>
      </c>
      <c r="E7" s="2">
        <v>9.6999999999999993</v>
      </c>
      <c r="F7" s="4">
        <v>-34</v>
      </c>
      <c r="G7">
        <v>7.8</v>
      </c>
      <c r="H7" s="3">
        <f t="shared" si="0"/>
        <v>2.3540007159569072</v>
      </c>
      <c r="I7" s="3" t="s">
        <v>34</v>
      </c>
      <c r="J7" s="3">
        <v>0.76</v>
      </c>
      <c r="K7" s="3">
        <f t="shared" si="1"/>
        <v>1.7890405441272494</v>
      </c>
      <c r="L7" s="3">
        <f t="shared" si="2"/>
        <v>12.523283808890746</v>
      </c>
      <c r="M7" s="3">
        <f>H7*J7*30.4167</f>
        <v>54.416709518555308</v>
      </c>
      <c r="N7">
        <v>30.2</v>
      </c>
      <c r="O7" s="3">
        <f>M7-N7</f>
        <v>24.216709518555309</v>
      </c>
      <c r="P7" s="3"/>
      <c r="Q7" s="3"/>
      <c r="R7" s="3"/>
      <c r="S7" s="3"/>
      <c r="T7" s="6"/>
      <c r="U7" s="7"/>
      <c r="V7" s="3"/>
      <c r="W7" s="3"/>
      <c r="X7" s="3"/>
      <c r="Y7" s="3"/>
      <c r="Z7" s="3"/>
      <c r="AA7" s="3"/>
      <c r="AB7" s="3"/>
      <c r="AC7" s="3"/>
      <c r="AD7" s="7"/>
      <c r="AE7" s="3"/>
      <c r="AF7" s="3"/>
      <c r="AG7" s="3"/>
    </row>
    <row r="8" spans="1:37" x14ac:dyDescent="0.25">
      <c r="A8" s="156"/>
      <c r="B8" s="1" t="s">
        <v>5</v>
      </c>
      <c r="C8" s="1">
        <v>19.8</v>
      </c>
      <c r="D8" s="1">
        <v>-1.5</v>
      </c>
      <c r="E8" s="2">
        <v>8</v>
      </c>
      <c r="F8" s="4">
        <v>-34</v>
      </c>
      <c r="G8">
        <v>6.6</v>
      </c>
      <c r="H8" s="3">
        <f t="shared" si="0"/>
        <v>1.8061112022012951</v>
      </c>
      <c r="I8" s="3" t="s">
        <v>34</v>
      </c>
      <c r="J8" s="3">
        <v>0.76</v>
      </c>
      <c r="K8" s="3">
        <f t="shared" si="1"/>
        <v>1.3726445136729843</v>
      </c>
      <c r="L8" s="3">
        <f t="shared" si="2"/>
        <v>9.6085115957108904</v>
      </c>
      <c r="M8" s="3">
        <f t="shared" ref="M8:M18" si="3">H8*J8*30.4167</f>
        <v>41.751316379037064</v>
      </c>
      <c r="N8">
        <v>23.4</v>
      </c>
      <c r="O8" s="3">
        <f t="shared" ref="O8:O18" si="4">M8-N8</f>
        <v>18.351316379037065</v>
      </c>
      <c r="P8" s="3"/>
      <c r="Q8" s="3"/>
      <c r="R8" s="3"/>
      <c r="S8" s="3"/>
      <c r="T8" s="6"/>
      <c r="U8" s="7"/>
      <c r="V8" s="3"/>
      <c r="W8" s="3"/>
      <c r="X8" s="3"/>
      <c r="Y8" s="3"/>
      <c r="Z8" s="3"/>
      <c r="AA8" s="3"/>
      <c r="AB8" s="3"/>
      <c r="AC8" s="3"/>
      <c r="AD8" s="7"/>
      <c r="AE8" s="3"/>
      <c r="AF8" s="3"/>
      <c r="AG8" s="3"/>
    </row>
    <row r="9" spans="1:37" x14ac:dyDescent="0.25">
      <c r="A9" s="156"/>
      <c r="B9" s="1" t="s">
        <v>6</v>
      </c>
      <c r="C9" s="1">
        <v>18.600000000000001</v>
      </c>
      <c r="D9" s="1">
        <v>-1.4</v>
      </c>
      <c r="E9" s="2">
        <v>7.6</v>
      </c>
      <c r="F9" s="4">
        <v>-34</v>
      </c>
      <c r="G9">
        <v>7.1</v>
      </c>
      <c r="H9" s="3">
        <f t="shared" si="0"/>
        <v>1.8535008960837327</v>
      </c>
      <c r="I9" s="3" t="s">
        <v>34</v>
      </c>
      <c r="J9" s="3">
        <v>0.76</v>
      </c>
      <c r="K9" s="3">
        <f t="shared" si="1"/>
        <v>1.4086606810236368</v>
      </c>
      <c r="L9" s="3">
        <f t="shared" si="2"/>
        <v>9.8606247671654579</v>
      </c>
      <c r="M9" s="3">
        <f t="shared" si="3"/>
        <v>42.846809336491653</v>
      </c>
      <c r="N9">
        <v>28.1</v>
      </c>
      <c r="O9" s="3">
        <f t="shared" si="4"/>
        <v>14.746809336491651</v>
      </c>
      <c r="P9" s="3"/>
      <c r="Q9" s="3"/>
      <c r="R9" s="3"/>
      <c r="S9" s="3"/>
      <c r="T9" s="6"/>
      <c r="U9" s="7"/>
      <c r="V9" s="3"/>
      <c r="W9" s="3"/>
      <c r="X9" s="3"/>
      <c r="Y9" s="3"/>
      <c r="Z9" s="3"/>
      <c r="AA9" s="3"/>
      <c r="AB9" s="3"/>
      <c r="AC9" s="3"/>
      <c r="AD9" s="7"/>
      <c r="AE9" s="3"/>
      <c r="AF9" s="3"/>
      <c r="AG9" s="3"/>
    </row>
    <row r="10" spans="1:37" x14ac:dyDescent="0.25">
      <c r="A10" s="156"/>
      <c r="B10" s="1" t="s">
        <v>7</v>
      </c>
      <c r="C10" s="1">
        <v>20</v>
      </c>
      <c r="D10" s="1">
        <v>-2</v>
      </c>
      <c r="E10" s="2">
        <v>8.6999999999999993</v>
      </c>
      <c r="F10" s="4">
        <v>-34</v>
      </c>
      <c r="G10">
        <v>9.1</v>
      </c>
      <c r="H10" s="3">
        <f t="shared" si="0"/>
        <v>2.5995522410702043</v>
      </c>
      <c r="I10" s="3" t="s">
        <v>34</v>
      </c>
      <c r="J10" s="3">
        <v>0.76</v>
      </c>
      <c r="K10" s="3">
        <f t="shared" si="1"/>
        <v>1.9756597032133554</v>
      </c>
      <c r="L10" s="3">
        <f t="shared" si="2"/>
        <v>13.829617922493487</v>
      </c>
      <c r="M10" s="3">
        <f t="shared" si="3"/>
        <v>60.093048494729665</v>
      </c>
      <c r="N10">
        <v>44.2</v>
      </c>
      <c r="O10" s="3">
        <f t="shared" si="4"/>
        <v>15.893048494729662</v>
      </c>
      <c r="P10" s="3"/>
      <c r="Q10" s="3"/>
      <c r="R10" s="3"/>
      <c r="S10" s="3"/>
      <c r="T10" s="6"/>
      <c r="U10" s="7"/>
      <c r="V10" s="3"/>
      <c r="W10" s="3"/>
      <c r="X10" s="3"/>
      <c r="Y10" s="3"/>
      <c r="Z10" s="3"/>
      <c r="AA10" s="3"/>
      <c r="AB10" s="3"/>
      <c r="AC10" s="3"/>
      <c r="AD10" s="7"/>
      <c r="AE10" s="3"/>
      <c r="AF10" s="3"/>
      <c r="AG10" s="3"/>
    </row>
    <row r="11" spans="1:37" x14ac:dyDescent="0.25">
      <c r="A11" s="156"/>
      <c r="B11" s="1" t="s">
        <v>8</v>
      </c>
      <c r="C11" s="1">
        <v>25</v>
      </c>
      <c r="D11" s="1">
        <v>-2.4</v>
      </c>
      <c r="E11" s="2">
        <v>10.199999999999999</v>
      </c>
      <c r="F11" s="4">
        <v>-34</v>
      </c>
      <c r="G11">
        <v>12.1</v>
      </c>
      <c r="H11" s="3">
        <f t="shared" si="0"/>
        <v>4.0760189825041717</v>
      </c>
      <c r="I11" s="3" t="s">
        <v>34</v>
      </c>
      <c r="J11" s="3">
        <v>0.76</v>
      </c>
      <c r="K11" s="3">
        <f t="shared" si="1"/>
        <v>3.0977744267031704</v>
      </c>
      <c r="L11" s="3">
        <f t="shared" si="2"/>
        <v>21.684420986922191</v>
      </c>
      <c r="M11" s="3">
        <f t="shared" si="3"/>
        <v>94.224075404702319</v>
      </c>
      <c r="N11">
        <v>67.5</v>
      </c>
      <c r="O11" s="3">
        <f t="shared" si="4"/>
        <v>26.724075404702319</v>
      </c>
      <c r="P11" s="3"/>
      <c r="Q11" s="3"/>
      <c r="R11" s="3"/>
      <c r="S11" s="3"/>
      <c r="T11" s="6"/>
      <c r="U11" s="7"/>
      <c r="V11" s="3"/>
      <c r="W11" s="3"/>
      <c r="X11" s="3"/>
      <c r="Y11" s="3"/>
      <c r="Z11" s="3"/>
      <c r="AA11" s="3"/>
      <c r="AB11" s="3"/>
      <c r="AC11" s="3"/>
      <c r="AD11" s="7"/>
      <c r="AE11" s="3"/>
      <c r="AF11" s="3"/>
      <c r="AG11" s="3"/>
    </row>
    <row r="12" spans="1:37" x14ac:dyDescent="0.25">
      <c r="A12" s="156"/>
      <c r="B12" s="1" t="s">
        <v>9</v>
      </c>
      <c r="C12" s="1">
        <v>26.2</v>
      </c>
      <c r="D12" s="1">
        <v>0.4</v>
      </c>
      <c r="E12" s="2">
        <v>13.2</v>
      </c>
      <c r="F12" s="4">
        <v>-34</v>
      </c>
      <c r="G12">
        <v>15</v>
      </c>
      <c r="H12" s="3">
        <f t="shared" si="0"/>
        <v>5.4288814921105066</v>
      </c>
      <c r="I12" s="3" t="s">
        <v>34</v>
      </c>
      <c r="J12" s="3">
        <v>0.76</v>
      </c>
      <c r="K12" s="3">
        <f t="shared" si="1"/>
        <v>4.1259499340039847</v>
      </c>
      <c r="L12" s="3">
        <f t="shared" si="2"/>
        <v>28.881649538027894</v>
      </c>
      <c r="M12" s="3">
        <f t="shared" si="3"/>
        <v>125.49778135761899</v>
      </c>
      <c r="N12">
        <v>105</v>
      </c>
      <c r="O12" s="3">
        <f t="shared" si="4"/>
        <v>20.49778135761899</v>
      </c>
      <c r="P12" s="3"/>
      <c r="Q12" s="3"/>
      <c r="R12" s="3"/>
      <c r="S12" s="3"/>
      <c r="T12" s="6"/>
      <c r="U12" s="7"/>
      <c r="V12" s="3"/>
      <c r="W12" s="3"/>
      <c r="X12" s="3"/>
      <c r="Y12" s="3"/>
      <c r="Z12" s="3"/>
      <c r="AA12" s="3"/>
      <c r="AB12" s="3"/>
      <c r="AC12" s="3"/>
      <c r="AD12" s="7"/>
      <c r="AE12" s="3"/>
      <c r="AF12" s="3"/>
      <c r="AG12" s="3"/>
    </row>
    <row r="13" spans="1:37" x14ac:dyDescent="0.25">
      <c r="A13" s="156"/>
      <c r="B13" s="1" t="s">
        <v>10</v>
      </c>
      <c r="C13" s="1">
        <v>31.3</v>
      </c>
      <c r="D13" s="1">
        <v>6.2</v>
      </c>
      <c r="E13" s="2">
        <v>17.600000000000001</v>
      </c>
      <c r="F13" s="4">
        <v>-34</v>
      </c>
      <c r="G13">
        <v>17.100000000000001</v>
      </c>
      <c r="H13" s="3">
        <f t="shared" si="0"/>
        <v>6.9713780668065279</v>
      </c>
      <c r="I13" s="3" t="s">
        <v>34</v>
      </c>
      <c r="J13" s="3">
        <v>0.76</v>
      </c>
      <c r="K13" s="3">
        <f t="shared" si="1"/>
        <v>5.298247330772961</v>
      </c>
      <c r="L13" s="3">
        <f t="shared" si="2"/>
        <v>37.087731315410728</v>
      </c>
      <c r="M13" s="3">
        <f t="shared" si="3"/>
        <v>161.15519958592191</v>
      </c>
      <c r="N13">
        <v>153</v>
      </c>
      <c r="O13" s="3">
        <f t="shared" si="4"/>
        <v>8.1551995859219062</v>
      </c>
      <c r="P13" s="3"/>
      <c r="Q13" s="3"/>
      <c r="R13" s="3"/>
      <c r="S13" s="3"/>
      <c r="T13" s="6"/>
      <c r="U13" s="7"/>
      <c r="V13" s="3"/>
      <c r="W13" s="3"/>
      <c r="X13" s="3"/>
      <c r="Y13" s="3"/>
      <c r="Z13" s="3"/>
      <c r="AA13" s="3"/>
      <c r="AB13" s="3"/>
      <c r="AC13" s="3"/>
      <c r="AD13" s="7"/>
      <c r="AE13" s="3"/>
      <c r="AF13" s="3"/>
      <c r="AG13" s="3"/>
    </row>
    <row r="14" spans="1:37" x14ac:dyDescent="0.25">
      <c r="A14" s="156"/>
      <c r="B14" s="1" t="s">
        <v>11</v>
      </c>
      <c r="C14" s="1">
        <v>32.6</v>
      </c>
      <c r="D14" s="1">
        <v>8.6</v>
      </c>
      <c r="E14" s="2">
        <v>19.5</v>
      </c>
      <c r="F14" s="4">
        <v>-34</v>
      </c>
      <c r="G14">
        <v>18.100000000000001</v>
      </c>
      <c r="H14" s="3">
        <f t="shared" si="0"/>
        <v>7.6030515558882703</v>
      </c>
      <c r="I14" s="3" t="s">
        <v>34</v>
      </c>
      <c r="J14" s="3">
        <v>0.76</v>
      </c>
      <c r="K14" s="3">
        <f t="shared" si="1"/>
        <v>5.7783191824750855</v>
      </c>
      <c r="L14" s="3">
        <f t="shared" si="2"/>
        <v>40.448234277325597</v>
      </c>
      <c r="M14" s="3">
        <f t="shared" si="3"/>
        <v>175.75740107758992</v>
      </c>
      <c r="N14">
        <v>175.8</v>
      </c>
      <c r="O14" s="3">
        <f t="shared" si="4"/>
        <v>-4.259892241009311E-2</v>
      </c>
      <c r="P14" s="3"/>
      <c r="Q14" s="3"/>
      <c r="R14" s="3"/>
      <c r="S14" s="3"/>
      <c r="T14" s="6"/>
      <c r="U14" s="7"/>
      <c r="V14" s="3"/>
      <c r="W14" s="3"/>
      <c r="X14" s="3"/>
      <c r="Y14" s="3"/>
      <c r="Z14" s="3"/>
      <c r="AA14" s="3"/>
      <c r="AB14" s="3"/>
      <c r="AC14" s="3"/>
      <c r="AD14" s="7"/>
      <c r="AE14" s="3"/>
      <c r="AF14" s="3"/>
      <c r="AG14" s="3"/>
    </row>
    <row r="15" spans="1:37" x14ac:dyDescent="0.25">
      <c r="A15" s="156">
        <v>2016</v>
      </c>
      <c r="B15" s="1" t="s">
        <v>0</v>
      </c>
      <c r="C15" s="11">
        <v>32.9</v>
      </c>
      <c r="D15" s="11">
        <v>9.4</v>
      </c>
      <c r="E15" s="12">
        <v>20.6</v>
      </c>
      <c r="F15" s="4">
        <v>-34</v>
      </c>
      <c r="G15">
        <v>17.7</v>
      </c>
      <c r="H15" s="3">
        <f t="shared" si="0"/>
        <v>7.5742564236841723</v>
      </c>
      <c r="I15" s="3" t="s">
        <v>34</v>
      </c>
      <c r="J15" s="3">
        <v>0.76</v>
      </c>
      <c r="K15" s="3">
        <f t="shared" si="1"/>
        <v>5.7564348819999713</v>
      </c>
      <c r="L15" s="3">
        <f t="shared" si="2"/>
        <v>40.295044173999798</v>
      </c>
      <c r="M15" s="3">
        <f t="shared" si="3"/>
        <v>175.09175287532852</v>
      </c>
      <c r="N15">
        <v>173.2</v>
      </c>
      <c r="O15" s="3">
        <f t="shared" si="4"/>
        <v>1.8917528753285353</v>
      </c>
    </row>
    <row r="16" spans="1:37" x14ac:dyDescent="0.25">
      <c r="A16" s="156"/>
      <c r="B16" s="1" t="s">
        <v>1</v>
      </c>
      <c r="C16" s="11">
        <v>33.299999999999997</v>
      </c>
      <c r="D16" s="11">
        <v>7.5</v>
      </c>
      <c r="E16" s="12">
        <v>19.3</v>
      </c>
      <c r="F16" s="4">
        <v>-34</v>
      </c>
      <c r="G16">
        <v>16</v>
      </c>
      <c r="H16" s="3">
        <f t="shared" si="0"/>
        <v>6.9310239114252665</v>
      </c>
      <c r="I16" s="3" t="s">
        <v>34</v>
      </c>
      <c r="J16" s="3">
        <v>0.76</v>
      </c>
      <c r="K16" s="3">
        <f t="shared" si="1"/>
        <v>5.2675781726832023</v>
      </c>
      <c r="L16" s="3">
        <f t="shared" si="2"/>
        <v>36.873047208782417</v>
      </c>
      <c r="M16" s="3">
        <f t="shared" si="3"/>
        <v>160.22234500505314</v>
      </c>
      <c r="N16">
        <v>141.5</v>
      </c>
      <c r="O16" s="3">
        <f t="shared" si="4"/>
        <v>18.722345005053143</v>
      </c>
    </row>
    <row r="17" spans="1:37" x14ac:dyDescent="0.25">
      <c r="A17" s="156"/>
      <c r="B17" s="1" t="s">
        <v>2</v>
      </c>
      <c r="C17" s="11">
        <v>31.6</v>
      </c>
      <c r="D17" s="11">
        <v>6.7</v>
      </c>
      <c r="E17" s="12">
        <v>18.100000000000001</v>
      </c>
      <c r="F17" s="4">
        <v>-34</v>
      </c>
      <c r="G17">
        <v>13.5</v>
      </c>
      <c r="H17" s="3">
        <f t="shared" si="0"/>
        <v>5.5592180969226597</v>
      </c>
      <c r="I17" s="3" t="s">
        <v>34</v>
      </c>
      <c r="J17" s="3">
        <v>0.76</v>
      </c>
      <c r="K17" s="3">
        <f t="shared" si="1"/>
        <v>4.2250057536612218</v>
      </c>
      <c r="L17" s="3">
        <f t="shared" si="2"/>
        <v>29.575040275628552</v>
      </c>
      <c r="M17" s="3">
        <f t="shared" si="3"/>
        <v>128.51073250738727</v>
      </c>
      <c r="N17">
        <v>117</v>
      </c>
      <c r="O17" s="3">
        <f t="shared" si="4"/>
        <v>11.510732507387274</v>
      </c>
    </row>
    <row r="18" spans="1:37" x14ac:dyDescent="0.25">
      <c r="A18" s="156"/>
      <c r="B18" s="1" t="s">
        <v>3</v>
      </c>
      <c r="C18" s="11">
        <v>29.8</v>
      </c>
      <c r="D18" s="11">
        <v>3.3</v>
      </c>
      <c r="E18" s="12">
        <v>14.3</v>
      </c>
      <c r="F18" s="4">
        <v>-34</v>
      </c>
      <c r="G18">
        <v>10.3</v>
      </c>
      <c r="H18" s="3">
        <f t="shared" si="0"/>
        <v>3.9122117877613118</v>
      </c>
      <c r="I18" s="3" t="s">
        <v>34</v>
      </c>
      <c r="J18" s="3">
        <v>0.76</v>
      </c>
      <c r="K18" s="3">
        <f t="shared" si="1"/>
        <v>2.9732809586985969</v>
      </c>
      <c r="L18" s="3">
        <f t="shared" si="2"/>
        <v>20.81296671089018</v>
      </c>
      <c r="M18" s="3">
        <f t="shared" si="3"/>
        <v>90.437394936447603</v>
      </c>
      <c r="N18">
        <v>70.900000000000006</v>
      </c>
      <c r="O18" s="3">
        <f t="shared" si="4"/>
        <v>19.537394936447598</v>
      </c>
    </row>
    <row r="19" spans="1:37" x14ac:dyDescent="0.25">
      <c r="M19" s="13">
        <f>SUM(M7:M18)</f>
        <v>1310.0045664788634</v>
      </c>
      <c r="N19" s="13">
        <f>SUM(N7:N18)</f>
        <v>1129.8000000000002</v>
      </c>
    </row>
    <row r="26" spans="1:37" x14ac:dyDescent="0.25">
      <c r="M26" s="13" t="e">
        <f>SUM(#REF!)</f>
        <v>#REF!</v>
      </c>
      <c r="N26" s="13" t="e">
        <f>SUM(#REF!)</f>
        <v>#REF!</v>
      </c>
    </row>
    <row r="31" spans="1:37" x14ac:dyDescent="0.25">
      <c r="A31" s="16">
        <v>1</v>
      </c>
      <c r="B31" s="16" t="s">
        <v>9</v>
      </c>
      <c r="C31" s="28">
        <v>20</v>
      </c>
      <c r="D31" s="28">
        <v>5</v>
      </c>
      <c r="E31" s="28">
        <v>13</v>
      </c>
      <c r="F31" s="17">
        <v>-34</v>
      </c>
      <c r="G31" s="16">
        <v>15</v>
      </c>
      <c r="H31" s="16">
        <f>0.0023*(E31+17)*G31*(C31-D31)^0.5</f>
        <v>4.0085377633246768</v>
      </c>
      <c r="I31" s="15">
        <v>3.43</v>
      </c>
      <c r="J31" s="18">
        <f>(H31/I31)-1</f>
        <v>0.16866990184392905</v>
      </c>
      <c r="K31" s="31"/>
      <c r="L31" s="3"/>
      <c r="M31" s="3"/>
      <c r="N31" s="3"/>
      <c r="O31" s="3"/>
      <c r="P31" s="3"/>
      <c r="Q31" s="3"/>
      <c r="R31" s="3"/>
      <c r="S31" s="3"/>
      <c r="T31" s="6"/>
      <c r="U31" s="7"/>
      <c r="V31" s="3"/>
      <c r="W31" s="3"/>
      <c r="X31" s="3"/>
      <c r="Y31" s="7"/>
      <c r="Z31" s="3"/>
      <c r="AA31" s="3"/>
      <c r="AB31" s="3"/>
      <c r="AC31" s="3"/>
      <c r="AD31" s="3"/>
      <c r="AE31" s="3"/>
      <c r="AF31" s="3"/>
      <c r="AG31" s="3"/>
      <c r="AH31" s="7"/>
      <c r="AI31" s="3"/>
      <c r="AJ31" s="3"/>
      <c r="AK31" s="3"/>
    </row>
    <row r="32" spans="1:37" ht="35.25" customHeight="1" x14ac:dyDescent="0.25">
      <c r="A32" s="16">
        <v>2</v>
      </c>
      <c r="B32" s="16" t="s">
        <v>9</v>
      </c>
      <c r="C32" s="28">
        <v>15</v>
      </c>
      <c r="D32" s="28">
        <v>6</v>
      </c>
      <c r="E32" s="28">
        <v>11</v>
      </c>
      <c r="F32" s="17">
        <v>-34</v>
      </c>
      <c r="G32" s="16">
        <v>15</v>
      </c>
      <c r="H32" s="16">
        <f t="shared" ref="H32:H55" si="5">0.0023*(E32+17)*G32*(C32-D32)^0.5</f>
        <v>2.8979999999999997</v>
      </c>
      <c r="I32" s="15">
        <v>2.92</v>
      </c>
      <c r="J32" s="18">
        <f t="shared" ref="J32:J55" si="6">(H32/I32)-1</f>
        <v>-7.5342465753425181E-3</v>
      </c>
      <c r="K32" s="31"/>
      <c r="L32" s="3"/>
      <c r="M32" s="3"/>
      <c r="N32" s="3"/>
      <c r="O32" s="3"/>
      <c r="P32" s="3"/>
      <c r="Q32" s="3"/>
      <c r="R32" s="3"/>
      <c r="S32" s="3"/>
      <c r="T32" s="6"/>
      <c r="U32" s="7"/>
      <c r="V32" s="3"/>
      <c r="W32" s="3"/>
      <c r="X32" s="3"/>
      <c r="Y32" s="7"/>
      <c r="Z32" s="3"/>
      <c r="AA32" s="3"/>
      <c r="AB32" s="3"/>
      <c r="AC32" s="3"/>
      <c r="AD32" s="3"/>
      <c r="AE32" s="3"/>
      <c r="AF32" s="3"/>
      <c r="AG32" s="3"/>
      <c r="AH32" s="7"/>
      <c r="AI32" s="3"/>
      <c r="AJ32" s="3"/>
      <c r="AK32" s="3"/>
    </row>
    <row r="33" spans="1:37" ht="15" customHeight="1" x14ac:dyDescent="0.25">
      <c r="A33" s="16">
        <v>3</v>
      </c>
      <c r="B33" s="16" t="s">
        <v>9</v>
      </c>
      <c r="C33" s="28">
        <v>18</v>
      </c>
      <c r="D33" s="28">
        <v>3</v>
      </c>
      <c r="E33" s="28">
        <v>9</v>
      </c>
      <c r="F33" s="17">
        <v>-34</v>
      </c>
      <c r="G33" s="16">
        <v>15</v>
      </c>
      <c r="H33" s="16">
        <f t="shared" si="5"/>
        <v>3.474066061548053</v>
      </c>
      <c r="I33" s="15">
        <v>2.77</v>
      </c>
      <c r="J33" s="18">
        <f t="shared" si="6"/>
        <v>0.25417547348305169</v>
      </c>
      <c r="K33" s="31"/>
      <c r="L33" s="3"/>
      <c r="M33" s="3"/>
      <c r="N33" s="3"/>
      <c r="O33" s="3"/>
      <c r="P33" s="3"/>
      <c r="Q33" s="3"/>
      <c r="R33" s="3"/>
      <c r="S33" s="3"/>
      <c r="T33" s="6"/>
      <c r="U33" s="7"/>
      <c r="V33" s="3"/>
      <c r="W33" s="3"/>
      <c r="X33" s="3"/>
      <c r="Y33" s="7"/>
      <c r="Z33" s="3"/>
      <c r="AA33" s="3"/>
      <c r="AB33" s="3"/>
      <c r="AC33" s="3"/>
      <c r="AD33" s="3"/>
      <c r="AE33" s="3"/>
      <c r="AF33" s="3"/>
      <c r="AG33" s="3"/>
      <c r="AH33" s="7"/>
      <c r="AI33" s="3"/>
      <c r="AJ33" s="3"/>
      <c r="AK33" s="3"/>
    </row>
    <row r="34" spans="1:37" ht="15" customHeight="1" x14ac:dyDescent="0.25">
      <c r="A34" s="16">
        <v>4</v>
      </c>
      <c r="B34" s="16" t="s">
        <v>9</v>
      </c>
      <c r="C34" s="28">
        <v>18</v>
      </c>
      <c r="D34" s="28">
        <v>5</v>
      </c>
      <c r="E34" s="28">
        <v>10</v>
      </c>
      <c r="F34" s="17">
        <v>-34</v>
      </c>
      <c r="G34" s="16">
        <v>15</v>
      </c>
      <c r="H34" s="16">
        <f t="shared" si="5"/>
        <v>3.3585710130947057</v>
      </c>
      <c r="I34" s="15">
        <v>2.54</v>
      </c>
      <c r="J34" s="18">
        <f t="shared" si="6"/>
        <v>0.32227205239949042</v>
      </c>
      <c r="K34" s="31"/>
      <c r="L34" s="3"/>
      <c r="M34" s="3"/>
      <c r="N34" s="3"/>
      <c r="O34" s="3"/>
      <c r="P34" s="3"/>
      <c r="Q34" s="3"/>
      <c r="R34" s="3"/>
      <c r="S34" s="3"/>
      <c r="T34" s="6"/>
      <c r="U34" s="7"/>
      <c r="V34" s="3"/>
      <c r="W34" s="3"/>
      <c r="X34" s="3"/>
      <c r="Y34" s="7"/>
      <c r="Z34" s="3"/>
      <c r="AA34" s="3"/>
      <c r="AB34" s="3"/>
      <c r="AC34" s="3"/>
      <c r="AD34" s="3"/>
      <c r="AE34" s="3"/>
      <c r="AF34" s="3"/>
      <c r="AG34" s="3"/>
      <c r="AH34" s="7"/>
      <c r="AI34" s="3"/>
      <c r="AJ34" s="3"/>
      <c r="AK34" s="3"/>
    </row>
    <row r="35" spans="1:37" x14ac:dyDescent="0.25">
      <c r="A35" s="16">
        <v>5</v>
      </c>
      <c r="B35" s="16" t="s">
        <v>9</v>
      </c>
      <c r="C35" s="28">
        <v>20</v>
      </c>
      <c r="D35" s="28">
        <v>8</v>
      </c>
      <c r="E35" s="28">
        <v>15</v>
      </c>
      <c r="F35" s="17">
        <v>-34</v>
      </c>
      <c r="G35" s="16">
        <v>15</v>
      </c>
      <c r="H35" s="16">
        <f t="shared" si="5"/>
        <v>3.8243681831120813</v>
      </c>
      <c r="I35" s="15">
        <v>3.39</v>
      </c>
      <c r="J35" s="18">
        <f t="shared" si="6"/>
        <v>0.1281322074076936</v>
      </c>
      <c r="K35" s="31"/>
      <c r="L35" s="3"/>
      <c r="M35" s="3"/>
      <c r="N35" s="3"/>
      <c r="O35" s="3"/>
      <c r="P35" s="3"/>
      <c r="Q35" s="3"/>
      <c r="R35" s="3"/>
      <c r="S35" s="3"/>
      <c r="T35" s="6"/>
      <c r="U35" s="7"/>
      <c r="V35" s="3"/>
      <c r="W35" s="3"/>
      <c r="X35" s="3"/>
      <c r="Y35" s="7"/>
      <c r="Z35" s="3"/>
      <c r="AA35" s="3"/>
      <c r="AB35" s="3"/>
      <c r="AC35" s="3"/>
      <c r="AD35" s="3"/>
      <c r="AE35" s="3"/>
      <c r="AF35" s="3"/>
      <c r="AG35" s="3"/>
      <c r="AH35" s="7"/>
      <c r="AI35" s="3"/>
      <c r="AJ35" s="3"/>
      <c r="AK35" s="3"/>
    </row>
    <row r="36" spans="1:37" x14ac:dyDescent="0.25">
      <c r="A36" s="16">
        <v>6</v>
      </c>
      <c r="B36" s="16" t="s">
        <v>9</v>
      </c>
      <c r="C36" s="28">
        <v>23</v>
      </c>
      <c r="D36" s="28">
        <v>5</v>
      </c>
      <c r="E36" s="28">
        <v>13</v>
      </c>
      <c r="F36" s="17">
        <v>-34</v>
      </c>
      <c r="G36" s="16">
        <v>15</v>
      </c>
      <c r="H36" s="16">
        <f t="shared" si="5"/>
        <v>4.3911331111684602</v>
      </c>
      <c r="I36" s="15">
        <v>3.42</v>
      </c>
      <c r="J36" s="18">
        <f t="shared" si="6"/>
        <v>0.28395705004925742</v>
      </c>
      <c r="K36" s="31"/>
      <c r="L36" s="3"/>
      <c r="M36" s="3"/>
      <c r="N36" s="3"/>
      <c r="O36" s="3"/>
      <c r="P36" s="3"/>
      <c r="Q36" s="3"/>
      <c r="R36" s="3"/>
      <c r="S36" s="3"/>
      <c r="T36" s="6"/>
      <c r="U36" s="7"/>
      <c r="V36" s="3"/>
      <c r="W36" s="3"/>
      <c r="X36" s="3"/>
      <c r="Y36" s="7"/>
      <c r="Z36" s="3"/>
      <c r="AA36" s="3"/>
      <c r="AB36" s="3"/>
      <c r="AC36" s="3"/>
      <c r="AD36" s="3"/>
      <c r="AE36" s="3"/>
      <c r="AF36" s="3"/>
      <c r="AG36" s="3"/>
      <c r="AH36" s="7"/>
      <c r="AI36" s="3"/>
      <c r="AJ36" s="3"/>
      <c r="AK36" s="3"/>
    </row>
    <row r="37" spans="1:37" x14ac:dyDescent="0.25">
      <c r="A37" s="16">
        <v>7</v>
      </c>
      <c r="B37" s="16" t="s">
        <v>9</v>
      </c>
      <c r="C37" s="28">
        <v>23</v>
      </c>
      <c r="D37" s="28">
        <v>7</v>
      </c>
      <c r="E37" s="28">
        <v>15</v>
      </c>
      <c r="F37" s="17">
        <v>-34</v>
      </c>
      <c r="G37" s="16">
        <v>15</v>
      </c>
      <c r="H37" s="16">
        <f t="shared" si="5"/>
        <v>4.4160000000000004</v>
      </c>
      <c r="I37" s="15">
        <v>3.49</v>
      </c>
      <c r="J37" s="18">
        <f t="shared" si="6"/>
        <v>0.26532951289398277</v>
      </c>
      <c r="K37" s="31"/>
      <c r="L37" s="3"/>
      <c r="M37" s="3"/>
      <c r="N37" s="3"/>
      <c r="O37" s="3"/>
      <c r="P37" s="3"/>
      <c r="Q37" s="3"/>
      <c r="R37" s="3"/>
      <c r="S37" s="3"/>
      <c r="T37" s="6"/>
      <c r="U37" s="7"/>
      <c r="V37" s="3"/>
      <c r="W37" s="3"/>
      <c r="X37" s="3"/>
      <c r="Y37" s="7"/>
      <c r="Z37" s="3"/>
      <c r="AA37" s="3"/>
      <c r="AB37" s="3"/>
      <c r="AC37" s="3"/>
      <c r="AD37" s="3"/>
      <c r="AE37" s="3"/>
      <c r="AF37" s="3"/>
      <c r="AG37" s="3"/>
      <c r="AH37" s="7"/>
      <c r="AI37" s="3"/>
      <c r="AJ37" s="3"/>
      <c r="AK37" s="3"/>
    </row>
    <row r="38" spans="1:37" x14ac:dyDescent="0.25">
      <c r="A38" s="16">
        <v>8</v>
      </c>
      <c r="B38" s="16" t="s">
        <v>9</v>
      </c>
      <c r="C38" s="28">
        <v>17</v>
      </c>
      <c r="D38" s="28">
        <v>11</v>
      </c>
      <c r="E38" s="28">
        <v>14</v>
      </c>
      <c r="F38" s="17">
        <v>-34</v>
      </c>
      <c r="G38" s="16">
        <v>15</v>
      </c>
      <c r="H38" s="16">
        <f t="shared" si="5"/>
        <v>2.619729279906609</v>
      </c>
      <c r="I38" s="15">
        <v>2.04</v>
      </c>
      <c r="J38" s="18">
        <f t="shared" si="6"/>
        <v>0.2841810195620631</v>
      </c>
      <c r="K38" s="31"/>
      <c r="L38" s="3"/>
      <c r="M38" s="3"/>
      <c r="N38" s="3"/>
      <c r="O38" s="3"/>
      <c r="P38" s="3"/>
      <c r="Q38" s="3"/>
      <c r="R38" s="3"/>
      <c r="S38" s="3"/>
      <c r="T38" s="6"/>
      <c r="U38" s="7"/>
      <c r="V38" s="3"/>
      <c r="W38" s="3"/>
      <c r="X38" s="3"/>
      <c r="Y38" s="7"/>
      <c r="Z38" s="3"/>
      <c r="AA38" s="3"/>
      <c r="AB38" s="3"/>
      <c r="AC38" s="3"/>
      <c r="AD38" s="3"/>
      <c r="AE38" s="3"/>
      <c r="AF38" s="3"/>
      <c r="AG38" s="3"/>
      <c r="AH38" s="7"/>
      <c r="AI38" s="3"/>
      <c r="AJ38" s="3"/>
      <c r="AK38" s="3"/>
    </row>
    <row r="39" spans="1:37" x14ac:dyDescent="0.25">
      <c r="A39" s="16">
        <v>9</v>
      </c>
      <c r="B39" s="16" t="s">
        <v>9</v>
      </c>
      <c r="C39" s="28">
        <v>23</v>
      </c>
      <c r="D39" s="28">
        <v>5</v>
      </c>
      <c r="E39" s="28">
        <v>14</v>
      </c>
      <c r="F39" s="17">
        <v>-34</v>
      </c>
      <c r="G39" s="16">
        <v>15</v>
      </c>
      <c r="H39" s="16">
        <f t="shared" si="5"/>
        <v>4.5375042148740752</v>
      </c>
      <c r="I39" s="15">
        <v>3.42</v>
      </c>
      <c r="J39" s="18">
        <f t="shared" si="6"/>
        <v>0.32675561838423262</v>
      </c>
      <c r="K39" s="31"/>
      <c r="L39" s="3"/>
      <c r="M39" s="3"/>
      <c r="N39" s="3"/>
      <c r="O39" s="3"/>
      <c r="P39" s="3"/>
      <c r="Q39" s="3"/>
      <c r="R39" s="3"/>
      <c r="S39" s="3"/>
      <c r="T39" s="6"/>
      <c r="U39" s="7"/>
      <c r="V39" s="3"/>
      <c r="W39" s="3"/>
      <c r="X39" s="3"/>
      <c r="Y39" s="7"/>
      <c r="Z39" s="3"/>
      <c r="AA39" s="3"/>
      <c r="AB39" s="3"/>
      <c r="AC39" s="3"/>
      <c r="AD39" s="3"/>
      <c r="AE39" s="3"/>
      <c r="AF39" s="3"/>
      <c r="AG39" s="3"/>
      <c r="AH39" s="7"/>
      <c r="AI39" s="3"/>
      <c r="AJ39" s="3"/>
      <c r="AK39" s="3"/>
    </row>
    <row r="40" spans="1:37" x14ac:dyDescent="0.25">
      <c r="A40" s="16">
        <v>10</v>
      </c>
      <c r="B40" s="16" t="s">
        <v>9</v>
      </c>
      <c r="C40" s="28">
        <v>21</v>
      </c>
      <c r="D40" s="28">
        <v>11</v>
      </c>
      <c r="E40" s="28">
        <v>15</v>
      </c>
      <c r="F40" s="17">
        <v>-34</v>
      </c>
      <c r="G40" s="16">
        <v>15</v>
      </c>
      <c r="H40" s="16">
        <f t="shared" si="5"/>
        <v>3.4911545368258912</v>
      </c>
      <c r="I40" s="15">
        <v>3.54</v>
      </c>
      <c r="J40" s="18">
        <f t="shared" si="6"/>
        <v>-1.3798153439013805E-2</v>
      </c>
      <c r="K40" s="31"/>
      <c r="L40" s="3"/>
      <c r="M40" s="3"/>
      <c r="N40" s="3"/>
      <c r="O40" s="3"/>
      <c r="P40" s="3"/>
      <c r="Q40" s="3"/>
      <c r="R40" s="3"/>
      <c r="S40" s="3"/>
      <c r="T40" s="6"/>
      <c r="U40" s="7"/>
      <c r="V40" s="3"/>
      <c r="W40" s="3"/>
      <c r="X40" s="3"/>
      <c r="Y40" s="7"/>
      <c r="Z40" s="3"/>
      <c r="AA40" s="3"/>
      <c r="AB40" s="3"/>
      <c r="AC40" s="3"/>
      <c r="AD40" s="3"/>
      <c r="AE40" s="3"/>
      <c r="AF40" s="3"/>
      <c r="AG40" s="3"/>
      <c r="AH40" s="7"/>
      <c r="AI40" s="3"/>
      <c r="AJ40" s="3"/>
      <c r="AK40" s="3"/>
    </row>
    <row r="41" spans="1:37" x14ac:dyDescent="0.25">
      <c r="A41" s="16">
        <v>11</v>
      </c>
      <c r="B41" s="16" t="s">
        <v>9</v>
      </c>
      <c r="C41" s="28">
        <v>27</v>
      </c>
      <c r="D41" s="28">
        <v>8</v>
      </c>
      <c r="E41" s="28">
        <v>15</v>
      </c>
      <c r="F41" s="17">
        <v>-34</v>
      </c>
      <c r="G41" s="16">
        <v>15</v>
      </c>
      <c r="H41" s="16">
        <f t="shared" si="5"/>
        <v>4.8122244336689048</v>
      </c>
      <c r="I41" s="15">
        <v>3.54</v>
      </c>
      <c r="J41" s="18">
        <f t="shared" si="6"/>
        <v>0.35938543323980365</v>
      </c>
      <c r="K41" s="31"/>
      <c r="L41" s="3"/>
      <c r="M41" s="3"/>
      <c r="N41" s="3"/>
      <c r="O41" s="3"/>
      <c r="P41" s="3"/>
      <c r="Q41" s="3"/>
      <c r="R41" s="3"/>
      <c r="S41" s="3"/>
      <c r="T41" s="6"/>
      <c r="U41" s="7"/>
      <c r="V41" s="3"/>
      <c r="W41" s="3"/>
      <c r="X41" s="3"/>
      <c r="Y41" s="7"/>
      <c r="Z41" s="3"/>
      <c r="AA41" s="3"/>
      <c r="AB41" s="3"/>
      <c r="AC41" s="3"/>
      <c r="AD41" s="3"/>
      <c r="AE41" s="3"/>
      <c r="AF41" s="3"/>
      <c r="AG41" s="3"/>
      <c r="AH41" s="7"/>
      <c r="AI41" s="3"/>
      <c r="AJ41" s="3"/>
      <c r="AK41" s="3"/>
    </row>
    <row r="42" spans="1:37" x14ac:dyDescent="0.25">
      <c r="A42" s="16">
        <v>12</v>
      </c>
      <c r="B42" s="16" t="s">
        <v>9</v>
      </c>
      <c r="C42" s="28">
        <v>19</v>
      </c>
      <c r="D42" s="28">
        <v>10</v>
      </c>
      <c r="E42" s="28">
        <v>14</v>
      </c>
      <c r="F42" s="17">
        <v>-34</v>
      </c>
      <c r="G42" s="16">
        <v>15</v>
      </c>
      <c r="H42" s="16">
        <f t="shared" si="5"/>
        <v>3.2085000000000004</v>
      </c>
      <c r="I42" s="15">
        <v>2.42</v>
      </c>
      <c r="J42" s="18">
        <f t="shared" si="6"/>
        <v>0.32582644628099189</v>
      </c>
      <c r="K42" s="31"/>
      <c r="L42" s="3"/>
      <c r="M42" s="3"/>
      <c r="N42" s="3"/>
      <c r="O42" s="3"/>
      <c r="P42" s="3"/>
      <c r="Q42" s="3"/>
      <c r="R42" s="3"/>
      <c r="S42" s="3"/>
      <c r="T42" s="6"/>
      <c r="U42" s="7"/>
      <c r="V42" s="3"/>
      <c r="W42" s="3"/>
      <c r="X42" s="3"/>
      <c r="Y42" s="7"/>
      <c r="Z42" s="3"/>
      <c r="AA42" s="3"/>
      <c r="AB42" s="3"/>
      <c r="AC42" s="3"/>
      <c r="AD42" s="3"/>
      <c r="AE42" s="3"/>
      <c r="AF42" s="3"/>
      <c r="AG42" s="3"/>
      <c r="AH42" s="7"/>
      <c r="AI42" s="3"/>
      <c r="AJ42" s="3"/>
      <c r="AK42" s="3"/>
    </row>
    <row r="43" spans="1:37" x14ac:dyDescent="0.25">
      <c r="A43" s="16">
        <v>13</v>
      </c>
      <c r="B43" s="16" t="s">
        <v>9</v>
      </c>
      <c r="C43" s="28">
        <v>21</v>
      </c>
      <c r="D43" s="28">
        <v>11</v>
      </c>
      <c r="E43" s="28">
        <v>14</v>
      </c>
      <c r="F43" s="17">
        <v>-34</v>
      </c>
      <c r="G43" s="16">
        <v>15</v>
      </c>
      <c r="H43" s="16">
        <f t="shared" si="5"/>
        <v>3.3820559575500821</v>
      </c>
      <c r="I43" s="15">
        <v>3.16</v>
      </c>
      <c r="J43" s="18">
        <f t="shared" si="6"/>
        <v>7.0270872642431037E-2</v>
      </c>
      <c r="K43" s="31"/>
      <c r="L43" s="3"/>
      <c r="M43" s="3"/>
      <c r="N43" s="3"/>
      <c r="O43" s="3"/>
      <c r="P43" s="3"/>
      <c r="Q43" s="3"/>
      <c r="R43" s="3"/>
      <c r="S43" s="3"/>
      <c r="T43" s="6"/>
      <c r="U43" s="7"/>
      <c r="V43" s="3"/>
      <c r="W43" s="3"/>
      <c r="X43" s="3"/>
      <c r="Y43" s="7"/>
      <c r="Z43" s="3"/>
      <c r="AA43" s="3"/>
      <c r="AB43" s="3"/>
      <c r="AC43" s="3"/>
      <c r="AD43" s="3"/>
      <c r="AE43" s="3"/>
      <c r="AF43" s="3"/>
      <c r="AG43" s="3"/>
      <c r="AH43" s="7"/>
      <c r="AI43" s="3"/>
      <c r="AJ43" s="3"/>
      <c r="AK43" s="3"/>
    </row>
    <row r="44" spans="1:37" x14ac:dyDescent="0.25">
      <c r="A44" s="16">
        <v>14</v>
      </c>
      <c r="B44" s="16" t="s">
        <v>9</v>
      </c>
      <c r="C44" s="28">
        <v>16</v>
      </c>
      <c r="D44" s="28">
        <v>8</v>
      </c>
      <c r="E44" s="28">
        <v>12</v>
      </c>
      <c r="F44" s="17">
        <v>-34</v>
      </c>
      <c r="G44" s="16">
        <v>15</v>
      </c>
      <c r="H44" s="16">
        <f t="shared" si="5"/>
        <v>2.8298413383085634</v>
      </c>
      <c r="I44" s="15">
        <v>3.16</v>
      </c>
      <c r="J44" s="18">
        <f t="shared" si="6"/>
        <v>-0.10448058914285974</v>
      </c>
      <c r="K44" s="31"/>
      <c r="L44" s="3"/>
      <c r="M44" s="3"/>
      <c r="N44" s="3"/>
      <c r="O44" s="3"/>
      <c r="P44" s="3"/>
      <c r="Q44" s="3"/>
      <c r="R44" s="3"/>
      <c r="S44" s="3"/>
      <c r="T44" s="6"/>
      <c r="U44" s="7"/>
      <c r="V44" s="3"/>
      <c r="W44" s="3"/>
      <c r="X44" s="3"/>
      <c r="Y44" s="7"/>
      <c r="Z44" s="3"/>
      <c r="AA44" s="3"/>
      <c r="AB44" s="3"/>
      <c r="AC44" s="3"/>
      <c r="AD44" s="3"/>
      <c r="AE44" s="3"/>
      <c r="AF44" s="3"/>
      <c r="AG44" s="3"/>
      <c r="AH44" s="7"/>
      <c r="AI44" s="3"/>
      <c r="AJ44" s="3"/>
      <c r="AK44" s="3"/>
    </row>
    <row r="45" spans="1:37" x14ac:dyDescent="0.25">
      <c r="A45" s="16">
        <v>15</v>
      </c>
      <c r="B45" s="16" t="s">
        <v>9</v>
      </c>
      <c r="C45" s="28">
        <v>18</v>
      </c>
      <c r="D45" s="28">
        <v>4</v>
      </c>
      <c r="E45" s="28">
        <v>10</v>
      </c>
      <c r="F45" s="17">
        <v>-34</v>
      </c>
      <c r="G45" s="16">
        <v>15</v>
      </c>
      <c r="H45" s="16">
        <f t="shared" si="5"/>
        <v>3.4853538557799264</v>
      </c>
      <c r="I45" s="15">
        <v>3.44</v>
      </c>
      <c r="J45" s="18">
        <f t="shared" si="6"/>
        <v>1.3184260401141401E-2</v>
      </c>
      <c r="K45" s="31"/>
      <c r="L45" s="3"/>
      <c r="M45" s="3"/>
      <c r="N45" s="3"/>
      <c r="O45" s="3"/>
      <c r="P45" s="3"/>
      <c r="Q45" s="3"/>
      <c r="R45" s="3"/>
      <c r="S45" s="3"/>
      <c r="T45" s="6"/>
      <c r="U45" s="7"/>
      <c r="V45" s="3"/>
      <c r="W45" s="3"/>
      <c r="X45" s="3"/>
      <c r="Y45" s="7"/>
      <c r="Z45" s="3"/>
      <c r="AA45" s="3"/>
      <c r="AB45" s="3"/>
      <c r="AC45" s="3"/>
      <c r="AD45" s="3"/>
      <c r="AE45" s="3"/>
      <c r="AF45" s="3"/>
      <c r="AG45" s="3"/>
      <c r="AH45" s="7"/>
      <c r="AI45" s="3"/>
      <c r="AJ45" s="3"/>
      <c r="AK45" s="3"/>
    </row>
    <row r="46" spans="1:37" x14ac:dyDescent="0.25">
      <c r="A46" s="16">
        <v>16</v>
      </c>
      <c r="B46" s="16" t="s">
        <v>9</v>
      </c>
      <c r="C46" s="28">
        <v>21</v>
      </c>
      <c r="D46" s="28">
        <v>5</v>
      </c>
      <c r="E46" s="28">
        <v>12</v>
      </c>
      <c r="F46" s="17">
        <v>-34</v>
      </c>
      <c r="G46" s="16">
        <v>15</v>
      </c>
      <c r="H46" s="16">
        <f t="shared" si="5"/>
        <v>4.0019999999999998</v>
      </c>
      <c r="I46" s="15">
        <v>3.85</v>
      </c>
      <c r="J46" s="18">
        <f t="shared" si="6"/>
        <v>3.9480519480519449E-2</v>
      </c>
      <c r="K46" s="31"/>
      <c r="L46" s="3"/>
      <c r="M46" s="3"/>
      <c r="N46" s="3"/>
      <c r="O46" s="3"/>
      <c r="P46" s="3"/>
      <c r="Q46" s="3"/>
      <c r="R46" s="3"/>
      <c r="S46" s="3"/>
      <c r="T46" s="6"/>
      <c r="U46" s="7"/>
      <c r="V46" s="3"/>
      <c r="W46" s="3"/>
      <c r="X46" s="3"/>
      <c r="Y46" s="7"/>
      <c r="Z46" s="3"/>
      <c r="AA46" s="3"/>
      <c r="AB46" s="3"/>
      <c r="AC46" s="3"/>
      <c r="AD46" s="3"/>
      <c r="AE46" s="3"/>
      <c r="AF46" s="3"/>
      <c r="AG46" s="3"/>
      <c r="AH46" s="7"/>
      <c r="AI46" s="3"/>
      <c r="AJ46" s="3"/>
      <c r="AK46" s="3"/>
    </row>
    <row r="47" spans="1:37" x14ac:dyDescent="0.25">
      <c r="A47" s="16">
        <v>17</v>
      </c>
      <c r="B47" s="16" t="s">
        <v>9</v>
      </c>
      <c r="C47" s="28">
        <v>21</v>
      </c>
      <c r="D47" s="28">
        <v>7</v>
      </c>
      <c r="E47" s="28">
        <v>13</v>
      </c>
      <c r="F47" s="17">
        <v>-34</v>
      </c>
      <c r="G47" s="16">
        <v>15</v>
      </c>
      <c r="H47" s="16">
        <f t="shared" si="5"/>
        <v>3.8726153953110298</v>
      </c>
      <c r="I47" s="15">
        <v>3.35</v>
      </c>
      <c r="J47" s="18">
        <f t="shared" si="6"/>
        <v>0.15600459561523272</v>
      </c>
    </row>
    <row r="48" spans="1:37" x14ac:dyDescent="0.25">
      <c r="A48" s="16">
        <v>18</v>
      </c>
      <c r="B48" s="16" t="s">
        <v>9</v>
      </c>
      <c r="C48" s="28">
        <v>26</v>
      </c>
      <c r="D48" s="28">
        <v>7</v>
      </c>
      <c r="E48" s="28">
        <v>15</v>
      </c>
      <c r="F48" s="17">
        <v>-34</v>
      </c>
      <c r="G48" s="16">
        <v>15</v>
      </c>
      <c r="H48" s="16">
        <f t="shared" si="5"/>
        <v>4.8122244336689048</v>
      </c>
      <c r="I48" s="15">
        <v>3.89</v>
      </c>
      <c r="J48" s="18">
        <f t="shared" si="6"/>
        <v>0.2370756898891786</v>
      </c>
    </row>
    <row r="49" spans="1:28" x14ac:dyDescent="0.25">
      <c r="A49" s="16">
        <v>19</v>
      </c>
      <c r="B49" s="16" t="s">
        <v>9</v>
      </c>
      <c r="C49" s="28">
        <v>30</v>
      </c>
      <c r="D49" s="28">
        <v>10</v>
      </c>
      <c r="E49" s="28">
        <v>18</v>
      </c>
      <c r="F49" s="17">
        <v>-34</v>
      </c>
      <c r="G49" s="16">
        <v>15</v>
      </c>
      <c r="H49" s="16">
        <f t="shared" si="5"/>
        <v>5.4001041656619924</v>
      </c>
      <c r="I49" s="15">
        <v>4.4400000000000004</v>
      </c>
      <c r="J49" s="18">
        <f t="shared" si="6"/>
        <v>0.21623967695089918</v>
      </c>
    </row>
    <row r="50" spans="1:28" x14ac:dyDescent="0.25">
      <c r="A50" s="16">
        <v>20</v>
      </c>
      <c r="B50" s="16" t="s">
        <v>9</v>
      </c>
      <c r="C50" s="28">
        <v>20</v>
      </c>
      <c r="D50" s="28">
        <v>10</v>
      </c>
      <c r="E50" s="28">
        <v>14</v>
      </c>
      <c r="F50" s="17">
        <v>-34</v>
      </c>
      <c r="G50" s="16">
        <v>15</v>
      </c>
      <c r="H50" s="16">
        <f t="shared" si="5"/>
        <v>3.3820559575500821</v>
      </c>
      <c r="I50" s="15">
        <v>1.46</v>
      </c>
      <c r="J50" s="18">
        <f t="shared" si="6"/>
        <v>1.3164766832534811</v>
      </c>
    </row>
    <row r="51" spans="1:28" x14ac:dyDescent="0.25">
      <c r="A51" s="16">
        <v>21</v>
      </c>
      <c r="B51" s="16" t="s">
        <v>9</v>
      </c>
      <c r="C51" s="28">
        <v>17</v>
      </c>
      <c r="D51" s="28">
        <v>9</v>
      </c>
      <c r="E51" s="28">
        <v>13</v>
      </c>
      <c r="F51" s="17">
        <v>-34</v>
      </c>
      <c r="G51" s="16">
        <v>15</v>
      </c>
      <c r="H51" s="16">
        <f t="shared" si="5"/>
        <v>2.9274220741123074</v>
      </c>
      <c r="I51" s="15">
        <v>2.5299999999999998</v>
      </c>
      <c r="J51" s="18">
        <f t="shared" si="6"/>
        <v>0.15708382375980534</v>
      </c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</row>
    <row r="52" spans="1:28" x14ac:dyDescent="0.25">
      <c r="A52" s="16">
        <v>22</v>
      </c>
      <c r="B52" s="16" t="s">
        <v>9</v>
      </c>
      <c r="C52" s="28">
        <v>20</v>
      </c>
      <c r="D52" s="28">
        <v>8</v>
      </c>
      <c r="E52" s="28">
        <v>14</v>
      </c>
      <c r="F52" s="17">
        <v>-34</v>
      </c>
      <c r="G52" s="16">
        <v>15</v>
      </c>
      <c r="H52" s="16">
        <f t="shared" si="5"/>
        <v>3.7048566773898286</v>
      </c>
      <c r="I52" s="15">
        <v>3.62</v>
      </c>
      <c r="J52" s="18">
        <f t="shared" si="6"/>
        <v>2.3441071102162647E-2</v>
      </c>
    </row>
    <row r="53" spans="1:28" x14ac:dyDescent="0.25">
      <c r="A53" s="16">
        <v>23</v>
      </c>
      <c r="B53" s="16" t="s">
        <v>9</v>
      </c>
      <c r="C53" s="28">
        <v>21</v>
      </c>
      <c r="D53" s="28">
        <v>5</v>
      </c>
      <c r="E53" s="28">
        <v>13</v>
      </c>
      <c r="F53" s="17">
        <v>-34</v>
      </c>
      <c r="G53" s="16">
        <v>15</v>
      </c>
      <c r="H53" s="16">
        <f t="shared" si="5"/>
        <v>4.1400000000000006</v>
      </c>
      <c r="I53" s="15">
        <v>4.01</v>
      </c>
      <c r="J53" s="18">
        <f t="shared" si="6"/>
        <v>3.2418952618453956E-2</v>
      </c>
    </row>
    <row r="54" spans="1:28" x14ac:dyDescent="0.25">
      <c r="A54" s="16">
        <v>24</v>
      </c>
      <c r="B54" s="16" t="s">
        <v>9</v>
      </c>
      <c r="C54" s="28">
        <v>26</v>
      </c>
      <c r="D54" s="28">
        <v>7</v>
      </c>
      <c r="E54" s="28">
        <v>16</v>
      </c>
      <c r="F54" s="17">
        <v>-34</v>
      </c>
      <c r="G54" s="16">
        <v>15</v>
      </c>
      <c r="H54" s="16">
        <f t="shared" si="5"/>
        <v>4.9626064472210567</v>
      </c>
      <c r="I54" s="15">
        <v>4.4800000000000004</v>
      </c>
      <c r="J54" s="18">
        <f t="shared" si="6"/>
        <v>0.1077246533975571</v>
      </c>
    </row>
    <row r="55" spans="1:28" x14ac:dyDescent="0.25">
      <c r="A55" s="16">
        <v>25</v>
      </c>
      <c r="B55" s="16" t="s">
        <v>9</v>
      </c>
      <c r="C55" s="28">
        <v>27</v>
      </c>
      <c r="D55" s="28">
        <v>10</v>
      </c>
      <c r="E55" s="28">
        <v>18</v>
      </c>
      <c r="F55" s="17">
        <v>-34</v>
      </c>
      <c r="G55" s="16">
        <v>15</v>
      </c>
      <c r="H55" s="16">
        <f t="shared" si="5"/>
        <v>4.9786500429333254</v>
      </c>
      <c r="I55" s="15">
        <v>5.07</v>
      </c>
      <c r="J55" s="18">
        <f t="shared" si="6"/>
        <v>-1.8017743011178533E-2</v>
      </c>
    </row>
    <row r="56" spans="1:28" x14ac:dyDescent="0.25">
      <c r="A56" s="32">
        <v>26</v>
      </c>
      <c r="B56" s="16" t="s">
        <v>9</v>
      </c>
      <c r="C56" s="28">
        <v>23</v>
      </c>
      <c r="D56" s="28">
        <v>10</v>
      </c>
      <c r="E56" s="28">
        <v>16</v>
      </c>
      <c r="F56" s="17">
        <v>-34</v>
      </c>
      <c r="G56" s="16">
        <v>15</v>
      </c>
      <c r="H56" s="16"/>
      <c r="I56" s="3"/>
      <c r="J56" s="18"/>
    </row>
    <row r="57" spans="1:28" x14ac:dyDescent="0.25">
      <c r="A57" s="14"/>
      <c r="H57" s="25">
        <f>SUM(H31:H56)</f>
        <v>96.919574943010531</v>
      </c>
      <c r="I57">
        <f>SUM(I31:I55)</f>
        <v>83.38</v>
      </c>
      <c r="J57" s="18">
        <f>(H57/I57)-1</f>
        <v>0.16238396429612068</v>
      </c>
    </row>
    <row r="58" spans="1:28" x14ac:dyDescent="0.25">
      <c r="A58" s="14"/>
    </row>
    <row r="62" spans="1:28" x14ac:dyDescent="0.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</row>
    <row r="63" spans="1:28" x14ac:dyDescent="0.25">
      <c r="C63" s="21"/>
      <c r="D63" s="23"/>
      <c r="E63" s="24"/>
      <c r="F63" s="20"/>
    </row>
    <row r="64" spans="1:28" x14ac:dyDescent="0.25">
      <c r="B64" s="14"/>
      <c r="C64" s="20"/>
      <c r="D64" s="20"/>
      <c r="E64" s="20"/>
      <c r="F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</row>
    <row r="65" spans="2:41" x14ac:dyDescent="0.25">
      <c r="B65" s="14"/>
      <c r="C65" s="20"/>
      <c r="D65" s="20"/>
      <c r="E65" s="20"/>
      <c r="F65" s="20"/>
    </row>
    <row r="66" spans="2:41" x14ac:dyDescent="0.25">
      <c r="B66" s="14"/>
      <c r="C66" s="20"/>
      <c r="D66" s="20"/>
      <c r="E66" s="20"/>
      <c r="F66" s="20"/>
    </row>
    <row r="67" spans="2:41" x14ac:dyDescent="0.25">
      <c r="B67" s="14"/>
      <c r="C67" s="20"/>
      <c r="D67" s="20"/>
      <c r="E67" s="20"/>
      <c r="F67" s="20"/>
      <c r="J67" s="21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20"/>
      <c r="AK67" s="20"/>
      <c r="AL67" s="20"/>
      <c r="AM67" s="20"/>
      <c r="AN67" s="20"/>
      <c r="AO67" s="22"/>
    </row>
    <row r="68" spans="2:41" x14ac:dyDescent="0.25">
      <c r="B68" s="14"/>
      <c r="C68" s="20"/>
      <c r="D68" s="20"/>
      <c r="E68" s="20"/>
      <c r="F68" s="20"/>
      <c r="J68" s="23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  <c r="AN68" s="20"/>
      <c r="AO68" s="22"/>
    </row>
    <row r="69" spans="2:41" x14ac:dyDescent="0.25">
      <c r="B69" s="14"/>
      <c r="C69" s="20"/>
      <c r="D69" s="20"/>
      <c r="E69" s="20"/>
      <c r="F69" s="20"/>
      <c r="J69" s="24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20"/>
      <c r="AN69" s="20"/>
      <c r="AO69" s="19"/>
    </row>
    <row r="70" spans="2:41" x14ac:dyDescent="0.25">
      <c r="B70" s="14"/>
      <c r="C70" s="20"/>
      <c r="D70" s="20"/>
      <c r="E70" s="20"/>
      <c r="F70" s="20"/>
    </row>
    <row r="71" spans="2:41" x14ac:dyDescent="0.25">
      <c r="B71" s="14"/>
      <c r="C71" s="20"/>
      <c r="D71" s="20"/>
      <c r="E71" s="20"/>
      <c r="F71" s="20"/>
    </row>
    <row r="72" spans="2:41" x14ac:dyDescent="0.25">
      <c r="B72" s="14"/>
      <c r="C72" s="20"/>
      <c r="D72" s="20"/>
      <c r="E72" s="20"/>
      <c r="F72" s="20"/>
    </row>
    <row r="73" spans="2:41" x14ac:dyDescent="0.25">
      <c r="B73" s="14"/>
      <c r="C73" s="20"/>
      <c r="D73" s="20"/>
      <c r="E73" s="20"/>
      <c r="F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  <c r="AJ73" s="20"/>
      <c r="AK73" s="20"/>
      <c r="AL73" s="20"/>
    </row>
    <row r="74" spans="2:41" x14ac:dyDescent="0.25">
      <c r="B74" s="14"/>
      <c r="C74" s="20"/>
      <c r="D74" s="20"/>
      <c r="E74" s="20"/>
      <c r="F74" s="20"/>
      <c r="H74" s="20"/>
    </row>
    <row r="75" spans="2:41" x14ac:dyDescent="0.25">
      <c r="B75" s="14"/>
      <c r="C75" s="20"/>
      <c r="D75" s="20"/>
      <c r="E75" s="20"/>
      <c r="F75" s="20"/>
      <c r="H75" s="20"/>
    </row>
    <row r="76" spans="2:41" x14ac:dyDescent="0.25">
      <c r="B76" s="14"/>
      <c r="C76" s="20"/>
      <c r="D76" s="20"/>
      <c r="E76" s="20"/>
      <c r="F76" s="20"/>
      <c r="H76" s="20"/>
    </row>
    <row r="77" spans="2:41" x14ac:dyDescent="0.25">
      <c r="B77" s="14"/>
      <c r="C77" s="20"/>
      <c r="D77" s="20"/>
      <c r="E77" s="20"/>
      <c r="F77" s="20"/>
      <c r="H77" s="20"/>
    </row>
    <row r="78" spans="2:41" x14ac:dyDescent="0.25">
      <c r="B78" s="14"/>
      <c r="C78" s="20"/>
      <c r="D78" s="20"/>
      <c r="E78" s="20"/>
      <c r="F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</row>
    <row r="79" spans="2:41" x14ac:dyDescent="0.25">
      <c r="B79" s="14"/>
      <c r="C79" s="20"/>
      <c r="D79" s="20"/>
      <c r="E79" s="20"/>
      <c r="H79" s="20"/>
    </row>
    <row r="80" spans="2:41" x14ac:dyDescent="0.25">
      <c r="B80" s="14"/>
      <c r="C80" s="20"/>
      <c r="D80" s="20"/>
      <c r="E80" s="20"/>
      <c r="H80" s="20"/>
      <c r="I80" s="3"/>
      <c r="J80" s="149" t="s">
        <v>128</v>
      </c>
      <c r="K80" s="150"/>
      <c r="L80" s="150"/>
      <c r="M80" s="150"/>
      <c r="N80" s="150"/>
      <c r="O80" s="150"/>
      <c r="P80" s="150"/>
      <c r="Q80" s="151"/>
    </row>
    <row r="81" spans="2:17" ht="25.5" x14ac:dyDescent="0.25">
      <c r="B81" s="14"/>
      <c r="C81" s="20"/>
      <c r="D81" s="20"/>
      <c r="E81" s="20"/>
      <c r="H81" s="20"/>
      <c r="I81" s="26" t="s">
        <v>129</v>
      </c>
      <c r="J81" s="26" t="s">
        <v>63</v>
      </c>
      <c r="K81" s="26" t="s">
        <v>64</v>
      </c>
      <c r="L81" s="26" t="s">
        <v>65</v>
      </c>
      <c r="M81" s="26" t="s">
        <v>66</v>
      </c>
      <c r="N81" s="26" t="s">
        <v>67</v>
      </c>
      <c r="O81" s="26" t="s">
        <v>68</v>
      </c>
      <c r="P81" s="26" t="s">
        <v>69</v>
      </c>
      <c r="Q81" s="26" t="s">
        <v>70</v>
      </c>
    </row>
    <row r="82" spans="2:17" x14ac:dyDescent="0.25">
      <c r="B82" s="14"/>
      <c r="C82" s="20"/>
      <c r="D82" s="20"/>
      <c r="E82" s="20"/>
      <c r="H82" s="20"/>
      <c r="I82" s="30">
        <v>3.43</v>
      </c>
      <c r="J82" s="27">
        <v>1</v>
      </c>
      <c r="K82" s="28">
        <v>13</v>
      </c>
      <c r="L82" s="28">
        <v>20</v>
      </c>
      <c r="M82" s="28">
        <v>5</v>
      </c>
      <c r="N82" s="27" t="s">
        <v>72</v>
      </c>
      <c r="O82" s="27" t="s">
        <v>73</v>
      </c>
      <c r="P82" s="27" t="s">
        <v>74</v>
      </c>
      <c r="Q82" s="29" t="s">
        <v>75</v>
      </c>
    </row>
    <row r="83" spans="2:17" x14ac:dyDescent="0.25">
      <c r="B83" s="14"/>
      <c r="C83" s="20"/>
      <c r="D83" s="20"/>
      <c r="E83" s="20"/>
      <c r="H83" s="20"/>
      <c r="I83" s="30">
        <v>2.92</v>
      </c>
      <c r="J83" s="27">
        <v>2</v>
      </c>
      <c r="K83" s="28">
        <v>11</v>
      </c>
      <c r="L83" s="28">
        <v>15</v>
      </c>
      <c r="M83" s="28">
        <v>6</v>
      </c>
      <c r="N83" s="27" t="s">
        <v>77</v>
      </c>
      <c r="O83" s="27" t="s">
        <v>73</v>
      </c>
      <c r="P83" s="27" t="s">
        <v>78</v>
      </c>
      <c r="Q83" s="29" t="s">
        <v>75</v>
      </c>
    </row>
    <row r="84" spans="2:17" x14ac:dyDescent="0.25">
      <c r="B84" s="14"/>
      <c r="C84" s="20"/>
      <c r="D84" s="20"/>
      <c r="E84" s="20"/>
      <c r="H84" s="20"/>
      <c r="I84" s="30">
        <v>2.77</v>
      </c>
      <c r="J84" s="27">
        <v>3</v>
      </c>
      <c r="K84" s="28">
        <v>9</v>
      </c>
      <c r="L84" s="28">
        <v>18</v>
      </c>
      <c r="M84" s="28">
        <v>3</v>
      </c>
      <c r="N84" s="27" t="s">
        <v>81</v>
      </c>
      <c r="O84" s="27" t="s">
        <v>73</v>
      </c>
      <c r="P84" s="27" t="s">
        <v>82</v>
      </c>
      <c r="Q84" s="29" t="s">
        <v>75</v>
      </c>
    </row>
    <row r="85" spans="2:17" x14ac:dyDescent="0.25">
      <c r="B85" s="14"/>
      <c r="C85" s="20"/>
      <c r="D85" s="20"/>
      <c r="E85" s="20"/>
      <c r="H85" s="20"/>
      <c r="I85" s="30">
        <v>2.54</v>
      </c>
      <c r="J85" s="27">
        <v>4</v>
      </c>
      <c r="K85" s="28">
        <v>10</v>
      </c>
      <c r="L85" s="28">
        <v>18</v>
      </c>
      <c r="M85" s="28">
        <v>5</v>
      </c>
      <c r="N85" s="27" t="s">
        <v>84</v>
      </c>
      <c r="O85" s="27" t="s">
        <v>73</v>
      </c>
      <c r="P85" s="27" t="s">
        <v>85</v>
      </c>
      <c r="Q85" s="29" t="s">
        <v>75</v>
      </c>
    </row>
    <row r="86" spans="2:17" x14ac:dyDescent="0.25">
      <c r="B86" s="14"/>
      <c r="C86" s="20"/>
      <c r="D86" s="20"/>
      <c r="E86" s="20"/>
      <c r="H86" s="20"/>
      <c r="I86" s="30">
        <v>3.39</v>
      </c>
      <c r="J86" s="27">
        <v>5</v>
      </c>
      <c r="K86" s="28">
        <v>15</v>
      </c>
      <c r="L86" s="28">
        <v>20</v>
      </c>
      <c r="M86" s="28">
        <v>8</v>
      </c>
      <c r="N86" s="27" t="s">
        <v>86</v>
      </c>
      <c r="O86" s="27" t="s">
        <v>73</v>
      </c>
      <c r="P86" s="27" t="s">
        <v>87</v>
      </c>
      <c r="Q86" s="29" t="s">
        <v>75</v>
      </c>
    </row>
    <row r="87" spans="2:17" x14ac:dyDescent="0.25">
      <c r="B87" s="14"/>
      <c r="C87" s="20"/>
      <c r="D87" s="20"/>
      <c r="E87" s="20"/>
      <c r="H87" s="20"/>
      <c r="I87" s="30">
        <v>3.42</v>
      </c>
      <c r="J87" s="27">
        <v>6</v>
      </c>
      <c r="K87" s="28">
        <v>13</v>
      </c>
      <c r="L87" s="28">
        <v>23</v>
      </c>
      <c r="M87" s="28">
        <v>5</v>
      </c>
      <c r="N87" s="27" t="s">
        <v>88</v>
      </c>
      <c r="O87" s="27" t="s">
        <v>73</v>
      </c>
      <c r="P87" s="27" t="s">
        <v>89</v>
      </c>
      <c r="Q87" s="29" t="s">
        <v>75</v>
      </c>
    </row>
    <row r="88" spans="2:17" x14ac:dyDescent="0.25">
      <c r="B88" s="14"/>
      <c r="C88" s="20"/>
      <c r="D88" s="20"/>
      <c r="E88" s="20"/>
      <c r="H88" s="20"/>
      <c r="I88" s="30">
        <v>3.49</v>
      </c>
      <c r="J88" s="27">
        <v>7</v>
      </c>
      <c r="K88" s="28">
        <v>15</v>
      </c>
      <c r="L88" s="28">
        <v>23</v>
      </c>
      <c r="M88" s="28">
        <v>7</v>
      </c>
      <c r="N88" s="27" t="s">
        <v>90</v>
      </c>
      <c r="O88" s="27" t="s">
        <v>73</v>
      </c>
      <c r="P88" s="27" t="s">
        <v>91</v>
      </c>
      <c r="Q88" s="29" t="s">
        <v>75</v>
      </c>
    </row>
    <row r="89" spans="2:17" x14ac:dyDescent="0.25">
      <c r="C89" s="20"/>
      <c r="D89" s="20"/>
      <c r="E89" s="20"/>
      <c r="H89" s="20"/>
      <c r="I89" s="30">
        <v>2.04</v>
      </c>
      <c r="J89" s="27">
        <v>8</v>
      </c>
      <c r="K89" s="28">
        <v>14</v>
      </c>
      <c r="L89" s="28">
        <v>17</v>
      </c>
      <c r="M89" s="28">
        <v>11</v>
      </c>
      <c r="N89" s="27" t="s">
        <v>94</v>
      </c>
      <c r="O89" s="27" t="s">
        <v>73</v>
      </c>
      <c r="P89" s="27" t="s">
        <v>95</v>
      </c>
      <c r="Q89" s="29" t="s">
        <v>75</v>
      </c>
    </row>
    <row r="90" spans="2:17" x14ac:dyDescent="0.25">
      <c r="C90" s="20"/>
      <c r="D90" s="20"/>
      <c r="E90" s="20"/>
      <c r="H90" s="20"/>
      <c r="I90" s="30">
        <v>3.42</v>
      </c>
      <c r="J90" s="27">
        <v>9</v>
      </c>
      <c r="K90" s="28">
        <v>14</v>
      </c>
      <c r="L90" s="28">
        <v>23</v>
      </c>
      <c r="M90" s="28">
        <v>5</v>
      </c>
      <c r="N90" s="27" t="s">
        <v>96</v>
      </c>
      <c r="O90" s="27" t="s">
        <v>73</v>
      </c>
      <c r="P90" s="27" t="s">
        <v>97</v>
      </c>
      <c r="Q90" s="29" t="s">
        <v>75</v>
      </c>
    </row>
    <row r="91" spans="2:17" x14ac:dyDescent="0.25">
      <c r="C91" s="20"/>
      <c r="D91" s="20"/>
      <c r="E91" s="20"/>
      <c r="H91" s="20"/>
      <c r="I91" s="30">
        <v>3.54</v>
      </c>
      <c r="J91" s="27">
        <v>10</v>
      </c>
      <c r="K91" s="28">
        <v>15</v>
      </c>
      <c r="L91" s="28">
        <v>21</v>
      </c>
      <c r="M91" s="28">
        <v>11</v>
      </c>
      <c r="N91" s="27" t="s">
        <v>99</v>
      </c>
      <c r="O91" s="27" t="s">
        <v>73</v>
      </c>
      <c r="P91" s="27" t="s">
        <v>100</v>
      </c>
      <c r="Q91" s="29" t="s">
        <v>75</v>
      </c>
    </row>
    <row r="92" spans="2:17" x14ac:dyDescent="0.25">
      <c r="C92" s="20"/>
      <c r="D92" s="20"/>
      <c r="E92" s="20"/>
      <c r="H92" s="20"/>
      <c r="I92" s="30">
        <v>3.54</v>
      </c>
      <c r="J92" s="27">
        <v>11</v>
      </c>
      <c r="K92" s="28">
        <v>15</v>
      </c>
      <c r="L92" s="28">
        <v>27</v>
      </c>
      <c r="M92" s="28">
        <v>8</v>
      </c>
      <c r="N92" s="27" t="s">
        <v>101</v>
      </c>
      <c r="O92" s="27" t="s">
        <v>73</v>
      </c>
      <c r="P92" s="27" t="s">
        <v>102</v>
      </c>
      <c r="Q92" s="29" t="s">
        <v>75</v>
      </c>
    </row>
    <row r="93" spans="2:17" x14ac:dyDescent="0.25">
      <c r="C93" s="20"/>
      <c r="D93" s="20"/>
      <c r="E93" s="20"/>
      <c r="H93" s="20"/>
      <c r="I93" s="30">
        <v>2.42</v>
      </c>
      <c r="J93" s="27">
        <v>12</v>
      </c>
      <c r="K93" s="28">
        <v>14</v>
      </c>
      <c r="L93" s="28">
        <v>19</v>
      </c>
      <c r="M93" s="28">
        <v>10</v>
      </c>
      <c r="N93" s="27" t="s">
        <v>104</v>
      </c>
      <c r="O93" s="27" t="s">
        <v>73</v>
      </c>
      <c r="P93" s="27" t="s">
        <v>87</v>
      </c>
      <c r="Q93" s="29" t="s">
        <v>75</v>
      </c>
    </row>
    <row r="94" spans="2:17" x14ac:dyDescent="0.25">
      <c r="H94" s="20"/>
      <c r="I94" s="30">
        <v>3.16</v>
      </c>
      <c r="J94" s="27">
        <v>13</v>
      </c>
      <c r="K94" s="28">
        <v>14</v>
      </c>
      <c r="L94" s="28">
        <v>21</v>
      </c>
      <c r="M94" s="28">
        <v>11</v>
      </c>
      <c r="N94" s="27" t="s">
        <v>105</v>
      </c>
      <c r="O94" s="27" t="s">
        <v>73</v>
      </c>
      <c r="P94" s="27" t="s">
        <v>106</v>
      </c>
      <c r="Q94" s="29" t="s">
        <v>75</v>
      </c>
    </row>
    <row r="95" spans="2:17" x14ac:dyDescent="0.25">
      <c r="H95" s="20"/>
      <c r="I95" s="30">
        <v>3.16</v>
      </c>
      <c r="J95" s="27">
        <v>14</v>
      </c>
      <c r="K95" s="28">
        <v>12</v>
      </c>
      <c r="L95" s="28">
        <v>16</v>
      </c>
      <c r="M95" s="28">
        <v>8</v>
      </c>
      <c r="N95" s="27" t="s">
        <v>108</v>
      </c>
      <c r="O95" s="27" t="s">
        <v>73</v>
      </c>
      <c r="P95" s="27" t="s">
        <v>100</v>
      </c>
      <c r="Q95" s="29" t="s">
        <v>75</v>
      </c>
    </row>
    <row r="96" spans="2:17" x14ac:dyDescent="0.25">
      <c r="H96" s="20"/>
      <c r="I96" s="30">
        <v>3.44</v>
      </c>
      <c r="J96" s="27">
        <v>15</v>
      </c>
      <c r="K96" s="28">
        <v>10</v>
      </c>
      <c r="L96" s="28">
        <v>18</v>
      </c>
      <c r="M96" s="28">
        <v>4</v>
      </c>
      <c r="N96" s="27" t="s">
        <v>109</v>
      </c>
      <c r="O96" s="27" t="s">
        <v>73</v>
      </c>
      <c r="P96" s="27" t="s">
        <v>110</v>
      </c>
      <c r="Q96" s="29" t="s">
        <v>75</v>
      </c>
    </row>
    <row r="97" spans="8:17" x14ac:dyDescent="0.25">
      <c r="H97" s="20"/>
      <c r="I97" s="30">
        <v>3.85</v>
      </c>
      <c r="J97" s="27">
        <v>16</v>
      </c>
      <c r="K97" s="28">
        <v>12</v>
      </c>
      <c r="L97" s="28">
        <v>21</v>
      </c>
      <c r="M97" s="28">
        <v>5</v>
      </c>
      <c r="N97" s="27" t="s">
        <v>84</v>
      </c>
      <c r="O97" s="27" t="s">
        <v>73</v>
      </c>
      <c r="P97" s="27" t="s">
        <v>111</v>
      </c>
      <c r="Q97" s="29" t="s">
        <v>75</v>
      </c>
    </row>
    <row r="98" spans="8:17" x14ac:dyDescent="0.25">
      <c r="H98" s="20"/>
      <c r="I98" s="30">
        <v>3.35</v>
      </c>
      <c r="J98" s="27">
        <v>17</v>
      </c>
      <c r="K98" s="28">
        <v>13</v>
      </c>
      <c r="L98" s="28">
        <v>21</v>
      </c>
      <c r="M98" s="28">
        <v>7</v>
      </c>
      <c r="N98" s="27" t="s">
        <v>81</v>
      </c>
      <c r="O98" s="27" t="s">
        <v>73</v>
      </c>
      <c r="P98" s="27" t="s">
        <v>112</v>
      </c>
      <c r="Q98" s="29" t="s">
        <v>75</v>
      </c>
    </row>
    <row r="99" spans="8:17" x14ac:dyDescent="0.25">
      <c r="H99" s="20"/>
      <c r="I99" s="30">
        <v>3.89</v>
      </c>
      <c r="J99" s="27">
        <v>18</v>
      </c>
      <c r="K99" s="28">
        <v>15</v>
      </c>
      <c r="L99" s="28">
        <v>26</v>
      </c>
      <c r="M99" s="28">
        <v>7</v>
      </c>
      <c r="N99" s="27" t="s">
        <v>113</v>
      </c>
      <c r="O99" s="27" t="s">
        <v>73</v>
      </c>
      <c r="P99" s="27" t="s">
        <v>114</v>
      </c>
      <c r="Q99" s="29" t="s">
        <v>75</v>
      </c>
    </row>
    <row r="100" spans="8:17" x14ac:dyDescent="0.25">
      <c r="H100" s="20"/>
      <c r="I100" s="30">
        <v>4.4400000000000004</v>
      </c>
      <c r="J100" s="27">
        <v>19</v>
      </c>
      <c r="K100" s="28">
        <v>18</v>
      </c>
      <c r="L100" s="28">
        <v>30</v>
      </c>
      <c r="M100" s="28">
        <v>10</v>
      </c>
      <c r="N100" s="27" t="s">
        <v>72</v>
      </c>
      <c r="O100" s="27" t="s">
        <v>73</v>
      </c>
      <c r="P100" s="27" t="s">
        <v>115</v>
      </c>
      <c r="Q100" s="29" t="s">
        <v>75</v>
      </c>
    </row>
    <row r="101" spans="8:17" x14ac:dyDescent="0.25">
      <c r="H101" s="20"/>
      <c r="I101" s="30">
        <v>1.46</v>
      </c>
      <c r="J101" s="27">
        <v>20</v>
      </c>
      <c r="K101" s="28">
        <v>14</v>
      </c>
      <c r="L101" s="28">
        <v>20</v>
      </c>
      <c r="M101" s="28">
        <v>10</v>
      </c>
      <c r="N101" s="27" t="s">
        <v>116</v>
      </c>
      <c r="O101" s="27" t="s">
        <v>73</v>
      </c>
      <c r="P101" s="27" t="s">
        <v>117</v>
      </c>
      <c r="Q101" s="29" t="s">
        <v>75</v>
      </c>
    </row>
    <row r="102" spans="8:17" x14ac:dyDescent="0.25">
      <c r="H102" s="20"/>
      <c r="I102" s="30">
        <v>2.5299999999999998</v>
      </c>
      <c r="J102" s="27">
        <v>21</v>
      </c>
      <c r="K102" s="28">
        <v>13</v>
      </c>
      <c r="L102" s="28">
        <v>17</v>
      </c>
      <c r="M102" s="28">
        <v>9</v>
      </c>
      <c r="N102" s="27" t="s">
        <v>118</v>
      </c>
      <c r="O102" s="27" t="s">
        <v>73</v>
      </c>
      <c r="P102" s="27" t="s">
        <v>119</v>
      </c>
      <c r="Q102" s="29" t="s">
        <v>75</v>
      </c>
    </row>
    <row r="103" spans="8:17" x14ac:dyDescent="0.25">
      <c r="I103" s="30">
        <v>3.62</v>
      </c>
      <c r="J103" s="27">
        <v>22</v>
      </c>
      <c r="K103" s="28">
        <v>14</v>
      </c>
      <c r="L103" s="28">
        <v>20</v>
      </c>
      <c r="M103" s="28">
        <v>8</v>
      </c>
      <c r="N103" s="27" t="s">
        <v>120</v>
      </c>
      <c r="O103" s="27" t="s">
        <v>73</v>
      </c>
      <c r="P103" s="27" t="s">
        <v>121</v>
      </c>
      <c r="Q103" s="29" t="s">
        <v>75</v>
      </c>
    </row>
    <row r="104" spans="8:17" x14ac:dyDescent="0.25">
      <c r="I104" s="30">
        <v>4.01</v>
      </c>
      <c r="J104" s="27">
        <v>23</v>
      </c>
      <c r="K104" s="28">
        <v>13</v>
      </c>
      <c r="L104" s="28">
        <v>21</v>
      </c>
      <c r="M104" s="28">
        <v>5</v>
      </c>
      <c r="N104" s="27" t="s">
        <v>81</v>
      </c>
      <c r="O104" s="27" t="s">
        <v>73</v>
      </c>
      <c r="P104" s="27" t="s">
        <v>122</v>
      </c>
      <c r="Q104" s="29" t="s">
        <v>75</v>
      </c>
    </row>
    <row r="105" spans="8:17" x14ac:dyDescent="0.25">
      <c r="I105" s="30">
        <v>4.4800000000000004</v>
      </c>
      <c r="J105" s="27">
        <v>24</v>
      </c>
      <c r="K105" s="28">
        <v>16</v>
      </c>
      <c r="L105" s="28">
        <v>26</v>
      </c>
      <c r="M105" s="28">
        <v>7</v>
      </c>
      <c r="N105" s="27" t="s">
        <v>123</v>
      </c>
      <c r="O105" s="27" t="s">
        <v>73</v>
      </c>
      <c r="P105" s="27" t="s">
        <v>124</v>
      </c>
      <c r="Q105" s="29" t="s">
        <v>75</v>
      </c>
    </row>
    <row r="106" spans="8:17" x14ac:dyDescent="0.25">
      <c r="I106" s="30">
        <v>5.07</v>
      </c>
      <c r="J106" s="27">
        <v>25</v>
      </c>
      <c r="K106" s="28">
        <v>18</v>
      </c>
      <c r="L106" s="28">
        <v>27</v>
      </c>
      <c r="M106" s="28">
        <v>10</v>
      </c>
      <c r="N106" s="27" t="s">
        <v>125</v>
      </c>
      <c r="O106" s="27" t="s">
        <v>73</v>
      </c>
      <c r="P106" s="27" t="s">
        <v>126</v>
      </c>
      <c r="Q106" s="29" t="s">
        <v>75</v>
      </c>
    </row>
    <row r="107" spans="8:17" x14ac:dyDescent="0.25">
      <c r="I107" s="3"/>
      <c r="J107" s="27">
        <v>26</v>
      </c>
      <c r="K107" s="28">
        <v>16</v>
      </c>
      <c r="L107" s="28">
        <v>23</v>
      </c>
      <c r="M107" s="28">
        <v>10</v>
      </c>
      <c r="N107" s="27" t="s">
        <v>88</v>
      </c>
      <c r="O107" s="27" t="s">
        <v>73</v>
      </c>
      <c r="P107" s="27" t="s">
        <v>127</v>
      </c>
      <c r="Q107" s="29" t="s">
        <v>75</v>
      </c>
    </row>
  </sheetData>
  <mergeCells count="30">
    <mergeCell ref="J80:Q80"/>
    <mergeCell ref="A15:A18"/>
    <mergeCell ref="AH1:AH2"/>
    <mergeCell ref="AI1:AI2"/>
    <mergeCell ref="AJ1:AJ2"/>
    <mergeCell ref="H1:H2"/>
    <mergeCell ref="O1:O2"/>
    <mergeCell ref="P1:P2"/>
    <mergeCell ref="Q1:Q2"/>
    <mergeCell ref="B1:B2"/>
    <mergeCell ref="C1:C2"/>
    <mergeCell ref="D1:D2"/>
    <mergeCell ref="E1:E2"/>
    <mergeCell ref="G1:G2"/>
    <mergeCell ref="AK1:AK2"/>
    <mergeCell ref="A3:A14"/>
    <mergeCell ref="AE1:AE2"/>
    <mergeCell ref="AF1:AF2"/>
    <mergeCell ref="AG1:AG2"/>
    <mergeCell ref="W1:W2"/>
    <mergeCell ref="X1:X2"/>
    <mergeCell ref="AA1:AA2"/>
    <mergeCell ref="AB1:AB2"/>
    <mergeCell ref="R1:R2"/>
    <mergeCell ref="S1:S2"/>
    <mergeCell ref="T1:T2"/>
    <mergeCell ref="U1:U2"/>
    <mergeCell ref="V1:V2"/>
    <mergeCell ref="Y1:Y2"/>
    <mergeCell ref="Z1:Z2"/>
  </mergeCells>
  <phoneticPr fontId="4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0BD9C-3DFC-44B1-AEDD-FD40B15C2657}">
  <dimension ref="A1:N28"/>
  <sheetViews>
    <sheetView workbookViewId="0">
      <selection activeCell="N21" sqref="N21"/>
    </sheetView>
  </sheetViews>
  <sheetFormatPr baseColWidth="10" defaultRowHeight="15" x14ac:dyDescent="0.25"/>
  <cols>
    <col min="8" max="8" width="23" customWidth="1"/>
    <col min="9" max="9" width="22.7109375" bestFit="1" customWidth="1"/>
    <col min="11" max="11" width="11.42578125" style="84"/>
  </cols>
  <sheetData>
    <row r="1" spans="1:10" x14ac:dyDescent="0.25">
      <c r="A1" t="s">
        <v>177</v>
      </c>
      <c r="B1" t="s">
        <v>12</v>
      </c>
      <c r="C1" t="s">
        <v>178</v>
      </c>
      <c r="D1" t="s">
        <v>179</v>
      </c>
      <c r="E1" t="s">
        <v>133</v>
      </c>
      <c r="F1" t="s">
        <v>31</v>
      </c>
      <c r="G1" t="s">
        <v>180</v>
      </c>
      <c r="H1" t="s">
        <v>226</v>
      </c>
      <c r="I1" t="s">
        <v>227</v>
      </c>
      <c r="J1" t="s">
        <v>182</v>
      </c>
    </row>
    <row r="2" spans="1:10" x14ac:dyDescent="0.25">
      <c r="A2" s="16">
        <v>1</v>
      </c>
      <c r="B2" s="16" t="s">
        <v>9</v>
      </c>
      <c r="C2" s="28">
        <v>20</v>
      </c>
      <c r="D2" s="28">
        <v>5</v>
      </c>
      <c r="E2" s="28">
        <v>13</v>
      </c>
      <c r="F2" s="17">
        <v>-34</v>
      </c>
      <c r="G2" s="16">
        <v>15.6</v>
      </c>
      <c r="H2" s="16">
        <f t="shared" ref="H2:H26" si="0">0.0023*(E2+17)*G2*(C2-D2)^0.5</f>
        <v>4.1688792738576641</v>
      </c>
      <c r="I2" s="15">
        <v>3.43</v>
      </c>
      <c r="J2" s="18">
        <f>(H2/I2)-1</f>
        <v>0.21541669791768636</v>
      </c>
    </row>
    <row r="3" spans="1:10" x14ac:dyDescent="0.25">
      <c r="A3" s="16">
        <v>2</v>
      </c>
      <c r="B3" s="16" t="s">
        <v>9</v>
      </c>
      <c r="C3" s="28">
        <v>15</v>
      </c>
      <c r="D3" s="28">
        <v>6</v>
      </c>
      <c r="E3" s="28">
        <v>11</v>
      </c>
      <c r="F3" s="17">
        <v>-34</v>
      </c>
      <c r="G3" s="16">
        <v>15.6</v>
      </c>
      <c r="H3" s="16">
        <f t="shared" si="0"/>
        <v>3.0139199999999997</v>
      </c>
      <c r="I3" s="15">
        <v>2.92</v>
      </c>
      <c r="J3" s="18">
        <f t="shared" ref="J3:J26" si="1">(H3/I3)-1</f>
        <v>3.2164383561643861E-2</v>
      </c>
    </row>
    <row r="4" spans="1:10" x14ac:dyDescent="0.25">
      <c r="A4" s="16">
        <v>3</v>
      </c>
      <c r="B4" s="16" t="s">
        <v>9</v>
      </c>
      <c r="C4" s="28">
        <v>18</v>
      </c>
      <c r="D4" s="28">
        <v>3</v>
      </c>
      <c r="E4" s="28">
        <v>9</v>
      </c>
      <c r="F4" s="17">
        <v>-34</v>
      </c>
      <c r="G4" s="16">
        <v>15.6</v>
      </c>
      <c r="H4" s="16">
        <f t="shared" si="0"/>
        <v>3.6130287040099751</v>
      </c>
      <c r="I4" s="15">
        <v>2.77</v>
      </c>
      <c r="J4" s="18">
        <f t="shared" si="1"/>
        <v>0.30434249242237366</v>
      </c>
    </row>
    <row r="5" spans="1:10" x14ac:dyDescent="0.25">
      <c r="A5" s="16">
        <v>4</v>
      </c>
      <c r="B5" s="16" t="s">
        <v>9</v>
      </c>
      <c r="C5" s="28">
        <v>18</v>
      </c>
      <c r="D5" s="28">
        <v>5</v>
      </c>
      <c r="E5" s="28">
        <v>10</v>
      </c>
      <c r="F5" s="17">
        <v>-34</v>
      </c>
      <c r="G5" s="16">
        <v>15.6</v>
      </c>
      <c r="H5" s="16">
        <f t="shared" si="0"/>
        <v>3.4929138536184943</v>
      </c>
      <c r="I5" s="15">
        <v>2.54</v>
      </c>
      <c r="J5" s="18">
        <f t="shared" si="1"/>
        <v>0.37516293449547011</v>
      </c>
    </row>
    <row r="6" spans="1:10" x14ac:dyDescent="0.25">
      <c r="A6" s="16">
        <v>5</v>
      </c>
      <c r="B6" s="16" t="s">
        <v>9</v>
      </c>
      <c r="C6" s="28">
        <v>20</v>
      </c>
      <c r="D6" s="28">
        <v>8</v>
      </c>
      <c r="E6" s="28">
        <v>15</v>
      </c>
      <c r="F6" s="17">
        <v>-34</v>
      </c>
      <c r="G6" s="16">
        <v>15.6</v>
      </c>
      <c r="H6" s="16">
        <f t="shared" si="0"/>
        <v>3.9773429104365636</v>
      </c>
      <c r="I6" s="15">
        <v>3.39</v>
      </c>
      <c r="J6" s="18">
        <f t="shared" si="1"/>
        <v>0.17325749570400095</v>
      </c>
    </row>
    <row r="7" spans="1:10" x14ac:dyDescent="0.25">
      <c r="A7" s="16">
        <v>6</v>
      </c>
      <c r="B7" s="16" t="s">
        <v>9</v>
      </c>
      <c r="C7" s="28">
        <v>23</v>
      </c>
      <c r="D7" s="28">
        <v>5</v>
      </c>
      <c r="E7" s="28">
        <v>13</v>
      </c>
      <c r="F7" s="17">
        <v>-34</v>
      </c>
      <c r="G7" s="16">
        <v>15.6</v>
      </c>
      <c r="H7" s="16">
        <f t="shared" si="0"/>
        <v>4.5667784356151984</v>
      </c>
      <c r="I7" s="15">
        <v>3.42</v>
      </c>
      <c r="J7" s="18">
        <f t="shared" si="1"/>
        <v>0.33531533205122765</v>
      </c>
    </row>
    <row r="8" spans="1:10" x14ac:dyDescent="0.25">
      <c r="A8" s="16">
        <v>7</v>
      </c>
      <c r="B8" s="16" t="s">
        <v>9</v>
      </c>
      <c r="C8" s="28">
        <v>23</v>
      </c>
      <c r="D8" s="28">
        <v>7</v>
      </c>
      <c r="E8" s="28">
        <v>15</v>
      </c>
      <c r="F8" s="17">
        <v>-34</v>
      </c>
      <c r="G8" s="16">
        <v>15.6</v>
      </c>
      <c r="H8" s="16">
        <f t="shared" si="0"/>
        <v>4.5926399999999994</v>
      </c>
      <c r="I8" s="15">
        <v>3.49</v>
      </c>
      <c r="J8" s="18">
        <f t="shared" si="1"/>
        <v>0.31594269340974179</v>
      </c>
    </row>
    <row r="9" spans="1:10" x14ac:dyDescent="0.25">
      <c r="A9" s="16">
        <v>8</v>
      </c>
      <c r="B9" s="16" t="s">
        <v>9</v>
      </c>
      <c r="C9" s="28">
        <v>17</v>
      </c>
      <c r="D9" s="28">
        <v>11</v>
      </c>
      <c r="E9" s="28">
        <v>14</v>
      </c>
      <c r="F9" s="17">
        <v>-34</v>
      </c>
      <c r="G9" s="16">
        <v>15.6</v>
      </c>
      <c r="H9" s="16">
        <f t="shared" si="0"/>
        <v>2.7245184511028731</v>
      </c>
      <c r="I9" s="15">
        <v>2.04</v>
      </c>
      <c r="J9" s="18">
        <f t="shared" si="1"/>
        <v>0.33554826034454566</v>
      </c>
    </row>
    <row r="10" spans="1:10" x14ac:dyDescent="0.25">
      <c r="A10" s="16">
        <v>9</v>
      </c>
      <c r="B10" s="16" t="s">
        <v>9</v>
      </c>
      <c r="C10" s="28">
        <v>23</v>
      </c>
      <c r="D10" s="28">
        <v>5</v>
      </c>
      <c r="E10" s="28">
        <v>14</v>
      </c>
      <c r="F10" s="17">
        <v>-34</v>
      </c>
      <c r="G10" s="16">
        <v>15.6</v>
      </c>
      <c r="H10" s="16">
        <f t="shared" si="0"/>
        <v>4.7190043834690378</v>
      </c>
      <c r="I10" s="15">
        <v>3.42</v>
      </c>
      <c r="J10" s="18">
        <f t="shared" si="1"/>
        <v>0.37982584311960177</v>
      </c>
    </row>
    <row r="11" spans="1:10" x14ac:dyDescent="0.25">
      <c r="A11" s="16">
        <v>10</v>
      </c>
      <c r="B11" s="16" t="s">
        <v>9</v>
      </c>
      <c r="C11" s="28">
        <v>21</v>
      </c>
      <c r="D11" s="28">
        <v>11</v>
      </c>
      <c r="E11" s="28">
        <v>15</v>
      </c>
      <c r="F11" s="17">
        <v>-34</v>
      </c>
      <c r="G11" s="16">
        <v>15.6</v>
      </c>
      <c r="H11" s="16">
        <f t="shared" si="0"/>
        <v>3.6308007182989264</v>
      </c>
      <c r="I11" s="15">
        <v>3.54</v>
      </c>
      <c r="J11" s="18">
        <f t="shared" si="1"/>
        <v>2.564992042342551E-2</v>
      </c>
    </row>
    <row r="12" spans="1:10" x14ac:dyDescent="0.25">
      <c r="A12" s="16">
        <v>11</v>
      </c>
      <c r="B12" s="16" t="s">
        <v>9</v>
      </c>
      <c r="C12" s="28">
        <v>27</v>
      </c>
      <c r="D12" s="28">
        <v>8</v>
      </c>
      <c r="E12" s="28">
        <v>15</v>
      </c>
      <c r="F12" s="17">
        <v>-34</v>
      </c>
      <c r="G12" s="16">
        <v>15.6</v>
      </c>
      <c r="H12" s="16">
        <f t="shared" si="0"/>
        <v>5.0047134110156595</v>
      </c>
      <c r="I12" s="15">
        <v>3.54</v>
      </c>
      <c r="J12" s="18">
        <f t="shared" si="1"/>
        <v>0.41376085056939527</v>
      </c>
    </row>
    <row r="13" spans="1:10" x14ac:dyDescent="0.25">
      <c r="A13" s="16">
        <v>12</v>
      </c>
      <c r="B13" s="16" t="s">
        <v>9</v>
      </c>
      <c r="C13" s="28">
        <v>19</v>
      </c>
      <c r="D13" s="28">
        <v>10</v>
      </c>
      <c r="E13" s="28">
        <v>14</v>
      </c>
      <c r="F13" s="17">
        <v>-34</v>
      </c>
      <c r="G13" s="16">
        <v>15.6</v>
      </c>
      <c r="H13" s="16">
        <f t="shared" si="0"/>
        <v>3.3368399999999996</v>
      </c>
      <c r="I13" s="15">
        <v>2.42</v>
      </c>
      <c r="J13" s="18">
        <f t="shared" si="1"/>
        <v>0.37885950413223135</v>
      </c>
    </row>
    <row r="14" spans="1:10" x14ac:dyDescent="0.25">
      <c r="A14" s="16">
        <v>13</v>
      </c>
      <c r="B14" s="16" t="s">
        <v>9</v>
      </c>
      <c r="C14" s="28">
        <v>21</v>
      </c>
      <c r="D14" s="28">
        <v>11</v>
      </c>
      <c r="E14" s="28">
        <v>14</v>
      </c>
      <c r="F14" s="17">
        <v>-34</v>
      </c>
      <c r="G14" s="16">
        <v>15.6</v>
      </c>
      <c r="H14" s="16">
        <f t="shared" si="0"/>
        <v>3.5173381958520848</v>
      </c>
      <c r="I14" s="15">
        <v>3.16</v>
      </c>
      <c r="J14" s="18">
        <f t="shared" si="1"/>
        <v>0.11308170754812807</v>
      </c>
    </row>
    <row r="15" spans="1:10" x14ac:dyDescent="0.25">
      <c r="A15" s="16">
        <v>14</v>
      </c>
      <c r="B15" s="16" t="s">
        <v>9</v>
      </c>
      <c r="C15" s="28">
        <v>16</v>
      </c>
      <c r="D15" s="28">
        <v>8</v>
      </c>
      <c r="E15" s="28">
        <v>12</v>
      </c>
      <c r="F15" s="17">
        <v>-34</v>
      </c>
      <c r="G15" s="16">
        <v>15.6</v>
      </c>
      <c r="H15" s="16">
        <f t="shared" si="0"/>
        <v>2.9430349918409058</v>
      </c>
      <c r="I15" s="15">
        <v>3.16</v>
      </c>
      <c r="J15" s="18">
        <f t="shared" si="1"/>
        <v>-6.8659812708574131E-2</v>
      </c>
    </row>
    <row r="16" spans="1:10" x14ac:dyDescent="0.25">
      <c r="A16" s="16">
        <v>15</v>
      </c>
      <c r="B16" s="16" t="s">
        <v>9</v>
      </c>
      <c r="C16" s="28">
        <v>18</v>
      </c>
      <c r="D16" s="28">
        <v>4</v>
      </c>
      <c r="E16" s="28">
        <v>10</v>
      </c>
      <c r="F16" s="17">
        <v>-34</v>
      </c>
      <c r="G16" s="16">
        <v>15.6</v>
      </c>
      <c r="H16" s="16">
        <f t="shared" si="0"/>
        <v>3.6247680100111235</v>
      </c>
      <c r="I16" s="15">
        <v>3.44</v>
      </c>
      <c r="J16" s="18">
        <f t="shared" si="1"/>
        <v>5.3711630817186995E-2</v>
      </c>
    </row>
    <row r="17" spans="1:14" x14ac:dyDescent="0.25">
      <c r="A17" s="16">
        <v>16</v>
      </c>
      <c r="B17" s="16" t="s">
        <v>9</v>
      </c>
      <c r="C17" s="28">
        <v>21</v>
      </c>
      <c r="D17" s="28">
        <v>5</v>
      </c>
      <c r="E17" s="28">
        <v>12</v>
      </c>
      <c r="F17" s="17">
        <v>-34</v>
      </c>
      <c r="G17" s="16">
        <v>15.6</v>
      </c>
      <c r="H17" s="16">
        <f t="shared" si="0"/>
        <v>4.1620799999999996</v>
      </c>
      <c r="I17" s="15">
        <v>3.85</v>
      </c>
      <c r="J17" s="18">
        <f t="shared" si="1"/>
        <v>8.1059740259740165E-2</v>
      </c>
    </row>
    <row r="18" spans="1:14" x14ac:dyDescent="0.25">
      <c r="A18" s="16">
        <v>17</v>
      </c>
      <c r="B18" s="16" t="s">
        <v>9</v>
      </c>
      <c r="C18" s="28">
        <v>21</v>
      </c>
      <c r="D18" s="28">
        <v>7</v>
      </c>
      <c r="E18" s="28">
        <v>13</v>
      </c>
      <c r="F18" s="17">
        <v>-34</v>
      </c>
      <c r="G18" s="16">
        <v>15.6</v>
      </c>
      <c r="H18" s="16">
        <f t="shared" si="0"/>
        <v>4.0275200111234701</v>
      </c>
      <c r="I18" s="15">
        <v>3.35</v>
      </c>
      <c r="J18" s="18">
        <f t="shared" si="1"/>
        <v>0.20224477943984187</v>
      </c>
    </row>
    <row r="19" spans="1:14" x14ac:dyDescent="0.25">
      <c r="A19" s="16">
        <v>18</v>
      </c>
      <c r="B19" s="16" t="s">
        <v>9</v>
      </c>
      <c r="C19" s="28">
        <v>26</v>
      </c>
      <c r="D19" s="28">
        <v>7</v>
      </c>
      <c r="E19" s="28">
        <v>15</v>
      </c>
      <c r="F19" s="17">
        <v>-34</v>
      </c>
      <c r="G19" s="16">
        <v>15.6</v>
      </c>
      <c r="H19" s="16">
        <f t="shared" si="0"/>
        <v>5.0047134110156595</v>
      </c>
      <c r="I19" s="15">
        <v>3.89</v>
      </c>
      <c r="J19" s="18">
        <f t="shared" si="1"/>
        <v>0.28655871748474526</v>
      </c>
    </row>
    <row r="20" spans="1:14" x14ac:dyDescent="0.25">
      <c r="A20" s="16">
        <v>19</v>
      </c>
      <c r="B20" s="16" t="s">
        <v>9</v>
      </c>
      <c r="C20" s="28">
        <v>30</v>
      </c>
      <c r="D20" s="28">
        <v>10</v>
      </c>
      <c r="E20" s="28">
        <v>18</v>
      </c>
      <c r="F20" s="17">
        <v>-34</v>
      </c>
      <c r="G20" s="16">
        <v>15.6</v>
      </c>
      <c r="H20" s="16">
        <f t="shared" si="0"/>
        <v>5.6161083322884719</v>
      </c>
      <c r="I20" s="15">
        <v>4.4400000000000004</v>
      </c>
      <c r="J20" s="18">
        <f t="shared" si="1"/>
        <v>0.26488926402893509</v>
      </c>
    </row>
    <row r="21" spans="1:14" x14ac:dyDescent="0.25">
      <c r="A21" s="79">
        <v>20</v>
      </c>
      <c r="B21" s="79" t="s">
        <v>9</v>
      </c>
      <c r="C21" s="80">
        <v>20</v>
      </c>
      <c r="D21" s="80">
        <v>10</v>
      </c>
      <c r="E21" s="80">
        <v>14</v>
      </c>
      <c r="F21" s="81">
        <v>-34</v>
      </c>
      <c r="G21" s="16">
        <v>15.6</v>
      </c>
      <c r="H21" s="79">
        <f t="shared" si="0"/>
        <v>3.5173381958520848</v>
      </c>
      <c r="I21" s="82">
        <v>1.46</v>
      </c>
      <c r="J21" s="83">
        <f t="shared" si="1"/>
        <v>1.4091357505836197</v>
      </c>
    </row>
    <row r="22" spans="1:14" x14ac:dyDescent="0.25">
      <c r="A22" s="16">
        <v>21</v>
      </c>
      <c r="B22" s="16" t="s">
        <v>9</v>
      </c>
      <c r="C22" s="28">
        <v>17</v>
      </c>
      <c r="D22" s="28">
        <v>9</v>
      </c>
      <c r="E22" s="28">
        <v>13</v>
      </c>
      <c r="F22" s="17">
        <v>-34</v>
      </c>
      <c r="G22" s="16">
        <v>15.6</v>
      </c>
      <c r="H22" s="16">
        <f t="shared" si="0"/>
        <v>3.0445189570767992</v>
      </c>
      <c r="I22" s="15">
        <v>2.5299999999999998</v>
      </c>
      <c r="J22" s="18">
        <f t="shared" si="1"/>
        <v>0.20336717671019744</v>
      </c>
    </row>
    <row r="23" spans="1:14" x14ac:dyDescent="0.25">
      <c r="A23" s="79">
        <v>22</v>
      </c>
      <c r="B23" s="79" t="s">
        <v>9</v>
      </c>
      <c r="C23" s="80">
        <v>20</v>
      </c>
      <c r="D23" s="80">
        <v>8</v>
      </c>
      <c r="E23" s="80">
        <v>14</v>
      </c>
      <c r="F23" s="81">
        <v>-34</v>
      </c>
      <c r="G23" s="16">
        <v>15.6</v>
      </c>
      <c r="H23" s="79">
        <f t="shared" si="0"/>
        <v>3.8530509444854211</v>
      </c>
      <c r="I23" s="82">
        <v>3.62</v>
      </c>
      <c r="J23" s="83">
        <f t="shared" si="1"/>
        <v>6.4378713946248833E-2</v>
      </c>
    </row>
    <row r="24" spans="1:14" x14ac:dyDescent="0.25">
      <c r="A24" s="16">
        <v>23</v>
      </c>
      <c r="B24" s="16" t="s">
        <v>9</v>
      </c>
      <c r="C24" s="28">
        <v>21</v>
      </c>
      <c r="D24" s="28">
        <v>5</v>
      </c>
      <c r="E24" s="28">
        <v>13</v>
      </c>
      <c r="F24" s="17">
        <v>-34</v>
      </c>
      <c r="G24" s="16">
        <v>15.6</v>
      </c>
      <c r="H24" s="16">
        <f t="shared" si="0"/>
        <v>4.3056000000000001</v>
      </c>
      <c r="I24" s="15">
        <v>4.01</v>
      </c>
      <c r="J24" s="18">
        <f t="shared" si="1"/>
        <v>7.3715710723192052E-2</v>
      </c>
    </row>
    <row r="25" spans="1:14" x14ac:dyDescent="0.25">
      <c r="A25" s="16">
        <v>24</v>
      </c>
      <c r="B25" s="16" t="s">
        <v>9</v>
      </c>
      <c r="C25" s="28">
        <v>26</v>
      </c>
      <c r="D25" s="28">
        <v>7</v>
      </c>
      <c r="E25" s="28">
        <v>16</v>
      </c>
      <c r="F25" s="17">
        <v>-34</v>
      </c>
      <c r="G25" s="16">
        <v>15.6</v>
      </c>
      <c r="H25" s="16">
        <f t="shared" si="0"/>
        <v>5.1611107051098992</v>
      </c>
      <c r="I25" s="15">
        <v>4.4800000000000004</v>
      </c>
      <c r="J25" s="18">
        <f t="shared" si="1"/>
        <v>0.15203363953345961</v>
      </c>
    </row>
    <row r="26" spans="1:14" x14ac:dyDescent="0.25">
      <c r="A26" s="16">
        <v>25</v>
      </c>
      <c r="B26" s="16" t="s">
        <v>9</v>
      </c>
      <c r="C26" s="28">
        <v>27</v>
      </c>
      <c r="D26" s="28">
        <v>10</v>
      </c>
      <c r="E26" s="28">
        <v>18</v>
      </c>
      <c r="F26" s="17">
        <v>-34</v>
      </c>
      <c r="G26" s="16">
        <v>15.6</v>
      </c>
      <c r="H26" s="16">
        <f t="shared" si="0"/>
        <v>5.1777960446506581</v>
      </c>
      <c r="I26" s="15">
        <v>5.07</v>
      </c>
      <c r="J26" s="18">
        <f t="shared" si="1"/>
        <v>2.126154726837437E-2</v>
      </c>
    </row>
    <row r="27" spans="1:14" x14ac:dyDescent="0.25">
      <c r="A27" s="32"/>
      <c r="B27" s="16"/>
      <c r="C27" s="28"/>
      <c r="D27" s="28"/>
      <c r="E27" s="28"/>
      <c r="F27" s="17"/>
      <c r="G27" s="16"/>
      <c r="H27" s="16"/>
      <c r="I27" s="3"/>
      <c r="J27" s="18"/>
    </row>
    <row r="28" spans="1:14" x14ac:dyDescent="0.25">
      <c r="A28" s="14"/>
      <c r="H28" s="32">
        <f>SUM(H2:H27)</f>
        <v>100.79635794073099</v>
      </c>
      <c r="I28" s="3">
        <f>SUM(I2:I26)</f>
        <v>83.38</v>
      </c>
      <c r="J28" s="18">
        <f>(H28/I28)-1</f>
        <v>0.20887932286796573</v>
      </c>
      <c r="N28" s="84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C0C3BF-120C-4BA0-9D5C-96FC627A0FA2}">
  <dimension ref="A1:N43"/>
  <sheetViews>
    <sheetView workbookViewId="0">
      <selection activeCell="I1" sqref="I1:I1048576"/>
    </sheetView>
  </sheetViews>
  <sheetFormatPr baseColWidth="10" defaultRowHeight="15" x14ac:dyDescent="0.25"/>
  <cols>
    <col min="9" max="9" width="35.140625" customWidth="1"/>
    <col min="11" max="11" width="46.28515625" bestFit="1" customWidth="1"/>
  </cols>
  <sheetData>
    <row r="1" spans="1:14" x14ac:dyDescent="0.25">
      <c r="A1" s="88"/>
      <c r="B1" s="88"/>
      <c r="C1" s="88"/>
      <c r="D1" s="88"/>
      <c r="E1" s="88"/>
      <c r="F1" s="88"/>
      <c r="G1" s="88"/>
      <c r="H1" s="88"/>
      <c r="I1" s="91" t="s">
        <v>131</v>
      </c>
      <c r="J1" s="88"/>
    </row>
    <row r="2" spans="1:14" x14ac:dyDescent="0.25">
      <c r="A2" s="88" t="s">
        <v>177</v>
      </c>
      <c r="B2" s="88" t="s">
        <v>12</v>
      </c>
      <c r="C2" s="88" t="s">
        <v>178</v>
      </c>
      <c r="D2" s="88" t="s">
        <v>179</v>
      </c>
      <c r="E2" s="88" t="s">
        <v>133</v>
      </c>
      <c r="F2" s="88" t="s">
        <v>31</v>
      </c>
      <c r="G2" s="88" t="s">
        <v>180</v>
      </c>
      <c r="H2" s="88" t="s">
        <v>17</v>
      </c>
      <c r="I2" s="88" t="s">
        <v>181</v>
      </c>
      <c r="J2" s="88" t="s">
        <v>182</v>
      </c>
      <c r="N2" t="s">
        <v>130</v>
      </c>
    </row>
    <row r="3" spans="1:14" x14ac:dyDescent="0.25">
      <c r="A3" s="16">
        <v>1</v>
      </c>
      <c r="B3" s="16" t="s">
        <v>9</v>
      </c>
      <c r="C3" s="89">
        <v>20</v>
      </c>
      <c r="D3" s="89">
        <v>5</v>
      </c>
      <c r="E3" s="89">
        <v>13</v>
      </c>
      <c r="F3" s="17">
        <v>-34</v>
      </c>
      <c r="G3" s="16">
        <v>15</v>
      </c>
      <c r="H3" s="16">
        <f t="shared" ref="H3:H9" si="0">0.0023*(E3+16)*G3*(C3-D3)^0.5</f>
        <v>3.8749198378805203</v>
      </c>
      <c r="I3" s="15">
        <v>3.43</v>
      </c>
      <c r="J3" s="18">
        <f>(H3/I3)-1</f>
        <v>0.12971423844913121</v>
      </c>
    </row>
    <row r="4" spans="1:14" x14ac:dyDescent="0.25">
      <c r="A4" s="16">
        <v>2</v>
      </c>
      <c r="B4" s="16" t="s">
        <v>9</v>
      </c>
      <c r="C4" s="89">
        <v>15</v>
      </c>
      <c r="D4" s="89">
        <v>6</v>
      </c>
      <c r="E4" s="89">
        <v>11</v>
      </c>
      <c r="F4" s="17">
        <v>-34</v>
      </c>
      <c r="G4" s="16">
        <v>15</v>
      </c>
      <c r="H4" s="16">
        <f t="shared" si="0"/>
        <v>2.7945000000000002</v>
      </c>
      <c r="I4" s="15">
        <v>2.92</v>
      </c>
      <c r="J4" s="18">
        <f t="shared" ref="J4:J10" si="1">(H4/I4)-1</f>
        <v>-4.2979452054794476E-2</v>
      </c>
    </row>
    <row r="5" spans="1:14" x14ac:dyDescent="0.25">
      <c r="A5" s="16">
        <v>3</v>
      </c>
      <c r="B5" s="16" t="s">
        <v>9</v>
      </c>
      <c r="C5" s="89">
        <v>18</v>
      </c>
      <c r="D5" s="89">
        <v>3</v>
      </c>
      <c r="E5" s="89">
        <v>9</v>
      </c>
      <c r="F5" s="17">
        <v>-34</v>
      </c>
      <c r="G5" s="16">
        <v>15</v>
      </c>
      <c r="H5" s="16">
        <f t="shared" si="0"/>
        <v>3.3404481361038969</v>
      </c>
      <c r="I5" s="15">
        <v>2.77</v>
      </c>
      <c r="J5" s="18">
        <f t="shared" si="1"/>
        <v>0.20593795527216496</v>
      </c>
    </row>
    <row r="6" spans="1:14" x14ac:dyDescent="0.25">
      <c r="A6" s="16">
        <v>4</v>
      </c>
      <c r="B6" s="16" t="s">
        <v>9</v>
      </c>
      <c r="C6" s="89">
        <v>18</v>
      </c>
      <c r="D6" s="89">
        <v>5</v>
      </c>
      <c r="E6" s="89">
        <v>10</v>
      </c>
      <c r="F6" s="17">
        <v>-34</v>
      </c>
      <c r="G6" s="16">
        <v>15</v>
      </c>
      <c r="H6" s="16">
        <f t="shared" si="0"/>
        <v>3.2341794940911983</v>
      </c>
      <c r="I6" s="15">
        <v>2.54</v>
      </c>
      <c r="J6" s="18">
        <f t="shared" si="1"/>
        <v>0.27329901342173168</v>
      </c>
    </row>
    <row r="7" spans="1:14" x14ac:dyDescent="0.25">
      <c r="A7" s="16">
        <v>5</v>
      </c>
      <c r="B7" s="87" t="s">
        <v>9</v>
      </c>
      <c r="C7" s="89">
        <v>20</v>
      </c>
      <c r="D7" s="89">
        <v>8</v>
      </c>
      <c r="E7" s="89">
        <v>15</v>
      </c>
      <c r="F7" s="17">
        <v>-34</v>
      </c>
      <c r="G7" s="16">
        <v>15</v>
      </c>
      <c r="H7" s="16">
        <f t="shared" si="0"/>
        <v>3.7048566773898286</v>
      </c>
      <c r="I7" s="15">
        <v>3.39</v>
      </c>
      <c r="J7" s="18">
        <f t="shared" si="1"/>
        <v>9.2878075926203119E-2</v>
      </c>
    </row>
    <row r="8" spans="1:14" x14ac:dyDescent="0.25">
      <c r="A8" s="16">
        <v>6</v>
      </c>
      <c r="B8" s="87" t="s">
        <v>9</v>
      </c>
      <c r="C8" s="89">
        <v>23</v>
      </c>
      <c r="D8" s="89">
        <v>5</v>
      </c>
      <c r="E8" s="89">
        <v>13</v>
      </c>
      <c r="F8" s="17">
        <v>-34</v>
      </c>
      <c r="G8" s="16">
        <v>15</v>
      </c>
      <c r="H8" s="16">
        <f t="shared" si="0"/>
        <v>4.2447620074628443</v>
      </c>
      <c r="I8" s="15">
        <v>3.42</v>
      </c>
      <c r="J8" s="18">
        <f t="shared" si="1"/>
        <v>0.241158481714282</v>
      </c>
    </row>
    <row r="9" spans="1:14" x14ac:dyDescent="0.25">
      <c r="A9" s="16">
        <v>7</v>
      </c>
      <c r="B9" s="87" t="s">
        <v>9</v>
      </c>
      <c r="C9" s="89">
        <v>23</v>
      </c>
      <c r="D9" s="89">
        <v>7</v>
      </c>
      <c r="E9" s="89">
        <v>15</v>
      </c>
      <c r="F9" s="17">
        <v>-34</v>
      </c>
      <c r="G9" s="16">
        <v>15</v>
      </c>
      <c r="H9" s="16">
        <f t="shared" si="0"/>
        <v>4.2780000000000005</v>
      </c>
      <c r="I9" s="15">
        <v>3.49</v>
      </c>
      <c r="J9" s="18">
        <f t="shared" si="1"/>
        <v>0.22578796561604597</v>
      </c>
    </row>
    <row r="10" spans="1:14" x14ac:dyDescent="0.25">
      <c r="A10" s="88"/>
      <c r="B10" s="88"/>
      <c r="C10" s="90">
        <f>AVERAGE(C3:C9)</f>
        <v>19.571428571428573</v>
      </c>
      <c r="D10" s="90">
        <f>AVERAGE(D3:D9)</f>
        <v>5.5714285714285712</v>
      </c>
      <c r="E10" s="90">
        <f>AVERAGE(E3:E9)</f>
        <v>12.285714285714286</v>
      </c>
      <c r="F10" s="17">
        <v>-34</v>
      </c>
      <c r="G10" s="16">
        <v>15</v>
      </c>
      <c r="H10" s="16">
        <f>0.0023*(E10+16)*G10*(C10-D10)^0.5</f>
        <v>3.6513230870075422</v>
      </c>
      <c r="I10" s="90">
        <f>AVERAGE(I3:I9)</f>
        <v>3.1371428571428575</v>
      </c>
      <c r="J10" s="18">
        <f t="shared" si="1"/>
        <v>0.16390080186943501</v>
      </c>
    </row>
    <row r="11" spans="1:14" x14ac:dyDescent="0.25">
      <c r="A11" s="88"/>
      <c r="B11" s="88"/>
      <c r="C11" s="88"/>
      <c r="D11" s="88"/>
      <c r="E11" s="88"/>
      <c r="F11" s="88"/>
      <c r="G11" s="88"/>
      <c r="H11" s="25"/>
      <c r="I11" s="88"/>
      <c r="J11" s="88"/>
    </row>
    <row r="12" spans="1:14" x14ac:dyDescent="0.25">
      <c r="A12" s="88"/>
      <c r="B12" s="88"/>
      <c r="C12" s="88"/>
      <c r="D12" s="88"/>
      <c r="E12" s="88"/>
      <c r="F12" s="88"/>
      <c r="G12" s="88"/>
      <c r="H12" s="88"/>
      <c r="I12" s="88"/>
      <c r="J12" s="88"/>
    </row>
    <row r="13" spans="1:14" x14ac:dyDescent="0.25">
      <c r="A13" s="88"/>
      <c r="B13" s="88"/>
      <c r="C13" s="88"/>
      <c r="D13" s="88"/>
      <c r="E13" s="88"/>
      <c r="F13" s="88"/>
      <c r="G13" s="88"/>
      <c r="H13" s="88"/>
      <c r="I13" s="88"/>
      <c r="J13" s="88"/>
    </row>
    <row r="14" spans="1:14" x14ac:dyDescent="0.25">
      <c r="A14" s="16">
        <v>8</v>
      </c>
      <c r="B14" s="16" t="s">
        <v>9</v>
      </c>
      <c r="C14" s="89">
        <v>17</v>
      </c>
      <c r="D14" s="89">
        <v>11</v>
      </c>
      <c r="E14" s="89">
        <v>14</v>
      </c>
      <c r="F14" s="17">
        <v>-34</v>
      </c>
      <c r="G14" s="16">
        <v>15</v>
      </c>
      <c r="H14" s="16">
        <f>0.0023*(E14+16)*G14*(C14-D14)^0.5</f>
        <v>2.5352218837805895</v>
      </c>
      <c r="I14" s="15">
        <v>2.04</v>
      </c>
      <c r="J14" s="18">
        <f>(H14/I14)-1</f>
        <v>0.24275582538264184</v>
      </c>
    </row>
    <row r="15" spans="1:14" x14ac:dyDescent="0.25">
      <c r="A15" s="16">
        <v>9</v>
      </c>
      <c r="B15" s="16" t="s">
        <v>9</v>
      </c>
      <c r="C15" s="89">
        <v>23</v>
      </c>
      <c r="D15" s="89">
        <v>5</v>
      </c>
      <c r="E15" s="89">
        <v>14</v>
      </c>
      <c r="F15" s="17">
        <v>-34</v>
      </c>
      <c r="G15" s="16">
        <v>15</v>
      </c>
      <c r="H15" s="16">
        <f t="shared" ref="H15:H21" si="2">0.0023*(E15+16)*G15*(C15-D15)^0.5</f>
        <v>4.3911331111684602</v>
      </c>
      <c r="I15" s="15">
        <v>3.42</v>
      </c>
      <c r="J15" s="18">
        <f t="shared" ref="J15:J21" si="3">(H15/I15)-1</f>
        <v>0.28395705004925742</v>
      </c>
    </row>
    <row r="16" spans="1:14" x14ac:dyDescent="0.25">
      <c r="A16" s="16">
        <v>10</v>
      </c>
      <c r="B16" s="16" t="s">
        <v>9</v>
      </c>
      <c r="C16" s="89">
        <v>21</v>
      </c>
      <c r="D16" s="89">
        <v>11</v>
      </c>
      <c r="E16" s="89">
        <v>15</v>
      </c>
      <c r="F16" s="17">
        <v>-34</v>
      </c>
      <c r="G16" s="16">
        <v>15</v>
      </c>
      <c r="H16" s="16">
        <f t="shared" si="2"/>
        <v>3.3820559575500821</v>
      </c>
      <c r="I16" s="15">
        <v>3.54</v>
      </c>
      <c r="J16" s="18">
        <f t="shared" si="3"/>
        <v>-4.4616961144044565E-2</v>
      </c>
    </row>
    <row r="17" spans="1:10" x14ac:dyDescent="0.25">
      <c r="A17" s="16">
        <v>11</v>
      </c>
      <c r="B17" s="16" t="s">
        <v>9</v>
      </c>
      <c r="C17" s="89">
        <v>27</v>
      </c>
      <c r="D17" s="89">
        <v>8</v>
      </c>
      <c r="E17" s="89">
        <v>15</v>
      </c>
      <c r="F17" s="17">
        <v>-34</v>
      </c>
      <c r="G17" s="16">
        <v>15</v>
      </c>
      <c r="H17" s="16">
        <f t="shared" si="2"/>
        <v>4.6618424201167512</v>
      </c>
      <c r="I17" s="15">
        <v>3.54</v>
      </c>
      <c r="J17" s="18">
        <f t="shared" si="3"/>
        <v>0.31690463845105965</v>
      </c>
    </row>
    <row r="18" spans="1:10" x14ac:dyDescent="0.25">
      <c r="A18" s="16">
        <v>12</v>
      </c>
      <c r="B18" s="16" t="s">
        <v>9</v>
      </c>
      <c r="C18" s="89">
        <v>19</v>
      </c>
      <c r="D18" s="89">
        <v>10</v>
      </c>
      <c r="E18" s="89">
        <v>14</v>
      </c>
      <c r="F18" s="17">
        <v>-34</v>
      </c>
      <c r="G18" s="16">
        <v>15</v>
      </c>
      <c r="H18" s="16">
        <f t="shared" si="2"/>
        <v>3.1050000000000004</v>
      </c>
      <c r="I18" s="15">
        <v>2.42</v>
      </c>
      <c r="J18" s="18">
        <f t="shared" si="3"/>
        <v>0.28305785123966953</v>
      </c>
    </row>
    <row r="19" spans="1:10" x14ac:dyDescent="0.25">
      <c r="A19" s="16">
        <v>13</v>
      </c>
      <c r="B19" s="16" t="s">
        <v>9</v>
      </c>
      <c r="C19" s="89">
        <v>21</v>
      </c>
      <c r="D19" s="89">
        <v>11</v>
      </c>
      <c r="E19" s="89">
        <v>14</v>
      </c>
      <c r="F19" s="17">
        <v>-34</v>
      </c>
      <c r="G19" s="16">
        <v>15</v>
      </c>
      <c r="H19" s="16">
        <f t="shared" si="2"/>
        <v>3.2729573782742731</v>
      </c>
      <c r="I19" s="15">
        <v>3.16</v>
      </c>
      <c r="J19" s="18">
        <f t="shared" si="3"/>
        <v>3.5746005782997692E-2</v>
      </c>
    </row>
    <row r="20" spans="1:10" x14ac:dyDescent="0.25">
      <c r="A20" s="16">
        <v>14</v>
      </c>
      <c r="B20" s="16" t="s">
        <v>9</v>
      </c>
      <c r="C20" s="89">
        <v>16</v>
      </c>
      <c r="D20" s="89">
        <v>8</v>
      </c>
      <c r="E20" s="89">
        <v>12</v>
      </c>
      <c r="F20" s="17">
        <v>-34</v>
      </c>
      <c r="G20" s="16">
        <v>15</v>
      </c>
      <c r="H20" s="16">
        <f t="shared" si="2"/>
        <v>2.7322606025048199</v>
      </c>
      <c r="I20" s="15">
        <v>3.16</v>
      </c>
      <c r="J20" s="18">
        <f t="shared" si="3"/>
        <v>-0.13536056882758862</v>
      </c>
    </row>
    <row r="21" spans="1:10" x14ac:dyDescent="0.25">
      <c r="A21" s="88"/>
      <c r="B21" s="88"/>
      <c r="C21" s="89">
        <f>AVERAGE(C14:C20)</f>
        <v>20.571428571428573</v>
      </c>
      <c r="D21" s="89">
        <f>AVERAGE(D14:D20)</f>
        <v>9.1428571428571423</v>
      </c>
      <c r="E21" s="90">
        <f>AVERAGE(E14:E20)</f>
        <v>14</v>
      </c>
      <c r="F21" s="17">
        <v>-34</v>
      </c>
      <c r="G21" s="16">
        <v>15</v>
      </c>
      <c r="H21" s="16">
        <f t="shared" si="2"/>
        <v>3.4989386145760597</v>
      </c>
      <c r="I21" s="90">
        <f>AVERAGE(I14:I20)</f>
        <v>3.0399999999999996</v>
      </c>
      <c r="J21" s="18">
        <f t="shared" si="3"/>
        <v>0.15096664953159866</v>
      </c>
    </row>
    <row r="22" spans="1:10" x14ac:dyDescent="0.25">
      <c r="A22" s="88"/>
      <c r="B22" s="88"/>
      <c r="C22" s="88"/>
      <c r="D22" s="88"/>
      <c r="E22" s="88"/>
      <c r="F22" s="88"/>
      <c r="G22" s="88"/>
      <c r="H22" s="88"/>
      <c r="I22" s="88"/>
      <c r="J22" s="88"/>
    </row>
    <row r="23" spans="1:10" x14ac:dyDescent="0.25">
      <c r="A23" s="88"/>
      <c r="B23" s="88"/>
      <c r="C23" s="88"/>
      <c r="D23" s="88"/>
      <c r="E23" s="88"/>
      <c r="F23" s="88"/>
      <c r="G23" s="88"/>
      <c r="H23" s="88"/>
      <c r="I23" s="88"/>
      <c r="J23" s="88"/>
    </row>
    <row r="24" spans="1:10" x14ac:dyDescent="0.25">
      <c r="A24" s="88"/>
      <c r="B24" s="88"/>
      <c r="C24" s="88"/>
      <c r="D24" s="88"/>
      <c r="E24" s="88"/>
      <c r="F24" s="88"/>
      <c r="G24" s="88"/>
      <c r="H24" s="88"/>
      <c r="I24" s="88"/>
      <c r="J24" s="88"/>
    </row>
    <row r="25" spans="1:10" x14ac:dyDescent="0.25">
      <c r="A25" s="16">
        <v>15</v>
      </c>
      <c r="B25" s="16" t="s">
        <v>9</v>
      </c>
      <c r="C25" s="89">
        <v>18</v>
      </c>
      <c r="D25" s="89">
        <v>4</v>
      </c>
      <c r="E25" s="89">
        <v>10</v>
      </c>
      <c r="F25" s="17">
        <v>-34</v>
      </c>
      <c r="G25" s="16">
        <v>15</v>
      </c>
      <c r="H25" s="16">
        <f>0.0023*(E25+16)*G25*(C25-D25)^0.5</f>
        <v>3.3562666759362254</v>
      </c>
      <c r="I25" s="15">
        <v>3.44</v>
      </c>
      <c r="J25" s="18">
        <f>(H25/I25)-1</f>
        <v>-2.4341082576678663E-2</v>
      </c>
    </row>
    <row r="26" spans="1:10" x14ac:dyDescent="0.25">
      <c r="A26" s="16">
        <v>16</v>
      </c>
      <c r="B26" s="16" t="s">
        <v>9</v>
      </c>
      <c r="C26" s="89">
        <v>21</v>
      </c>
      <c r="D26" s="89">
        <v>5</v>
      </c>
      <c r="E26" s="89">
        <v>12</v>
      </c>
      <c r="F26" s="17">
        <v>-34</v>
      </c>
      <c r="G26" s="16">
        <v>15</v>
      </c>
      <c r="H26" s="16">
        <f t="shared" ref="H26:H32" si="4">0.0023*(E26+16)*G26*(C26-D26)^0.5</f>
        <v>3.8639999999999999</v>
      </c>
      <c r="I26" s="15">
        <v>3.85</v>
      </c>
      <c r="J26" s="18">
        <f t="shared" ref="J26:J32" si="5">(H26/I26)-1</f>
        <v>3.6363636363636598E-3</v>
      </c>
    </row>
    <row r="27" spans="1:10" x14ac:dyDescent="0.25">
      <c r="A27" s="16">
        <v>17</v>
      </c>
      <c r="B27" s="16" t="s">
        <v>9</v>
      </c>
      <c r="C27" s="89">
        <v>21</v>
      </c>
      <c r="D27" s="89">
        <v>7</v>
      </c>
      <c r="E27" s="89">
        <v>13</v>
      </c>
      <c r="F27" s="17">
        <v>-34</v>
      </c>
      <c r="G27" s="16">
        <v>15</v>
      </c>
      <c r="H27" s="16">
        <f t="shared" si="4"/>
        <v>3.7435282154673279</v>
      </c>
      <c r="I27" s="15">
        <v>3.35</v>
      </c>
      <c r="J27" s="18">
        <f t="shared" si="5"/>
        <v>0.11747110909472469</v>
      </c>
    </row>
    <row r="28" spans="1:10" x14ac:dyDescent="0.25">
      <c r="A28" s="16">
        <v>18</v>
      </c>
      <c r="B28" s="16" t="s">
        <v>9</v>
      </c>
      <c r="C28" s="89">
        <v>26</v>
      </c>
      <c r="D28" s="89">
        <v>7</v>
      </c>
      <c r="E28" s="89">
        <v>15</v>
      </c>
      <c r="F28" s="17">
        <v>-34</v>
      </c>
      <c r="G28" s="16">
        <v>15</v>
      </c>
      <c r="H28" s="16">
        <f t="shared" si="4"/>
        <v>4.6618424201167512</v>
      </c>
      <c r="I28" s="15">
        <v>3.89</v>
      </c>
      <c r="J28" s="18">
        <f t="shared" si="5"/>
        <v>0.19841707458014168</v>
      </c>
    </row>
    <row r="29" spans="1:10" x14ac:dyDescent="0.25">
      <c r="A29" s="16">
        <v>19</v>
      </c>
      <c r="B29" s="16" t="s">
        <v>9</v>
      </c>
      <c r="C29" s="89">
        <v>30</v>
      </c>
      <c r="D29" s="89">
        <v>10</v>
      </c>
      <c r="E29" s="89">
        <v>18</v>
      </c>
      <c r="F29" s="17">
        <v>-34</v>
      </c>
      <c r="G29" s="16">
        <v>15</v>
      </c>
      <c r="H29" s="16">
        <f t="shared" si="4"/>
        <v>5.2458154752145063</v>
      </c>
      <c r="I29" s="15">
        <v>4.4400000000000004</v>
      </c>
      <c r="J29" s="18">
        <f t="shared" si="5"/>
        <v>0.18148997189515903</v>
      </c>
    </row>
    <row r="30" spans="1:10" x14ac:dyDescent="0.25">
      <c r="A30" s="16">
        <v>20</v>
      </c>
      <c r="B30" s="16" t="s">
        <v>9</v>
      </c>
      <c r="C30" s="89">
        <v>20</v>
      </c>
      <c r="D30" s="89">
        <v>10</v>
      </c>
      <c r="E30" s="89">
        <v>14</v>
      </c>
      <c r="F30" s="17">
        <v>-34</v>
      </c>
      <c r="G30" s="16">
        <v>15</v>
      </c>
      <c r="H30" s="16">
        <f t="shared" si="4"/>
        <v>3.2729573782742731</v>
      </c>
      <c r="I30" s="15">
        <v>1.46</v>
      </c>
      <c r="J30" s="18">
        <f t="shared" si="5"/>
        <v>1.2417516289549817</v>
      </c>
    </row>
    <row r="31" spans="1:10" x14ac:dyDescent="0.25">
      <c r="A31" s="16">
        <v>21</v>
      </c>
      <c r="B31" s="16" t="s">
        <v>9</v>
      </c>
      <c r="C31" s="89">
        <v>17</v>
      </c>
      <c r="D31" s="89">
        <v>9</v>
      </c>
      <c r="E31" s="89">
        <v>13</v>
      </c>
      <c r="F31" s="17">
        <v>-34</v>
      </c>
      <c r="G31" s="16">
        <v>15</v>
      </c>
      <c r="H31" s="16">
        <f t="shared" si="4"/>
        <v>2.8298413383085634</v>
      </c>
      <c r="I31" s="15">
        <v>2.5299999999999998</v>
      </c>
      <c r="J31" s="18">
        <f t="shared" si="5"/>
        <v>0.11851436296781181</v>
      </c>
    </row>
    <row r="32" spans="1:10" x14ac:dyDescent="0.25">
      <c r="A32" s="88"/>
      <c r="B32" s="88"/>
      <c r="C32" s="89">
        <f>AVERAGE(C25:C31)</f>
        <v>21.857142857142858</v>
      </c>
      <c r="D32" s="89">
        <f t="shared" ref="D32:E32" si="6">AVERAGE(D25:D31)</f>
        <v>7.4285714285714288</v>
      </c>
      <c r="E32" s="89">
        <f t="shared" si="6"/>
        <v>13.571428571428571</v>
      </c>
      <c r="F32" s="17">
        <v>-34</v>
      </c>
      <c r="G32" s="16">
        <v>15</v>
      </c>
      <c r="H32" s="16">
        <f t="shared" si="4"/>
        <v>3.875279825220487</v>
      </c>
      <c r="I32" s="90">
        <f>AVERAGE(I25:I31)</f>
        <v>3.2800000000000007</v>
      </c>
      <c r="J32" s="18">
        <f t="shared" si="5"/>
        <v>0.18148775159161157</v>
      </c>
    </row>
    <row r="33" spans="1:12" x14ac:dyDescent="0.25">
      <c r="A33" s="88"/>
      <c r="B33" s="88"/>
      <c r="C33" s="88"/>
      <c r="D33" s="88"/>
      <c r="E33" s="88"/>
      <c r="F33" s="88"/>
      <c r="G33" s="88"/>
      <c r="H33" s="88"/>
      <c r="I33" s="88"/>
      <c r="J33" s="88"/>
    </row>
    <row r="34" spans="1:12" x14ac:dyDescent="0.25">
      <c r="A34" s="88"/>
      <c r="B34" s="88"/>
      <c r="C34" s="88"/>
      <c r="D34" s="88"/>
      <c r="E34" s="88"/>
      <c r="F34" s="88"/>
      <c r="G34" s="88"/>
      <c r="H34" s="88"/>
      <c r="I34" s="88"/>
      <c r="J34" s="88"/>
    </row>
    <row r="35" spans="1:12" x14ac:dyDescent="0.25">
      <c r="A35" s="88"/>
      <c r="B35" s="88"/>
      <c r="C35" s="88"/>
      <c r="D35" s="88"/>
      <c r="E35" s="88"/>
      <c r="F35" s="88"/>
      <c r="G35" s="88"/>
      <c r="H35" s="88"/>
      <c r="I35" s="88"/>
      <c r="J35" s="88"/>
    </row>
    <row r="36" spans="1:12" x14ac:dyDescent="0.25">
      <c r="A36" s="16">
        <v>19</v>
      </c>
      <c r="B36" s="16" t="s">
        <v>9</v>
      </c>
      <c r="C36" s="89">
        <v>30</v>
      </c>
      <c r="D36" s="89">
        <v>10</v>
      </c>
      <c r="E36" s="89">
        <v>18</v>
      </c>
      <c r="F36" s="17">
        <v>-34</v>
      </c>
      <c r="G36" s="16">
        <v>15</v>
      </c>
      <c r="H36" s="16">
        <f t="shared" ref="H36:H43" si="7">0.0023*(E36+17)*G36*(C36-D36)^0.5</f>
        <v>5.4001041656619924</v>
      </c>
      <c r="I36" s="15">
        <v>4.4400000000000004</v>
      </c>
      <c r="J36" s="18">
        <f t="shared" ref="J36:J43" si="8">(H36/I36)-1</f>
        <v>0.21623967695089918</v>
      </c>
      <c r="K36" s="85"/>
      <c r="L36" s="86"/>
    </row>
    <row r="37" spans="1:12" x14ac:dyDescent="0.25">
      <c r="A37" s="16">
        <v>20</v>
      </c>
      <c r="B37" s="16" t="s">
        <v>9</v>
      </c>
      <c r="C37" s="89">
        <v>20</v>
      </c>
      <c r="D37" s="89">
        <v>10</v>
      </c>
      <c r="E37" s="89">
        <v>14</v>
      </c>
      <c r="F37" s="17">
        <v>-34</v>
      </c>
      <c r="G37" s="16">
        <v>15</v>
      </c>
      <c r="H37" s="16">
        <f t="shared" si="7"/>
        <v>3.3820559575500821</v>
      </c>
      <c r="I37" s="15">
        <v>1.46</v>
      </c>
      <c r="J37" s="18">
        <f t="shared" si="8"/>
        <v>1.3164766832534811</v>
      </c>
      <c r="K37" s="85"/>
      <c r="L37" s="86"/>
    </row>
    <row r="38" spans="1:12" x14ac:dyDescent="0.25">
      <c r="A38" s="16">
        <v>21</v>
      </c>
      <c r="B38" s="16" t="s">
        <v>9</v>
      </c>
      <c r="C38" s="89">
        <v>17</v>
      </c>
      <c r="D38" s="89">
        <v>9</v>
      </c>
      <c r="E38" s="89">
        <v>13</v>
      </c>
      <c r="F38" s="17">
        <v>-34</v>
      </c>
      <c r="G38" s="16">
        <v>15</v>
      </c>
      <c r="H38" s="16">
        <f t="shared" si="7"/>
        <v>2.9274220741123074</v>
      </c>
      <c r="I38" s="15">
        <v>2.5299999999999998</v>
      </c>
      <c r="J38" s="18">
        <f t="shared" si="8"/>
        <v>0.15708382375980534</v>
      </c>
      <c r="K38" s="85"/>
      <c r="L38" s="86"/>
    </row>
    <row r="39" spans="1:12" x14ac:dyDescent="0.25">
      <c r="A39" s="16">
        <v>22</v>
      </c>
      <c r="B39" s="16" t="s">
        <v>9</v>
      </c>
      <c r="C39" s="89">
        <v>20</v>
      </c>
      <c r="D39" s="89">
        <v>8</v>
      </c>
      <c r="E39" s="89">
        <v>14</v>
      </c>
      <c r="F39" s="17">
        <v>-34</v>
      </c>
      <c r="G39" s="16">
        <v>15</v>
      </c>
      <c r="H39" s="16">
        <f t="shared" si="7"/>
        <v>3.7048566773898286</v>
      </c>
      <c r="I39" s="15">
        <v>3.62</v>
      </c>
      <c r="J39" s="18">
        <f t="shared" si="8"/>
        <v>2.3441071102162647E-2</v>
      </c>
      <c r="K39" s="85"/>
      <c r="L39" s="86"/>
    </row>
    <row r="40" spans="1:12" x14ac:dyDescent="0.25">
      <c r="A40" s="16">
        <v>23</v>
      </c>
      <c r="B40" s="16" t="s">
        <v>9</v>
      </c>
      <c r="C40" s="89">
        <v>21</v>
      </c>
      <c r="D40" s="89">
        <v>5</v>
      </c>
      <c r="E40" s="89">
        <v>13</v>
      </c>
      <c r="F40" s="17">
        <v>-34</v>
      </c>
      <c r="G40" s="16">
        <v>15</v>
      </c>
      <c r="H40" s="16">
        <f t="shared" si="7"/>
        <v>4.1400000000000006</v>
      </c>
      <c r="I40" s="15">
        <v>4.01</v>
      </c>
      <c r="J40" s="18">
        <f t="shared" si="8"/>
        <v>3.2418952618453956E-2</v>
      </c>
      <c r="K40" s="85"/>
      <c r="L40" s="86"/>
    </row>
    <row r="41" spans="1:12" x14ac:dyDescent="0.25">
      <c r="A41" s="16">
        <v>24</v>
      </c>
      <c r="B41" s="16" t="s">
        <v>9</v>
      </c>
      <c r="C41" s="89">
        <v>26</v>
      </c>
      <c r="D41" s="89">
        <v>7</v>
      </c>
      <c r="E41" s="89">
        <v>16</v>
      </c>
      <c r="F41" s="17">
        <v>-34</v>
      </c>
      <c r="G41" s="16">
        <v>15</v>
      </c>
      <c r="H41" s="16">
        <f t="shared" si="7"/>
        <v>4.9626064472210567</v>
      </c>
      <c r="I41" s="15">
        <v>4.4800000000000004</v>
      </c>
      <c r="J41" s="18">
        <f t="shared" si="8"/>
        <v>0.1077246533975571</v>
      </c>
      <c r="K41" s="85"/>
      <c r="L41" s="86"/>
    </row>
    <row r="42" spans="1:12" x14ac:dyDescent="0.25">
      <c r="A42" s="16">
        <v>25</v>
      </c>
      <c r="B42" s="16" t="s">
        <v>9</v>
      </c>
      <c r="C42" s="89">
        <v>27</v>
      </c>
      <c r="D42" s="89">
        <v>10</v>
      </c>
      <c r="E42" s="89">
        <v>18</v>
      </c>
      <c r="F42" s="17">
        <v>-34</v>
      </c>
      <c r="G42" s="16">
        <v>15</v>
      </c>
      <c r="H42" s="16">
        <f t="shared" si="7"/>
        <v>4.9786500429333254</v>
      </c>
      <c r="I42" s="15">
        <v>5.07</v>
      </c>
      <c r="J42" s="18">
        <f t="shared" si="8"/>
        <v>-1.8017743011178533E-2</v>
      </c>
      <c r="K42" s="85"/>
      <c r="L42" s="86"/>
    </row>
    <row r="43" spans="1:12" x14ac:dyDescent="0.25">
      <c r="A43" s="88"/>
      <c r="B43" s="88"/>
      <c r="C43" s="89">
        <f>AVERAGE(C36:C42)</f>
        <v>23</v>
      </c>
      <c r="D43" s="89">
        <f t="shared" ref="D43:E43" si="9">AVERAGE(D36:D42)</f>
        <v>8.4285714285714288</v>
      </c>
      <c r="E43" s="89">
        <f t="shared" si="9"/>
        <v>15.142857142857142</v>
      </c>
      <c r="F43" s="17">
        <v>-34</v>
      </c>
      <c r="G43" s="16">
        <v>15</v>
      </c>
      <c r="H43" s="16">
        <f t="shared" si="7"/>
        <v>4.2330620934010543</v>
      </c>
      <c r="I43" s="90">
        <f>AVERAGE(I36:I42)</f>
        <v>3.6585714285714288</v>
      </c>
      <c r="J43" s="18">
        <f t="shared" si="8"/>
        <v>0.15702595290149857</v>
      </c>
      <c r="K43" s="85"/>
      <c r="L43" s="86"/>
    </row>
  </sheetData>
  <hyperlinks>
    <hyperlink ref="I1" r:id="rId1" xr:uid="{3FB6C410-7990-4625-9523-02F7C45AE246}"/>
  </hyperlinks>
  <pageMargins left="0.7" right="0.7" top="0.75" bottom="0.75" header="0.3" footer="0.3"/>
  <pageSetup paperSize="9"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4EB5A-70FE-4622-9442-9F7A54AFF5C2}">
  <dimension ref="A1:AL38"/>
  <sheetViews>
    <sheetView workbookViewId="0">
      <selection activeCell="M15" sqref="M15"/>
    </sheetView>
  </sheetViews>
  <sheetFormatPr baseColWidth="10" defaultRowHeight="15" x14ac:dyDescent="0.25"/>
  <cols>
    <col min="13" max="13" width="14.28515625" customWidth="1"/>
    <col min="14" max="14" width="16.140625" bestFit="1" customWidth="1"/>
  </cols>
  <sheetData>
    <row r="1" spans="1:38" ht="47.25" x14ac:dyDescent="0.25">
      <c r="A1" s="156" t="s">
        <v>174</v>
      </c>
      <c r="B1" s="154" t="s">
        <v>12</v>
      </c>
      <c r="C1" s="152" t="s">
        <v>14</v>
      </c>
      <c r="D1" s="152" t="s">
        <v>15</v>
      </c>
      <c r="E1" s="152" t="s">
        <v>13</v>
      </c>
      <c r="F1" s="8"/>
      <c r="G1" s="152" t="s">
        <v>16</v>
      </c>
      <c r="H1" s="152" t="s">
        <v>17</v>
      </c>
      <c r="I1" s="8" t="s">
        <v>168</v>
      </c>
      <c r="J1" s="8" t="s">
        <v>168</v>
      </c>
      <c r="K1" s="8"/>
      <c r="L1" s="8"/>
      <c r="M1" s="8"/>
      <c r="N1" s="8" t="s">
        <v>168</v>
      </c>
      <c r="O1" s="152" t="s">
        <v>18</v>
      </c>
      <c r="P1" s="152" t="s">
        <v>19</v>
      </c>
      <c r="Q1" s="10" t="s">
        <v>169</v>
      </c>
      <c r="R1" s="10" t="s">
        <v>171</v>
      </c>
      <c r="S1" s="152" t="s">
        <v>22</v>
      </c>
      <c r="T1" s="163" t="s">
        <v>23</v>
      </c>
      <c r="U1" s="177" t="s">
        <v>164</v>
      </c>
      <c r="V1" s="179" t="s">
        <v>28</v>
      </c>
      <c r="W1" s="179" t="s">
        <v>29</v>
      </c>
      <c r="X1" s="180" t="s">
        <v>30</v>
      </c>
      <c r="Y1" s="159" t="s">
        <v>165</v>
      </c>
      <c r="Z1" s="161" t="s">
        <v>28</v>
      </c>
      <c r="AA1" s="161" t="s">
        <v>29</v>
      </c>
      <c r="AB1" s="175" t="s">
        <v>30</v>
      </c>
      <c r="AC1" s="72" t="s">
        <v>47</v>
      </c>
      <c r="AD1" s="73" t="s">
        <v>166</v>
      </c>
      <c r="AE1" s="165" t="s">
        <v>36</v>
      </c>
      <c r="AF1" s="76" t="s">
        <v>167</v>
      </c>
      <c r="AG1" s="165" t="s">
        <v>38</v>
      </c>
      <c r="AH1" s="165" t="s">
        <v>39</v>
      </c>
      <c r="AI1" s="165" t="s">
        <v>41</v>
      </c>
      <c r="AJ1" s="77" t="s">
        <v>172</v>
      </c>
      <c r="AK1" s="167" t="s">
        <v>42</v>
      </c>
    </row>
    <row r="2" spans="1:38" ht="32.25" thickBot="1" x14ac:dyDescent="0.3">
      <c r="A2" s="156"/>
      <c r="B2" s="158"/>
      <c r="C2" s="157"/>
      <c r="D2" s="157"/>
      <c r="E2" s="157"/>
      <c r="F2" s="61" t="s">
        <v>31</v>
      </c>
      <c r="G2" s="157"/>
      <c r="H2" s="157"/>
      <c r="I2" s="61" t="s">
        <v>33</v>
      </c>
      <c r="J2" s="61" t="s">
        <v>152</v>
      </c>
      <c r="K2" s="61" t="s">
        <v>24</v>
      </c>
      <c r="L2" s="61" t="s">
        <v>25</v>
      </c>
      <c r="M2" s="61" t="s">
        <v>26</v>
      </c>
      <c r="N2" s="61" t="s">
        <v>32</v>
      </c>
      <c r="O2" s="157"/>
      <c r="P2" s="157"/>
      <c r="Q2" s="10" t="s">
        <v>20</v>
      </c>
      <c r="R2" s="10" t="s">
        <v>21</v>
      </c>
      <c r="S2" s="157"/>
      <c r="T2" s="164"/>
      <c r="U2" s="178"/>
      <c r="V2" s="166"/>
      <c r="W2" s="166"/>
      <c r="X2" s="181"/>
      <c r="Y2" s="160"/>
      <c r="Z2" s="162"/>
      <c r="AA2" s="162"/>
      <c r="AB2" s="176"/>
      <c r="AC2" s="74" t="s">
        <v>60</v>
      </c>
      <c r="AD2" s="75" t="s">
        <v>61</v>
      </c>
      <c r="AE2" s="166"/>
      <c r="AF2" s="76" t="s">
        <v>37</v>
      </c>
      <c r="AG2" s="166"/>
      <c r="AH2" s="166"/>
      <c r="AI2" s="166"/>
      <c r="AJ2" s="77" t="s">
        <v>40</v>
      </c>
      <c r="AK2" s="162"/>
    </row>
    <row r="3" spans="1:38" x14ac:dyDescent="0.25">
      <c r="A3" s="169" t="s">
        <v>170</v>
      </c>
      <c r="B3" s="48" t="s">
        <v>0</v>
      </c>
      <c r="C3" s="49">
        <v>30.8</v>
      </c>
      <c r="D3" s="62">
        <v>8.1999999999999993</v>
      </c>
      <c r="E3" s="50">
        <v>18.925000000000001</v>
      </c>
      <c r="F3" s="63">
        <v>-34</v>
      </c>
      <c r="G3" s="52">
        <v>17.7</v>
      </c>
      <c r="H3" s="52">
        <f>0.0023*(E3+17.78)*G3*(C3-D3)^0.5</f>
        <v>7.103633560585064</v>
      </c>
      <c r="I3" s="52" t="s">
        <v>34</v>
      </c>
      <c r="J3" s="69" t="s">
        <v>153</v>
      </c>
      <c r="K3" s="52">
        <v>0.77</v>
      </c>
      <c r="L3" s="52">
        <f>H3*K3</f>
        <v>5.4697978416504993</v>
      </c>
      <c r="M3" s="52">
        <f>H3*K3*7</f>
        <v>38.288584891553498</v>
      </c>
      <c r="N3" s="52" t="s">
        <v>158</v>
      </c>
      <c r="O3" s="48">
        <v>9</v>
      </c>
      <c r="P3" s="48">
        <v>4</v>
      </c>
      <c r="Q3" s="52">
        <v>100</v>
      </c>
      <c r="R3" s="52">
        <v>0</v>
      </c>
      <c r="S3" s="48">
        <v>8</v>
      </c>
      <c r="T3" s="64">
        <f>((O3-P3)/100)*Q3*(1-(R3/100))</f>
        <v>5</v>
      </c>
      <c r="U3" s="65">
        <v>0.2</v>
      </c>
      <c r="V3" s="52">
        <f>T3*U3</f>
        <v>1</v>
      </c>
      <c r="W3" s="52">
        <f>V3*10</f>
        <v>10</v>
      </c>
      <c r="X3" s="52">
        <f>M3/W3</f>
        <v>3.8288584891553499</v>
      </c>
      <c r="Y3" s="65">
        <v>0.4</v>
      </c>
      <c r="Z3" s="52">
        <f>T3*Y3</f>
        <v>2</v>
      </c>
      <c r="AA3" s="52">
        <f>Z3*10</f>
        <v>20</v>
      </c>
      <c r="AB3" s="52">
        <f>M3/AA3</f>
        <v>1.9144292445776749</v>
      </c>
      <c r="AC3" s="52">
        <v>3</v>
      </c>
      <c r="AD3" s="52">
        <v>1</v>
      </c>
      <c r="AE3" s="52">
        <f>10000/(AC3*AD3)</f>
        <v>3333.3333333333335</v>
      </c>
      <c r="AF3" s="52">
        <v>4</v>
      </c>
      <c r="AG3" s="52">
        <f>AE3*AF3/10000</f>
        <v>1.3333333333333335</v>
      </c>
      <c r="AH3" s="65">
        <v>0.9</v>
      </c>
      <c r="AI3" s="52">
        <f>M3/(AG3*AH3)</f>
        <v>31.907154076294578</v>
      </c>
      <c r="AJ3" s="52">
        <v>80</v>
      </c>
      <c r="AK3" s="53">
        <f>5*AJ3/4</f>
        <v>100</v>
      </c>
    </row>
    <row r="4" spans="1:38" x14ac:dyDescent="0.25">
      <c r="A4" s="170"/>
      <c r="B4" s="1" t="s">
        <v>62</v>
      </c>
      <c r="C4" s="38">
        <v>30.8</v>
      </c>
      <c r="D4" s="40">
        <v>8.1999999999999993</v>
      </c>
      <c r="E4" s="39">
        <v>18.925000000000001</v>
      </c>
      <c r="F4" s="4">
        <v>-34</v>
      </c>
      <c r="G4" s="3">
        <v>16</v>
      </c>
      <c r="H4" s="3">
        <f t="shared" ref="H4:H14" si="0">0.0023*(E4+17.78)*G4*(C4-D4)^0.5</f>
        <v>6.4213636705853689</v>
      </c>
      <c r="I4" s="3" t="s">
        <v>34</v>
      </c>
      <c r="J4" s="5" t="s">
        <v>154</v>
      </c>
      <c r="K4" s="3">
        <v>0.78</v>
      </c>
      <c r="L4" s="3">
        <f t="shared" ref="L4:L14" si="1">H4*K4</f>
        <v>5.0086636630565877</v>
      </c>
      <c r="M4" s="3">
        <f t="shared" ref="M4:M14" si="2">H4*K4*7</f>
        <v>35.060645641396114</v>
      </c>
      <c r="N4" s="3" t="s">
        <v>159</v>
      </c>
      <c r="O4" s="1">
        <v>14</v>
      </c>
      <c r="P4" s="1">
        <v>6</v>
      </c>
      <c r="Q4" s="3">
        <v>80</v>
      </c>
      <c r="R4" s="3">
        <v>2</v>
      </c>
      <c r="S4" s="1">
        <v>12</v>
      </c>
      <c r="T4" s="6">
        <f t="shared" ref="T4:T14" si="3">((O4-P4)/100)*Q4*(1-(R4/100))</f>
        <v>6.2720000000000002</v>
      </c>
      <c r="U4" s="7">
        <v>0.2</v>
      </c>
      <c r="V4" s="3">
        <f t="shared" ref="V4:V14" si="4">T4*U4</f>
        <v>1.2544000000000002</v>
      </c>
      <c r="W4" s="3">
        <f t="shared" ref="W4:W14" si="5">V4*10</f>
        <v>12.544000000000002</v>
      </c>
      <c r="X4" s="3">
        <f t="shared" ref="X4:X14" si="6">M4/W4</f>
        <v>2.7950132048306848</v>
      </c>
      <c r="Y4" s="7">
        <v>0.4</v>
      </c>
      <c r="Z4" s="3">
        <f t="shared" ref="Z4:Z14" si="7">T4*Y4</f>
        <v>2.5088000000000004</v>
      </c>
      <c r="AA4" s="3">
        <f t="shared" ref="AA4:AA14" si="8">Z4*10</f>
        <v>25.088000000000005</v>
      </c>
      <c r="AB4" s="3">
        <f t="shared" ref="AB4:AB14" si="9">M4/AA4</f>
        <v>1.3975066024153424</v>
      </c>
      <c r="AC4" s="3">
        <v>4</v>
      </c>
      <c r="AD4" s="3">
        <v>2</v>
      </c>
      <c r="AE4" s="3">
        <f t="shared" ref="AE4:AE14" si="10">10000/(AC4*AD4)</f>
        <v>1250</v>
      </c>
      <c r="AF4" s="3">
        <v>4</v>
      </c>
      <c r="AG4" s="3">
        <f t="shared" ref="AG4:AG14" si="11">AE4*AF4/10000</f>
        <v>0.5</v>
      </c>
      <c r="AH4" s="7">
        <v>0.9</v>
      </c>
      <c r="AI4" s="3">
        <f t="shared" ref="AI4:AI14" si="12">M4/(AG4*AH4)</f>
        <v>77.912545869769147</v>
      </c>
      <c r="AJ4" s="3">
        <v>70</v>
      </c>
      <c r="AK4" s="54">
        <f t="shared" ref="AK4:AK14" si="13">5*AJ4/4</f>
        <v>87.5</v>
      </c>
    </row>
    <row r="5" spans="1:38" x14ac:dyDescent="0.25">
      <c r="A5" s="170"/>
      <c r="B5" s="1" t="s">
        <v>2</v>
      </c>
      <c r="C5" s="38">
        <v>30.8</v>
      </c>
      <c r="D5" s="40">
        <v>8.1999999999999993</v>
      </c>
      <c r="E5" s="39">
        <v>18.925000000000001</v>
      </c>
      <c r="F5" s="4">
        <v>-34</v>
      </c>
      <c r="G5" s="3">
        <v>13.5</v>
      </c>
      <c r="H5" s="3">
        <f t="shared" si="0"/>
        <v>5.4180255970564044</v>
      </c>
      <c r="I5" s="3" t="s">
        <v>34</v>
      </c>
      <c r="J5" s="5" t="s">
        <v>155</v>
      </c>
      <c r="K5" s="3">
        <v>0.76</v>
      </c>
      <c r="L5" s="3">
        <f t="shared" si="1"/>
        <v>4.1176994537628673</v>
      </c>
      <c r="M5" s="3">
        <f t="shared" si="2"/>
        <v>28.823896176340071</v>
      </c>
      <c r="N5" s="3" t="s">
        <v>160</v>
      </c>
      <c r="O5" s="1">
        <v>22</v>
      </c>
      <c r="P5" s="1">
        <v>10</v>
      </c>
      <c r="Q5" s="3">
        <v>60</v>
      </c>
      <c r="R5" s="3">
        <v>4</v>
      </c>
      <c r="S5" s="1">
        <v>17</v>
      </c>
      <c r="T5" s="6">
        <f t="shared" si="3"/>
        <v>6.911999999999999</v>
      </c>
      <c r="U5" s="7">
        <v>0.2</v>
      </c>
      <c r="V5" s="3">
        <f t="shared" si="4"/>
        <v>1.3823999999999999</v>
      </c>
      <c r="W5" s="3">
        <f t="shared" si="5"/>
        <v>13.823999999999998</v>
      </c>
      <c r="X5" s="3">
        <f t="shared" si="6"/>
        <v>2.0850619340523782</v>
      </c>
      <c r="Y5" s="7">
        <v>0.4</v>
      </c>
      <c r="Z5" s="3">
        <f t="shared" si="7"/>
        <v>2.7647999999999997</v>
      </c>
      <c r="AA5" s="3">
        <f t="shared" si="8"/>
        <v>27.647999999999996</v>
      </c>
      <c r="AB5" s="3">
        <f t="shared" si="9"/>
        <v>1.0425309670261891</v>
      </c>
      <c r="AC5" s="3">
        <v>4</v>
      </c>
      <c r="AD5" s="3">
        <v>1</v>
      </c>
      <c r="AE5" s="3">
        <f t="shared" si="10"/>
        <v>2500</v>
      </c>
      <c r="AF5" s="3">
        <v>3</v>
      </c>
      <c r="AG5" s="3">
        <f t="shared" si="11"/>
        <v>0.75</v>
      </c>
      <c r="AH5" s="7">
        <v>0.9</v>
      </c>
      <c r="AI5" s="3">
        <f t="shared" si="12"/>
        <v>42.702068409392695</v>
      </c>
      <c r="AJ5" s="3">
        <v>60</v>
      </c>
      <c r="AK5" s="54">
        <f t="shared" si="13"/>
        <v>75</v>
      </c>
    </row>
    <row r="6" spans="1:38" x14ac:dyDescent="0.25">
      <c r="A6" s="170"/>
      <c r="B6" s="1" t="s">
        <v>3</v>
      </c>
      <c r="C6" s="38">
        <v>30.8</v>
      </c>
      <c r="D6" s="40">
        <v>8.1999999999999993</v>
      </c>
      <c r="E6" s="39">
        <v>18.925000000000001</v>
      </c>
      <c r="F6" s="4">
        <v>-34</v>
      </c>
      <c r="G6" s="3">
        <v>10.3</v>
      </c>
      <c r="H6" s="3">
        <f t="shared" si="0"/>
        <v>4.1337528629393319</v>
      </c>
      <c r="I6" s="3" t="s">
        <v>150</v>
      </c>
      <c r="J6" s="5" t="s">
        <v>156</v>
      </c>
      <c r="K6" s="3">
        <v>0.9</v>
      </c>
      <c r="L6" s="3">
        <f t="shared" si="1"/>
        <v>3.7203775766453986</v>
      </c>
      <c r="M6" s="3">
        <f t="shared" si="2"/>
        <v>26.042643036517791</v>
      </c>
      <c r="N6" s="3" t="s">
        <v>161</v>
      </c>
      <c r="O6" s="1">
        <v>27</v>
      </c>
      <c r="P6" s="1">
        <v>13</v>
      </c>
      <c r="Q6" s="3">
        <v>50</v>
      </c>
      <c r="R6" s="3">
        <v>6</v>
      </c>
      <c r="S6" s="1">
        <v>19</v>
      </c>
      <c r="T6" s="6">
        <f t="shared" si="3"/>
        <v>6.58</v>
      </c>
      <c r="U6" s="7">
        <v>0.2</v>
      </c>
      <c r="V6" s="3">
        <f t="shared" si="4"/>
        <v>1.3160000000000001</v>
      </c>
      <c r="W6" s="3">
        <f t="shared" si="5"/>
        <v>13.16</v>
      </c>
      <c r="X6" s="3">
        <f t="shared" si="6"/>
        <v>1.9789242428964886</v>
      </c>
      <c r="Y6" s="7">
        <v>0.4</v>
      </c>
      <c r="Z6" s="3">
        <f t="shared" si="7"/>
        <v>2.6320000000000001</v>
      </c>
      <c r="AA6" s="3">
        <f t="shared" si="8"/>
        <v>26.32</v>
      </c>
      <c r="AB6" s="3">
        <f t="shared" si="9"/>
        <v>0.9894621214482443</v>
      </c>
      <c r="AC6" s="3">
        <v>3</v>
      </c>
      <c r="AD6" s="3">
        <v>1</v>
      </c>
      <c r="AE6" s="3">
        <f t="shared" si="10"/>
        <v>3333.3333333333335</v>
      </c>
      <c r="AF6" s="3">
        <v>3</v>
      </c>
      <c r="AG6" s="3">
        <f t="shared" si="11"/>
        <v>1</v>
      </c>
      <c r="AH6" s="7">
        <v>0.9</v>
      </c>
      <c r="AI6" s="3">
        <f t="shared" si="12"/>
        <v>28.936270040575323</v>
      </c>
      <c r="AJ6" s="3">
        <v>50</v>
      </c>
      <c r="AK6" s="54">
        <f t="shared" si="13"/>
        <v>62.5</v>
      </c>
    </row>
    <row r="7" spans="1:38" x14ac:dyDescent="0.25">
      <c r="A7" s="170"/>
      <c r="B7" s="1" t="s">
        <v>4</v>
      </c>
      <c r="C7" s="38">
        <v>30.8</v>
      </c>
      <c r="D7" s="40">
        <v>8.1999999999999993</v>
      </c>
      <c r="E7" s="39">
        <v>18.925000000000001</v>
      </c>
      <c r="F7" s="4">
        <v>-34</v>
      </c>
      <c r="G7" s="3">
        <v>7.8</v>
      </c>
      <c r="H7" s="3">
        <f t="shared" si="0"/>
        <v>3.1304147894103673</v>
      </c>
      <c r="I7" s="3" t="s">
        <v>150</v>
      </c>
      <c r="J7" s="5" t="s">
        <v>157</v>
      </c>
      <c r="K7" s="3">
        <v>0.7</v>
      </c>
      <c r="L7" s="3">
        <f t="shared" si="1"/>
        <v>2.1912903525872571</v>
      </c>
      <c r="M7" s="3">
        <f t="shared" si="2"/>
        <v>15.339032468110799</v>
      </c>
      <c r="N7" s="3" t="s">
        <v>162</v>
      </c>
      <c r="O7" s="1">
        <v>31</v>
      </c>
      <c r="P7" s="1">
        <v>15</v>
      </c>
      <c r="Q7" s="3">
        <v>40</v>
      </c>
      <c r="R7" s="3">
        <v>8</v>
      </c>
      <c r="S7" s="1">
        <v>21</v>
      </c>
      <c r="T7" s="6">
        <f t="shared" si="3"/>
        <v>5.8880000000000008</v>
      </c>
      <c r="U7" s="7">
        <v>0.2</v>
      </c>
      <c r="V7" s="3">
        <f t="shared" si="4"/>
        <v>1.1776000000000002</v>
      </c>
      <c r="W7" s="3">
        <f t="shared" si="5"/>
        <v>11.776000000000002</v>
      </c>
      <c r="X7" s="3">
        <f t="shared" si="6"/>
        <v>1.3025672951860392</v>
      </c>
      <c r="Y7" s="7">
        <v>0.4</v>
      </c>
      <c r="Z7" s="3">
        <f t="shared" si="7"/>
        <v>2.3552000000000004</v>
      </c>
      <c r="AA7" s="3">
        <f t="shared" si="8"/>
        <v>23.552000000000003</v>
      </c>
      <c r="AB7" s="3">
        <f t="shared" si="9"/>
        <v>0.6512836475930196</v>
      </c>
      <c r="AC7" s="3">
        <v>4</v>
      </c>
      <c r="AD7" s="3">
        <v>2</v>
      </c>
      <c r="AE7" s="3">
        <f t="shared" si="10"/>
        <v>1250</v>
      </c>
      <c r="AF7" s="3">
        <v>8</v>
      </c>
      <c r="AG7" s="3">
        <f t="shared" si="11"/>
        <v>1</v>
      </c>
      <c r="AH7" s="7">
        <v>0.9</v>
      </c>
      <c r="AI7" s="3">
        <f t="shared" si="12"/>
        <v>17.043369409011998</v>
      </c>
      <c r="AJ7" s="3">
        <v>40</v>
      </c>
      <c r="AK7" s="54">
        <f t="shared" si="13"/>
        <v>50</v>
      </c>
    </row>
    <row r="8" spans="1:38" ht="15.75" thickBot="1" x14ac:dyDescent="0.3">
      <c r="A8" s="171"/>
      <c r="B8" s="55" t="s">
        <v>5</v>
      </c>
      <c r="C8" s="56">
        <v>30.8</v>
      </c>
      <c r="D8" s="66">
        <v>8.1999999999999993</v>
      </c>
      <c r="E8" s="57">
        <v>18.925000000000001</v>
      </c>
      <c r="F8" s="67">
        <v>-34</v>
      </c>
      <c r="G8" s="59">
        <v>6.6</v>
      </c>
      <c r="H8" s="59">
        <f t="shared" si="0"/>
        <v>2.6488125141164645</v>
      </c>
      <c r="I8" s="59" t="s">
        <v>150</v>
      </c>
      <c r="J8" s="68" t="s">
        <v>153</v>
      </c>
      <c r="K8" s="59">
        <v>0.4</v>
      </c>
      <c r="L8" s="59">
        <f t="shared" si="1"/>
        <v>1.0595250056465859</v>
      </c>
      <c r="M8" s="59">
        <f t="shared" si="2"/>
        <v>7.4166750395261012</v>
      </c>
      <c r="N8" s="59" t="s">
        <v>163</v>
      </c>
      <c r="O8" s="55">
        <v>35</v>
      </c>
      <c r="P8" s="55">
        <v>17</v>
      </c>
      <c r="Q8" s="59">
        <v>30</v>
      </c>
      <c r="R8" s="59">
        <v>10</v>
      </c>
      <c r="S8" s="55">
        <v>23</v>
      </c>
      <c r="T8" s="70">
        <f t="shared" si="3"/>
        <v>4.8599999999999994</v>
      </c>
      <c r="U8" s="71">
        <v>0.2</v>
      </c>
      <c r="V8" s="59">
        <f t="shared" si="4"/>
        <v>0.97199999999999998</v>
      </c>
      <c r="W8" s="59">
        <f t="shared" si="5"/>
        <v>9.7199999999999989</v>
      </c>
      <c r="X8" s="59">
        <f t="shared" si="6"/>
        <v>0.76303241147387879</v>
      </c>
      <c r="Y8" s="71">
        <v>0.4</v>
      </c>
      <c r="Z8" s="59">
        <f t="shared" si="7"/>
        <v>1.944</v>
      </c>
      <c r="AA8" s="59">
        <f t="shared" si="8"/>
        <v>19.439999999999998</v>
      </c>
      <c r="AB8" s="59">
        <f t="shared" si="9"/>
        <v>0.3815162057369394</v>
      </c>
      <c r="AC8" s="59">
        <v>2</v>
      </c>
      <c r="AD8" s="59">
        <v>1</v>
      </c>
      <c r="AE8" s="59">
        <f t="shared" si="10"/>
        <v>5000</v>
      </c>
      <c r="AF8" s="59">
        <v>4</v>
      </c>
      <c r="AG8" s="59">
        <f t="shared" si="11"/>
        <v>2</v>
      </c>
      <c r="AH8" s="71">
        <v>0.9</v>
      </c>
      <c r="AI8" s="59">
        <f t="shared" si="12"/>
        <v>4.120375021958945</v>
      </c>
      <c r="AJ8" s="59">
        <v>30</v>
      </c>
      <c r="AK8" s="60">
        <f t="shared" si="13"/>
        <v>37.5</v>
      </c>
    </row>
    <row r="9" spans="1:38" x14ac:dyDescent="0.25">
      <c r="A9" s="172" t="s">
        <v>173</v>
      </c>
      <c r="B9" s="48" t="s">
        <v>6</v>
      </c>
      <c r="C9" s="49">
        <v>30.8</v>
      </c>
      <c r="D9" s="62">
        <v>8.1999999999999993</v>
      </c>
      <c r="E9" s="50">
        <v>18.925000000000001</v>
      </c>
      <c r="F9" s="51">
        <v>-30</v>
      </c>
      <c r="G9" s="52">
        <v>8</v>
      </c>
      <c r="H9" s="52">
        <f t="shared" si="0"/>
        <v>3.2106818352926845</v>
      </c>
      <c r="I9" s="52" t="s">
        <v>34</v>
      </c>
      <c r="J9" s="69" t="s">
        <v>154</v>
      </c>
      <c r="K9" s="52">
        <v>0.78</v>
      </c>
      <c r="L9" s="52">
        <f t="shared" si="1"/>
        <v>2.5043318315282939</v>
      </c>
      <c r="M9" s="52">
        <f t="shared" si="2"/>
        <v>17.530322820698057</v>
      </c>
      <c r="N9" s="52" t="s">
        <v>158</v>
      </c>
      <c r="O9" s="48">
        <v>9</v>
      </c>
      <c r="P9" s="48">
        <v>4</v>
      </c>
      <c r="Q9" s="52">
        <v>100</v>
      </c>
      <c r="R9" s="52">
        <v>10</v>
      </c>
      <c r="S9" s="48">
        <v>8</v>
      </c>
      <c r="T9" s="64">
        <f t="shared" si="3"/>
        <v>4.5</v>
      </c>
      <c r="U9" s="65">
        <v>0.2</v>
      </c>
      <c r="V9" s="52">
        <f t="shared" si="4"/>
        <v>0.9</v>
      </c>
      <c r="W9" s="52">
        <f t="shared" si="5"/>
        <v>9</v>
      </c>
      <c r="X9" s="52">
        <f t="shared" si="6"/>
        <v>1.9478136467442286</v>
      </c>
      <c r="Y9" s="65">
        <v>0.4</v>
      </c>
      <c r="Z9" s="52">
        <f t="shared" si="7"/>
        <v>1.8</v>
      </c>
      <c r="AA9" s="52">
        <f t="shared" si="8"/>
        <v>18</v>
      </c>
      <c r="AB9" s="52">
        <f t="shared" si="9"/>
        <v>0.97390682337211432</v>
      </c>
      <c r="AC9" s="52">
        <v>1</v>
      </c>
      <c r="AD9" s="52">
        <v>1</v>
      </c>
      <c r="AE9" s="52">
        <f t="shared" si="10"/>
        <v>10000</v>
      </c>
      <c r="AF9" s="52">
        <v>10</v>
      </c>
      <c r="AG9" s="52">
        <f t="shared" si="11"/>
        <v>10</v>
      </c>
      <c r="AH9" s="65">
        <v>0.9</v>
      </c>
      <c r="AI9" s="52">
        <f t="shared" si="12"/>
        <v>1.9478136467442286</v>
      </c>
      <c r="AJ9" s="52">
        <v>80</v>
      </c>
      <c r="AK9" s="53">
        <f t="shared" si="13"/>
        <v>100</v>
      </c>
    </row>
    <row r="10" spans="1:38" x14ac:dyDescent="0.25">
      <c r="A10" s="173"/>
      <c r="B10" s="1" t="s">
        <v>7</v>
      </c>
      <c r="C10" s="38">
        <v>30.8</v>
      </c>
      <c r="D10" s="40">
        <v>8.1999999999999993</v>
      </c>
      <c r="E10" s="39">
        <v>18.925000000000001</v>
      </c>
      <c r="F10" s="47">
        <v>-30</v>
      </c>
      <c r="G10" s="3">
        <v>9.9</v>
      </c>
      <c r="H10" s="3">
        <f t="shared" si="0"/>
        <v>3.9732187711746971</v>
      </c>
      <c r="I10" s="3" t="s">
        <v>34</v>
      </c>
      <c r="J10" s="5" t="s">
        <v>155</v>
      </c>
      <c r="K10" s="3">
        <v>0.76</v>
      </c>
      <c r="L10" s="3">
        <f t="shared" si="1"/>
        <v>3.0196462660927699</v>
      </c>
      <c r="M10" s="3">
        <f t="shared" si="2"/>
        <v>21.137523862649388</v>
      </c>
      <c r="N10" s="3" t="s">
        <v>159</v>
      </c>
      <c r="O10" s="1">
        <v>14</v>
      </c>
      <c r="P10" s="1">
        <v>6</v>
      </c>
      <c r="Q10" s="3">
        <v>80</v>
      </c>
      <c r="R10" s="3">
        <v>8</v>
      </c>
      <c r="S10" s="1">
        <v>12</v>
      </c>
      <c r="T10" s="6">
        <f t="shared" si="3"/>
        <v>5.8880000000000008</v>
      </c>
      <c r="U10" s="7">
        <v>0.2</v>
      </c>
      <c r="V10" s="3">
        <f t="shared" si="4"/>
        <v>1.1776000000000002</v>
      </c>
      <c r="W10" s="3">
        <f t="shared" si="5"/>
        <v>11.776000000000002</v>
      </c>
      <c r="X10" s="3">
        <f t="shared" si="6"/>
        <v>1.7949663606190036</v>
      </c>
      <c r="Y10" s="7">
        <v>0.4</v>
      </c>
      <c r="Z10" s="3">
        <f t="shared" si="7"/>
        <v>2.3552000000000004</v>
      </c>
      <c r="AA10" s="3">
        <f t="shared" si="8"/>
        <v>23.552000000000003</v>
      </c>
      <c r="AB10" s="3">
        <f t="shared" si="9"/>
        <v>0.8974831803095018</v>
      </c>
      <c r="AC10" s="3">
        <v>4</v>
      </c>
      <c r="AD10" s="3">
        <v>3</v>
      </c>
      <c r="AE10" s="3">
        <f t="shared" si="10"/>
        <v>833.33333333333337</v>
      </c>
      <c r="AF10" s="3">
        <v>8</v>
      </c>
      <c r="AG10" s="3">
        <f t="shared" si="11"/>
        <v>0.66666666666666674</v>
      </c>
      <c r="AH10" s="7">
        <v>0.9</v>
      </c>
      <c r="AI10" s="3">
        <f t="shared" si="12"/>
        <v>35.229206437748978</v>
      </c>
      <c r="AJ10" s="3">
        <v>70</v>
      </c>
      <c r="AK10" s="54">
        <f t="shared" si="13"/>
        <v>87.5</v>
      </c>
    </row>
    <row r="11" spans="1:38" x14ac:dyDescent="0.25">
      <c r="A11" s="173"/>
      <c r="B11" s="1" t="s">
        <v>8</v>
      </c>
      <c r="C11" s="38">
        <v>30.8</v>
      </c>
      <c r="D11" s="40">
        <v>8.1999999999999993</v>
      </c>
      <c r="E11" s="39">
        <v>18.925000000000001</v>
      </c>
      <c r="F11" s="47">
        <v>-30</v>
      </c>
      <c r="G11" s="3">
        <v>12.7</v>
      </c>
      <c r="H11" s="3">
        <f t="shared" si="0"/>
        <v>5.0969574135271358</v>
      </c>
      <c r="I11" s="3" t="s">
        <v>34</v>
      </c>
      <c r="J11" s="5" t="s">
        <v>156</v>
      </c>
      <c r="K11" s="3">
        <v>0.77</v>
      </c>
      <c r="L11" s="3">
        <f t="shared" si="1"/>
        <v>3.9246572084158946</v>
      </c>
      <c r="M11" s="3">
        <f t="shared" si="2"/>
        <v>27.472600458911263</v>
      </c>
      <c r="N11" s="3" t="s">
        <v>160</v>
      </c>
      <c r="O11" s="1">
        <v>22</v>
      </c>
      <c r="P11" s="1">
        <v>10</v>
      </c>
      <c r="Q11" s="3">
        <v>60</v>
      </c>
      <c r="R11" s="3">
        <v>6</v>
      </c>
      <c r="S11" s="1">
        <v>17</v>
      </c>
      <c r="T11" s="6">
        <f t="shared" si="3"/>
        <v>6.7679999999999989</v>
      </c>
      <c r="U11" s="7">
        <v>0.2</v>
      </c>
      <c r="V11" s="3">
        <f t="shared" si="4"/>
        <v>1.3535999999999999</v>
      </c>
      <c r="W11" s="3">
        <f t="shared" si="5"/>
        <v>13.536</v>
      </c>
      <c r="X11" s="3">
        <f t="shared" si="6"/>
        <v>2.0295951875673213</v>
      </c>
      <c r="Y11" s="7">
        <v>0.4</v>
      </c>
      <c r="Z11" s="3">
        <f t="shared" si="7"/>
        <v>2.7071999999999998</v>
      </c>
      <c r="AA11" s="3">
        <f t="shared" si="8"/>
        <v>27.071999999999999</v>
      </c>
      <c r="AB11" s="3">
        <f t="shared" si="9"/>
        <v>1.0147975937836606</v>
      </c>
      <c r="AC11" s="3">
        <v>4</v>
      </c>
      <c r="AD11" s="3">
        <v>2</v>
      </c>
      <c r="AE11" s="3">
        <f t="shared" si="10"/>
        <v>1250</v>
      </c>
      <c r="AF11" s="3">
        <v>8</v>
      </c>
      <c r="AG11" s="3">
        <f t="shared" si="11"/>
        <v>1</v>
      </c>
      <c r="AH11" s="7">
        <v>0.9</v>
      </c>
      <c r="AI11" s="3">
        <f t="shared" si="12"/>
        <v>30.525111621012513</v>
      </c>
      <c r="AJ11" s="3">
        <v>60</v>
      </c>
      <c r="AK11" s="54">
        <f t="shared" si="13"/>
        <v>75</v>
      </c>
    </row>
    <row r="12" spans="1:38" x14ac:dyDescent="0.25">
      <c r="A12" s="173"/>
      <c r="B12" s="1" t="s">
        <v>9</v>
      </c>
      <c r="C12" s="38">
        <v>30.8</v>
      </c>
      <c r="D12" s="40">
        <v>8.1999999999999993</v>
      </c>
      <c r="E12" s="39">
        <v>18.925000000000001</v>
      </c>
      <c r="F12" s="47">
        <v>-30</v>
      </c>
      <c r="G12" s="3">
        <v>15.3</v>
      </c>
      <c r="H12" s="3">
        <f t="shared" si="0"/>
        <v>6.1404290099972592</v>
      </c>
      <c r="I12" s="3" t="s">
        <v>150</v>
      </c>
      <c r="J12" s="5" t="s">
        <v>157</v>
      </c>
      <c r="K12" s="3">
        <v>0.75</v>
      </c>
      <c r="L12" s="3">
        <f t="shared" si="1"/>
        <v>4.6053217574979444</v>
      </c>
      <c r="M12" s="3">
        <f t="shared" si="2"/>
        <v>32.237252302485608</v>
      </c>
      <c r="N12" s="3" t="s">
        <v>161</v>
      </c>
      <c r="O12" s="1">
        <v>27</v>
      </c>
      <c r="P12" s="1">
        <v>13</v>
      </c>
      <c r="Q12" s="3">
        <v>50</v>
      </c>
      <c r="R12" s="3">
        <v>4</v>
      </c>
      <c r="S12" s="1">
        <v>19</v>
      </c>
      <c r="T12" s="6">
        <f t="shared" si="3"/>
        <v>6.7200000000000006</v>
      </c>
      <c r="U12" s="7">
        <v>0.2</v>
      </c>
      <c r="V12" s="3">
        <f t="shared" si="4"/>
        <v>1.3440000000000003</v>
      </c>
      <c r="W12" s="3">
        <f t="shared" si="5"/>
        <v>13.440000000000003</v>
      </c>
      <c r="X12" s="3">
        <f t="shared" si="6"/>
        <v>2.3986050820301785</v>
      </c>
      <c r="Y12" s="7">
        <v>0.4</v>
      </c>
      <c r="Z12" s="3">
        <f t="shared" si="7"/>
        <v>2.6880000000000006</v>
      </c>
      <c r="AA12" s="3">
        <f t="shared" si="8"/>
        <v>26.880000000000006</v>
      </c>
      <c r="AB12" s="3">
        <f t="shared" si="9"/>
        <v>1.1993025410150893</v>
      </c>
      <c r="AC12" s="3">
        <v>4</v>
      </c>
      <c r="AD12" s="3">
        <v>3</v>
      </c>
      <c r="AE12" s="3">
        <f t="shared" si="10"/>
        <v>833.33333333333337</v>
      </c>
      <c r="AF12" s="3">
        <v>6</v>
      </c>
      <c r="AG12" s="3">
        <f t="shared" si="11"/>
        <v>0.5</v>
      </c>
      <c r="AH12" s="7">
        <v>0.9</v>
      </c>
      <c r="AI12" s="3">
        <f t="shared" si="12"/>
        <v>71.638338449968018</v>
      </c>
      <c r="AJ12" s="3">
        <v>50</v>
      </c>
      <c r="AK12" s="54">
        <f t="shared" si="13"/>
        <v>62.5</v>
      </c>
    </row>
    <row r="13" spans="1:38" x14ac:dyDescent="0.25">
      <c r="A13" s="173"/>
      <c r="B13" s="1" t="s">
        <v>10</v>
      </c>
      <c r="C13" s="38">
        <v>30.8</v>
      </c>
      <c r="D13" s="40">
        <v>8.1999999999999993</v>
      </c>
      <c r="E13" s="39">
        <v>18.925000000000001</v>
      </c>
      <c r="F13" s="47">
        <v>-30</v>
      </c>
      <c r="G13" s="3">
        <v>17.100000000000001</v>
      </c>
      <c r="H13" s="3">
        <f t="shared" si="0"/>
        <v>6.8628324229381139</v>
      </c>
      <c r="I13" s="3" t="s">
        <v>150</v>
      </c>
      <c r="J13" s="5" t="s">
        <v>153</v>
      </c>
      <c r="K13" s="3">
        <v>0.45</v>
      </c>
      <c r="L13" s="3">
        <f t="shared" si="1"/>
        <v>3.0882745903221513</v>
      </c>
      <c r="M13" s="3">
        <f t="shared" si="2"/>
        <v>21.61792213225506</v>
      </c>
      <c r="N13" s="3" t="s">
        <v>162</v>
      </c>
      <c r="O13" s="1">
        <v>31</v>
      </c>
      <c r="P13" s="1">
        <v>15</v>
      </c>
      <c r="Q13" s="3">
        <v>40</v>
      </c>
      <c r="R13" s="3">
        <v>2</v>
      </c>
      <c r="S13" s="1">
        <v>21</v>
      </c>
      <c r="T13" s="6">
        <f t="shared" si="3"/>
        <v>6.2720000000000002</v>
      </c>
      <c r="U13" s="7">
        <v>0.2</v>
      </c>
      <c r="V13" s="3">
        <f t="shared" si="4"/>
        <v>1.2544000000000002</v>
      </c>
      <c r="W13" s="3">
        <f t="shared" si="5"/>
        <v>12.544000000000002</v>
      </c>
      <c r="X13" s="3">
        <f t="shared" si="6"/>
        <v>1.7233675169208431</v>
      </c>
      <c r="Y13" s="7">
        <v>0.4</v>
      </c>
      <c r="Z13" s="3">
        <f t="shared" si="7"/>
        <v>2.5088000000000004</v>
      </c>
      <c r="AA13" s="3">
        <f t="shared" si="8"/>
        <v>25.088000000000005</v>
      </c>
      <c r="AB13" s="3">
        <f t="shared" si="9"/>
        <v>0.86168375846042156</v>
      </c>
      <c r="AC13" s="3">
        <v>3</v>
      </c>
      <c r="AD13" s="3">
        <v>1</v>
      </c>
      <c r="AE13" s="3">
        <f t="shared" si="10"/>
        <v>3333.3333333333335</v>
      </c>
      <c r="AF13" s="3">
        <v>5</v>
      </c>
      <c r="AG13" s="3">
        <f t="shared" si="11"/>
        <v>1.6666666666666667</v>
      </c>
      <c r="AH13" s="7">
        <v>0.9</v>
      </c>
      <c r="AI13" s="3">
        <f t="shared" si="12"/>
        <v>14.411948088170041</v>
      </c>
      <c r="AJ13" s="3">
        <v>40</v>
      </c>
      <c r="AK13" s="54">
        <f t="shared" si="13"/>
        <v>50</v>
      </c>
    </row>
    <row r="14" spans="1:38" ht="15.75" thickBot="1" x14ac:dyDescent="0.3">
      <c r="A14" s="174"/>
      <c r="B14" s="55" t="s">
        <v>11</v>
      </c>
      <c r="C14" s="56">
        <v>30.8</v>
      </c>
      <c r="D14" s="66">
        <v>8.1999999999999993</v>
      </c>
      <c r="E14" s="57">
        <v>18.925000000000001</v>
      </c>
      <c r="F14" s="58">
        <v>-30</v>
      </c>
      <c r="G14" s="59">
        <v>17.899999999999999</v>
      </c>
      <c r="H14" s="59">
        <f t="shared" si="0"/>
        <v>7.1839006064673807</v>
      </c>
      <c r="I14" s="59" t="s">
        <v>150</v>
      </c>
      <c r="J14" s="68" t="s">
        <v>154</v>
      </c>
      <c r="K14" s="59">
        <v>0.75</v>
      </c>
      <c r="L14" s="59">
        <f t="shared" si="1"/>
        <v>5.3879254548505351</v>
      </c>
      <c r="M14" s="59">
        <f t="shared" si="2"/>
        <v>37.715478183953749</v>
      </c>
      <c r="N14" s="59" t="s">
        <v>163</v>
      </c>
      <c r="O14" s="55">
        <v>35</v>
      </c>
      <c r="P14" s="55">
        <v>17</v>
      </c>
      <c r="Q14" s="59">
        <v>30</v>
      </c>
      <c r="R14" s="59">
        <v>0</v>
      </c>
      <c r="S14" s="55">
        <v>23</v>
      </c>
      <c r="T14" s="70">
        <f t="shared" si="3"/>
        <v>5.3999999999999995</v>
      </c>
      <c r="U14" s="71">
        <v>0.2</v>
      </c>
      <c r="V14" s="59">
        <f t="shared" si="4"/>
        <v>1.0799999999999998</v>
      </c>
      <c r="W14" s="59">
        <f t="shared" si="5"/>
        <v>10.799999999999999</v>
      </c>
      <c r="X14" s="59">
        <f t="shared" si="6"/>
        <v>3.4921739059216437</v>
      </c>
      <c r="Y14" s="71">
        <v>0.4</v>
      </c>
      <c r="Z14" s="59">
        <f t="shared" si="7"/>
        <v>2.1599999999999997</v>
      </c>
      <c r="AA14" s="59">
        <f t="shared" si="8"/>
        <v>21.599999999999998</v>
      </c>
      <c r="AB14" s="59">
        <f t="shared" si="9"/>
        <v>1.7460869529608218</v>
      </c>
      <c r="AC14" s="59">
        <v>3</v>
      </c>
      <c r="AD14" s="59">
        <v>1</v>
      </c>
      <c r="AE14" s="59">
        <f t="shared" si="10"/>
        <v>3333.3333333333335</v>
      </c>
      <c r="AF14" s="59">
        <v>7</v>
      </c>
      <c r="AG14" s="59">
        <f t="shared" si="11"/>
        <v>2.3333333333333335</v>
      </c>
      <c r="AH14" s="71">
        <v>0.9</v>
      </c>
      <c r="AI14" s="59">
        <f t="shared" si="12"/>
        <v>17.959751516168453</v>
      </c>
      <c r="AJ14" s="59">
        <v>30</v>
      </c>
      <c r="AK14" s="60">
        <f t="shared" si="13"/>
        <v>37.5</v>
      </c>
    </row>
    <row r="15" spans="1:38" ht="15.75" thickBot="1" x14ac:dyDescent="0.3"/>
    <row r="16" spans="1:38" ht="15.75" thickBot="1" x14ac:dyDescent="0.3">
      <c r="B16" s="48" t="s">
        <v>0</v>
      </c>
      <c r="C16" s="49">
        <v>30.8</v>
      </c>
      <c r="D16" s="62">
        <v>8.1999999999999993</v>
      </c>
      <c r="E16" s="50">
        <v>18.925000000000001</v>
      </c>
      <c r="F16" s="63">
        <v>-34</v>
      </c>
      <c r="G16" s="52">
        <v>17.7</v>
      </c>
      <c r="H16" s="52">
        <v>3.6513230870075422</v>
      </c>
      <c r="I16" s="52" t="s">
        <v>34</v>
      </c>
      <c r="J16" s="69" t="s">
        <v>153</v>
      </c>
      <c r="K16" s="52">
        <v>0.77</v>
      </c>
      <c r="L16" s="52">
        <f>H16*K16</f>
        <v>2.8115187769958077</v>
      </c>
      <c r="M16" s="52">
        <f>H16*K16*7</f>
        <v>19.680631438970654</v>
      </c>
      <c r="N16" s="52" t="s">
        <v>158</v>
      </c>
      <c r="O16" s="48">
        <v>9</v>
      </c>
      <c r="P16" s="48">
        <v>4</v>
      </c>
      <c r="Q16" s="52">
        <v>100</v>
      </c>
      <c r="R16" s="52">
        <v>0</v>
      </c>
      <c r="S16" s="48">
        <v>8</v>
      </c>
      <c r="T16" s="64">
        <f>((O16-P16)/100)*Q16*(1-(R16/100))</f>
        <v>5</v>
      </c>
      <c r="U16" s="65">
        <v>0.2</v>
      </c>
      <c r="V16" s="52">
        <f>T16*U16</f>
        <v>1</v>
      </c>
      <c r="W16" s="52">
        <f>V16*10</f>
        <v>10</v>
      </c>
      <c r="X16" s="78">
        <f>M16/W16</f>
        <v>1.9680631438970653</v>
      </c>
      <c r="Y16" s="65">
        <v>0.4</v>
      </c>
      <c r="Z16" s="52">
        <f>T16*Y16</f>
        <v>2</v>
      </c>
      <c r="AA16" s="52">
        <f>Z16*10</f>
        <v>20</v>
      </c>
      <c r="AB16" s="52">
        <f>M16/AA16</f>
        <v>0.98403157194853264</v>
      </c>
      <c r="AC16" s="52">
        <v>3</v>
      </c>
      <c r="AD16" s="52">
        <v>1</v>
      </c>
      <c r="AE16" s="52">
        <f>10000/(AC16*AD16)</f>
        <v>3333.3333333333335</v>
      </c>
      <c r="AF16" s="52">
        <v>4</v>
      </c>
      <c r="AG16" s="52">
        <f>AE16*AF16/10000</f>
        <v>1.3333333333333335</v>
      </c>
      <c r="AH16" s="65">
        <v>0.9</v>
      </c>
      <c r="AI16" s="78">
        <f>M16/(AG16*AH16)</f>
        <v>16.40052619914221</v>
      </c>
      <c r="AJ16" s="52">
        <v>80</v>
      </c>
      <c r="AK16" s="53">
        <f>5*AJ16/4</f>
        <v>100</v>
      </c>
      <c r="AL16" t="s">
        <v>175</v>
      </c>
    </row>
    <row r="17" spans="2:38" x14ac:dyDescent="0.25">
      <c r="B17" s="48" t="s">
        <v>0</v>
      </c>
      <c r="C17" s="49">
        <v>30.8</v>
      </c>
      <c r="D17" s="62">
        <v>8.1999999999999993</v>
      </c>
      <c r="E17" s="50">
        <v>18.925000000000001</v>
      </c>
      <c r="F17" s="63">
        <v>-34</v>
      </c>
      <c r="G17" s="52">
        <v>17.7</v>
      </c>
      <c r="H17" s="52">
        <v>3.1371428571428575</v>
      </c>
      <c r="I17" s="52" t="s">
        <v>34</v>
      </c>
      <c r="J17" s="69" t="s">
        <v>153</v>
      </c>
      <c r="K17" s="52">
        <v>0.77</v>
      </c>
      <c r="L17" s="52">
        <f>H17*K17</f>
        <v>2.4156000000000004</v>
      </c>
      <c r="M17" s="52">
        <f>H17*K17*7</f>
        <v>16.909200000000002</v>
      </c>
      <c r="N17" s="52" t="s">
        <v>158</v>
      </c>
      <c r="O17" s="48">
        <v>9</v>
      </c>
      <c r="P17" s="48">
        <v>4</v>
      </c>
      <c r="Q17" s="52">
        <v>100</v>
      </c>
      <c r="R17" s="52">
        <v>0</v>
      </c>
      <c r="S17" s="48">
        <v>8</v>
      </c>
      <c r="T17" s="64">
        <f>((O17-P17)/100)*Q17*(1-(R17/100))</f>
        <v>5</v>
      </c>
      <c r="U17" s="65">
        <v>0.2</v>
      </c>
      <c r="V17" s="52">
        <f>T17*U17</f>
        <v>1</v>
      </c>
      <c r="W17" s="52">
        <f>V17*10</f>
        <v>10</v>
      </c>
      <c r="X17" s="78">
        <f>M17/W17</f>
        <v>1.6909200000000002</v>
      </c>
      <c r="Y17" s="65">
        <v>0.4</v>
      </c>
      <c r="Z17" s="52">
        <f>T17*Y17</f>
        <v>2</v>
      </c>
      <c r="AA17" s="52">
        <f>Z17*10</f>
        <v>20</v>
      </c>
      <c r="AB17" s="52">
        <f>M17/AA17</f>
        <v>0.8454600000000001</v>
      </c>
      <c r="AC17" s="52">
        <v>3</v>
      </c>
      <c r="AD17" s="52">
        <v>1</v>
      </c>
      <c r="AE17" s="52">
        <f>10000/(AC17*AD17)</f>
        <v>3333.3333333333335</v>
      </c>
      <c r="AF17" s="52">
        <v>4</v>
      </c>
      <c r="AG17" s="52">
        <f>AE17*AF17/10000</f>
        <v>1.3333333333333335</v>
      </c>
      <c r="AH17" s="65">
        <v>0.9</v>
      </c>
      <c r="AI17" s="78">
        <f>M17/(AG17*AH17)</f>
        <v>14.090999999999999</v>
      </c>
      <c r="AJ17" s="52">
        <v>80</v>
      </c>
      <c r="AK17" s="53">
        <f>5*AJ17/4</f>
        <v>100</v>
      </c>
      <c r="AL17" t="s">
        <v>176</v>
      </c>
    </row>
    <row r="18" spans="2:38" x14ac:dyDescent="0.25">
      <c r="AI18">
        <f>(AI16/AI17)-1</f>
        <v>0.16390080186943523</v>
      </c>
    </row>
    <row r="22" spans="2:38" x14ac:dyDescent="0.25">
      <c r="O22" s="16">
        <f>0.0023*(L22+16)*N22*(J22-K22)^0.5</f>
        <v>0</v>
      </c>
      <c r="P22">
        <f>AVERAGE(P15:P21)</f>
        <v>4</v>
      </c>
    </row>
    <row r="24" spans="2:38" ht="15.75" thickBot="1" x14ac:dyDescent="0.3">
      <c r="B24" s="168" t="s">
        <v>132</v>
      </c>
      <c r="C24" s="168"/>
      <c r="D24" s="168"/>
      <c r="E24" s="168"/>
      <c r="H24" s="168" t="s">
        <v>149</v>
      </c>
      <c r="I24" s="168"/>
      <c r="J24" s="168"/>
      <c r="K24" s="168"/>
      <c r="L24" s="168"/>
    </row>
    <row r="25" spans="2:38" ht="15.75" thickBot="1" x14ac:dyDescent="0.3">
      <c r="B25" s="33" t="s">
        <v>133</v>
      </c>
      <c r="C25" s="35" t="s">
        <v>146</v>
      </c>
      <c r="D25" s="36" t="s">
        <v>147</v>
      </c>
      <c r="E25" s="37" t="s">
        <v>148</v>
      </c>
      <c r="H25" s="33" t="s">
        <v>133</v>
      </c>
      <c r="I25" s="35" t="s">
        <v>146</v>
      </c>
      <c r="J25" s="36" t="s">
        <v>147</v>
      </c>
      <c r="K25" s="46" t="s">
        <v>148</v>
      </c>
      <c r="L25" s="46"/>
    </row>
    <row r="26" spans="2:38" ht="16.5" thickTop="1" thickBot="1" x14ac:dyDescent="0.3">
      <c r="B26" s="34" t="s">
        <v>134</v>
      </c>
      <c r="C26" s="35">
        <v>29</v>
      </c>
      <c r="D26" s="36">
        <v>20</v>
      </c>
      <c r="E26" s="37">
        <v>12</v>
      </c>
      <c r="H26" s="34" t="s">
        <v>134</v>
      </c>
      <c r="I26" s="35" t="s">
        <v>98</v>
      </c>
      <c r="J26" s="36">
        <v>18</v>
      </c>
      <c r="K26" s="46" t="s">
        <v>76</v>
      </c>
      <c r="L26" s="46"/>
    </row>
    <row r="27" spans="2:38" ht="16.5" thickTop="1" thickBot="1" x14ac:dyDescent="0.3">
      <c r="B27" s="34" t="s">
        <v>135</v>
      </c>
      <c r="C27" s="35">
        <v>28</v>
      </c>
      <c r="D27" s="36">
        <v>20</v>
      </c>
      <c r="E27" s="37">
        <v>11</v>
      </c>
      <c r="H27" s="34" t="s">
        <v>135</v>
      </c>
      <c r="I27" s="35" t="s">
        <v>98</v>
      </c>
      <c r="J27" s="36">
        <v>18</v>
      </c>
      <c r="K27" s="46" t="s">
        <v>76</v>
      </c>
      <c r="L27" s="46"/>
      <c r="M27" s="41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</row>
    <row r="28" spans="2:38" ht="16.5" thickTop="1" thickBot="1" x14ac:dyDescent="0.3">
      <c r="B28" s="34" t="s">
        <v>136</v>
      </c>
      <c r="C28" s="35">
        <v>26</v>
      </c>
      <c r="D28" s="36">
        <v>17</v>
      </c>
      <c r="E28" s="37">
        <v>9</v>
      </c>
      <c r="H28" s="34" t="s">
        <v>136</v>
      </c>
      <c r="I28" s="35" t="s">
        <v>71</v>
      </c>
      <c r="J28" s="36">
        <v>17</v>
      </c>
      <c r="K28" s="46" t="s">
        <v>92</v>
      </c>
      <c r="L28" s="46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</row>
    <row r="29" spans="2:38" ht="16.5" thickTop="1" thickBot="1" x14ac:dyDescent="0.3">
      <c r="B29" s="34" t="s">
        <v>137</v>
      </c>
      <c r="C29" s="35">
        <v>21</v>
      </c>
      <c r="D29" s="36">
        <v>13</v>
      </c>
      <c r="E29" s="37">
        <v>6</v>
      </c>
      <c r="H29" s="34" t="s">
        <v>137</v>
      </c>
      <c r="I29" s="35" t="s">
        <v>103</v>
      </c>
      <c r="J29" s="36">
        <v>15</v>
      </c>
      <c r="K29" s="46" t="s">
        <v>107</v>
      </c>
      <c r="L29" s="46"/>
      <c r="M29" s="44"/>
      <c r="N29" s="44"/>
      <c r="O29" s="44"/>
      <c r="P29" s="41"/>
      <c r="Q29" s="42"/>
      <c r="R29" s="42"/>
      <c r="S29" s="42"/>
      <c r="T29" s="42"/>
      <c r="U29" s="42"/>
      <c r="V29" s="42"/>
      <c r="W29" s="42"/>
      <c r="X29" s="42"/>
      <c r="Y29" s="42"/>
      <c r="Z29" s="42"/>
      <c r="AA29" s="42"/>
      <c r="AB29" s="42"/>
    </row>
    <row r="30" spans="2:38" ht="16.5" thickTop="1" thickBot="1" x14ac:dyDescent="0.3">
      <c r="B30" s="34" t="s">
        <v>138</v>
      </c>
      <c r="C30" s="35">
        <v>16</v>
      </c>
      <c r="D30" s="36">
        <v>10</v>
      </c>
      <c r="E30" s="37">
        <v>5</v>
      </c>
      <c r="H30" s="34" t="s">
        <v>138</v>
      </c>
      <c r="I30" s="35" t="s">
        <v>80</v>
      </c>
      <c r="J30" s="36">
        <v>14</v>
      </c>
      <c r="K30" s="46" t="s">
        <v>83</v>
      </c>
      <c r="L30" s="46"/>
      <c r="M30" s="45"/>
      <c r="N30" s="45"/>
      <c r="O30" s="45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  <c r="AB30" s="43"/>
    </row>
    <row r="31" spans="2:38" ht="16.5" thickTop="1" thickBot="1" x14ac:dyDescent="0.3">
      <c r="B31" s="34" t="s">
        <v>139</v>
      </c>
      <c r="C31" s="35">
        <v>14</v>
      </c>
      <c r="D31" s="36">
        <v>8</v>
      </c>
      <c r="E31" s="37">
        <v>4</v>
      </c>
      <c r="H31" s="34" t="s">
        <v>139</v>
      </c>
      <c r="I31" s="35" t="s">
        <v>93</v>
      </c>
      <c r="J31" s="36">
        <v>12</v>
      </c>
      <c r="K31" s="46" t="s">
        <v>79</v>
      </c>
      <c r="L31" s="46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</row>
    <row r="32" spans="2:38" ht="16.5" thickTop="1" thickBot="1" x14ac:dyDescent="0.3">
      <c r="B32" s="34" t="s">
        <v>140</v>
      </c>
      <c r="C32" s="35">
        <v>13</v>
      </c>
      <c r="D32" s="36">
        <v>8</v>
      </c>
      <c r="E32" s="37">
        <v>3</v>
      </c>
      <c r="H32" s="34" t="s">
        <v>140</v>
      </c>
      <c r="I32" s="35">
        <v>16</v>
      </c>
      <c r="J32" s="36">
        <v>12</v>
      </c>
      <c r="K32" s="46">
        <v>9</v>
      </c>
      <c r="L32" s="46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  <c r="AA32" s="45"/>
      <c r="AB32" s="45"/>
    </row>
    <row r="33" spans="2:12" ht="16.5" thickTop="1" thickBot="1" x14ac:dyDescent="0.3">
      <c r="B33" s="34" t="s">
        <v>141</v>
      </c>
      <c r="C33" s="35">
        <v>14</v>
      </c>
      <c r="D33" s="36">
        <v>9</v>
      </c>
      <c r="E33" s="37">
        <v>4</v>
      </c>
      <c r="H33" s="34" t="s">
        <v>141</v>
      </c>
      <c r="I33" s="35">
        <v>16</v>
      </c>
      <c r="J33" s="36">
        <v>12</v>
      </c>
      <c r="K33" s="46">
        <v>9</v>
      </c>
      <c r="L33" s="46"/>
    </row>
    <row r="34" spans="2:12" ht="16.5" thickTop="1" thickBot="1" x14ac:dyDescent="0.3">
      <c r="B34" s="34" t="s">
        <v>142</v>
      </c>
      <c r="C34" s="35">
        <v>17</v>
      </c>
      <c r="D34" s="36">
        <v>11</v>
      </c>
      <c r="E34" s="37">
        <v>5</v>
      </c>
      <c r="H34" s="34" t="s">
        <v>142</v>
      </c>
      <c r="I34" s="35">
        <v>17</v>
      </c>
      <c r="J34" s="36">
        <v>13</v>
      </c>
      <c r="K34" s="46">
        <v>10</v>
      </c>
      <c r="L34" s="46"/>
    </row>
    <row r="35" spans="2:12" ht="16.5" thickTop="1" thickBot="1" x14ac:dyDescent="0.3">
      <c r="B35" s="34" t="s">
        <v>143</v>
      </c>
      <c r="C35" s="35">
        <v>20</v>
      </c>
      <c r="D35" s="36">
        <v>13</v>
      </c>
      <c r="E35" s="37">
        <v>7</v>
      </c>
      <c r="H35" s="34" t="s">
        <v>143</v>
      </c>
      <c r="I35" s="35">
        <v>18</v>
      </c>
      <c r="J35" s="36">
        <v>14</v>
      </c>
      <c r="K35" s="46">
        <v>11</v>
      </c>
      <c r="L35" s="46"/>
    </row>
    <row r="36" spans="2:12" ht="16.5" thickTop="1" thickBot="1" x14ac:dyDescent="0.3">
      <c r="B36" s="34" t="s">
        <v>144</v>
      </c>
      <c r="C36" s="35">
        <v>24</v>
      </c>
      <c r="D36" s="36">
        <v>16</v>
      </c>
      <c r="E36" s="37">
        <v>9</v>
      </c>
      <c r="H36" s="34" t="s">
        <v>144</v>
      </c>
      <c r="I36" s="35">
        <v>18</v>
      </c>
      <c r="J36" s="36">
        <v>15</v>
      </c>
      <c r="K36" s="46">
        <v>12</v>
      </c>
      <c r="L36" s="46"/>
    </row>
    <row r="37" spans="2:12" ht="16.5" thickTop="1" thickBot="1" x14ac:dyDescent="0.3">
      <c r="B37" s="34" t="s">
        <v>145</v>
      </c>
      <c r="C37" s="35">
        <v>27</v>
      </c>
      <c r="D37" s="36">
        <v>19</v>
      </c>
      <c r="E37" s="37">
        <v>11</v>
      </c>
      <c r="H37" s="34" t="s">
        <v>145</v>
      </c>
      <c r="I37" s="35">
        <v>20</v>
      </c>
      <c r="J37" s="36">
        <v>16</v>
      </c>
      <c r="K37" s="46" t="s">
        <v>151</v>
      </c>
      <c r="L37" s="46"/>
    </row>
    <row r="38" spans="2:12" ht="15.75" thickTop="1" x14ac:dyDescent="0.25"/>
  </sheetData>
  <mergeCells count="28">
    <mergeCell ref="AI1:AI2"/>
    <mergeCell ref="AK1:AK2"/>
    <mergeCell ref="B24:E24"/>
    <mergeCell ref="H24:L24"/>
    <mergeCell ref="A3:A8"/>
    <mergeCell ref="A9:A14"/>
    <mergeCell ref="A1:A2"/>
    <mergeCell ref="AA1:AA2"/>
    <mergeCell ref="AB1:AB2"/>
    <mergeCell ref="AE1:AE2"/>
    <mergeCell ref="AG1:AG2"/>
    <mergeCell ref="AH1:AH2"/>
    <mergeCell ref="U1:U2"/>
    <mergeCell ref="V1:V2"/>
    <mergeCell ref="W1:W2"/>
    <mergeCell ref="X1:X2"/>
    <mergeCell ref="Y1:Y2"/>
    <mergeCell ref="Z1:Z2"/>
    <mergeCell ref="O1:O2"/>
    <mergeCell ref="P1:P2"/>
    <mergeCell ref="S1:S2"/>
    <mergeCell ref="T1:T2"/>
    <mergeCell ref="H1:H2"/>
    <mergeCell ref="B1:B2"/>
    <mergeCell ref="C1:C2"/>
    <mergeCell ref="D1:D2"/>
    <mergeCell ref="E1:E2"/>
    <mergeCell ref="G1:G2"/>
  </mergeCells>
  <phoneticPr fontId="4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DDD17-1059-4F39-8FD3-BE0E0F1F3ED0}">
  <dimension ref="A1:AS200"/>
  <sheetViews>
    <sheetView topLeftCell="M1" workbookViewId="0">
      <selection activeCell="J34" sqref="J34"/>
    </sheetView>
  </sheetViews>
  <sheetFormatPr baseColWidth="10" defaultRowHeight="15" x14ac:dyDescent="0.25"/>
  <cols>
    <col min="5" max="5" width="12.28515625" bestFit="1" customWidth="1"/>
    <col min="9" max="9" width="14.140625" bestFit="1" customWidth="1"/>
    <col min="11" max="11" width="14.5703125" customWidth="1"/>
    <col min="13" max="13" width="17" bestFit="1" customWidth="1"/>
    <col min="15" max="15" width="14.140625" bestFit="1" customWidth="1"/>
    <col min="17" max="17" width="14.140625" bestFit="1" customWidth="1"/>
  </cols>
  <sheetData>
    <row r="1" spans="1:20" x14ac:dyDescent="0.25">
      <c r="A1" s="3" t="s">
        <v>177</v>
      </c>
      <c r="B1" s="3" t="s">
        <v>12</v>
      </c>
      <c r="C1" s="99" t="s">
        <v>190</v>
      </c>
      <c r="D1" s="100" t="s">
        <v>191</v>
      </c>
      <c r="E1" s="101" t="s">
        <v>192</v>
      </c>
      <c r="F1" s="3" t="s">
        <v>31</v>
      </c>
      <c r="G1" s="3" t="s">
        <v>180</v>
      </c>
      <c r="H1" s="3" t="s">
        <v>17</v>
      </c>
      <c r="I1" s="3" t="s">
        <v>183</v>
      </c>
      <c r="J1" s="3" t="s">
        <v>182</v>
      </c>
      <c r="K1" s="3" t="s">
        <v>184</v>
      </c>
      <c r="L1" s="3" t="s">
        <v>182</v>
      </c>
      <c r="M1" s="3" t="s">
        <v>187</v>
      </c>
      <c r="N1" s="3" t="s">
        <v>182</v>
      </c>
      <c r="O1" s="3" t="s">
        <v>188</v>
      </c>
      <c r="P1" s="3" t="s">
        <v>182</v>
      </c>
      <c r="Q1" s="3" t="s">
        <v>195</v>
      </c>
      <c r="R1" s="3" t="s">
        <v>182</v>
      </c>
    </row>
    <row r="2" spans="1:20" x14ac:dyDescent="0.25">
      <c r="A2" s="95">
        <v>23</v>
      </c>
      <c r="B2" s="16" t="s">
        <v>185</v>
      </c>
      <c r="C2" s="20">
        <v>21.6</v>
      </c>
      <c r="D2" s="20">
        <v>7.4</v>
      </c>
      <c r="E2" s="20">
        <f>AVERAGE(C2:D2)</f>
        <v>14.5</v>
      </c>
      <c r="F2" s="17">
        <v>-34</v>
      </c>
      <c r="G2" s="16">
        <v>12.2</v>
      </c>
      <c r="H2" s="16">
        <f>0.0023*(E2+17)*G2*(C2-D2)^0.5</f>
        <v>3.3307527311134941</v>
      </c>
      <c r="I2" s="15">
        <v>0.76</v>
      </c>
      <c r="J2" s="18">
        <f>(H2/I2)-1</f>
        <v>3.3825693830440713</v>
      </c>
      <c r="K2" s="15">
        <v>0.69</v>
      </c>
      <c r="L2" s="18">
        <f>(H2-K2)-1</f>
        <v>1.6407527311134942</v>
      </c>
      <c r="M2" s="15">
        <v>0.83</v>
      </c>
      <c r="N2" s="18">
        <f>(H2-M2)-1</f>
        <v>1.5007527311134941</v>
      </c>
      <c r="O2" s="15">
        <v>0.67</v>
      </c>
      <c r="P2" s="18">
        <f>(H2-O2)-1</f>
        <v>1.6607527311134942</v>
      </c>
      <c r="Q2" s="14">
        <v>6.3</v>
      </c>
      <c r="R2" s="18">
        <f>(J2-Q2)-1</f>
        <v>-3.9174306169559285</v>
      </c>
      <c r="T2" t="s">
        <v>225</v>
      </c>
    </row>
    <row r="3" spans="1:20" x14ac:dyDescent="0.25">
      <c r="A3" s="95">
        <v>24</v>
      </c>
      <c r="B3" s="16" t="s">
        <v>185</v>
      </c>
      <c r="C3" s="20">
        <v>26.6</v>
      </c>
      <c r="D3" s="20">
        <v>7.9</v>
      </c>
      <c r="E3" s="20">
        <f t="shared" ref="E3:E31" si="0">AVERAGE(C3:D3)</f>
        <v>17.25</v>
      </c>
      <c r="F3" s="17">
        <v>-34</v>
      </c>
      <c r="G3" s="16">
        <v>12.2</v>
      </c>
      <c r="H3" s="16">
        <f t="shared" ref="H3:H31" si="1">0.0023*(E3+17)*G3*(C3-D3)^0.5</f>
        <v>4.1559378644979157</v>
      </c>
      <c r="I3" s="15">
        <v>1.35</v>
      </c>
      <c r="J3" s="18">
        <f t="shared" ref="J3:J31" si="2">(H3/I3)-1</f>
        <v>2.0784724922206781</v>
      </c>
      <c r="K3" s="15">
        <v>1.31</v>
      </c>
      <c r="L3" s="18">
        <f t="shared" ref="L3:L31" si="3">(H3-K3)-1</f>
        <v>1.8459378644979156</v>
      </c>
      <c r="M3" s="15">
        <v>1.1599999999999999</v>
      </c>
      <c r="N3" s="18">
        <f t="shared" ref="N3:N31" si="4">(H3-M3)-1</f>
        <v>1.9959378644979155</v>
      </c>
      <c r="O3" s="15">
        <v>1.04</v>
      </c>
      <c r="P3" s="18">
        <f t="shared" ref="P3:P31" si="5">(H3-O3)-1</f>
        <v>2.1159378644979157</v>
      </c>
      <c r="Q3" s="14">
        <v>3.09</v>
      </c>
      <c r="R3" s="18">
        <f t="shared" ref="R3:R31" si="6">(J3-Q3)-1</f>
        <v>-2.0115275077793218</v>
      </c>
    </row>
    <row r="4" spans="1:20" x14ac:dyDescent="0.25">
      <c r="A4" s="95">
        <v>25</v>
      </c>
      <c r="B4" s="16" t="s">
        <v>185</v>
      </c>
      <c r="C4" s="20">
        <v>19.8</v>
      </c>
      <c r="D4" s="20">
        <v>8</v>
      </c>
      <c r="E4" s="20">
        <f t="shared" si="0"/>
        <v>13.9</v>
      </c>
      <c r="F4" s="17">
        <v>-34</v>
      </c>
      <c r="G4" s="16">
        <v>12.2</v>
      </c>
      <c r="H4" s="16">
        <f t="shared" si="1"/>
        <v>2.9784283001624861</v>
      </c>
      <c r="I4" s="15">
        <v>0.83</v>
      </c>
      <c r="J4" s="18">
        <f t="shared" si="2"/>
        <v>2.5884678315210676</v>
      </c>
      <c r="K4" s="15">
        <v>0.73</v>
      </c>
      <c r="L4" s="18">
        <f t="shared" si="3"/>
        <v>1.2484283001624861</v>
      </c>
      <c r="M4" s="15">
        <v>0.86</v>
      </c>
      <c r="N4" s="18">
        <f t="shared" si="4"/>
        <v>1.1184283001624862</v>
      </c>
      <c r="O4" s="15">
        <v>0.77</v>
      </c>
      <c r="P4" s="18">
        <f t="shared" si="5"/>
        <v>1.208428300162486</v>
      </c>
      <c r="Q4" s="14">
        <v>5.13</v>
      </c>
      <c r="R4" s="18">
        <f t="shared" si="6"/>
        <v>-3.5415321684789323</v>
      </c>
    </row>
    <row r="5" spans="1:20" x14ac:dyDescent="0.25">
      <c r="A5" s="95">
        <v>26</v>
      </c>
      <c r="B5" s="16" t="s">
        <v>185</v>
      </c>
      <c r="C5" s="20">
        <v>22.4</v>
      </c>
      <c r="D5" s="20">
        <v>8.8000000000000007</v>
      </c>
      <c r="E5" s="20">
        <f t="shared" si="0"/>
        <v>15.6</v>
      </c>
      <c r="F5" s="17">
        <v>-34</v>
      </c>
      <c r="G5" s="16">
        <v>12.2</v>
      </c>
      <c r="H5" s="16">
        <f t="shared" si="1"/>
        <v>3.3734534438301647</v>
      </c>
      <c r="I5" s="15">
        <v>0.77</v>
      </c>
      <c r="J5" s="18">
        <f t="shared" si="2"/>
        <v>3.3811083686106036</v>
      </c>
      <c r="K5" s="15">
        <v>0.67</v>
      </c>
      <c r="L5" s="18">
        <f t="shared" si="3"/>
        <v>1.7034534438301647</v>
      </c>
      <c r="M5" s="15">
        <v>0.89</v>
      </c>
      <c r="N5" s="18">
        <f t="shared" si="4"/>
        <v>1.4834534438301645</v>
      </c>
      <c r="O5" s="15">
        <v>0.7</v>
      </c>
      <c r="P5" s="18">
        <f t="shared" si="5"/>
        <v>1.6734534438301649</v>
      </c>
      <c r="Q5" s="14">
        <v>3.18</v>
      </c>
      <c r="R5" s="18">
        <f t="shared" si="6"/>
        <v>-0.79889163138939656</v>
      </c>
    </row>
    <row r="6" spans="1:20" x14ac:dyDescent="0.25">
      <c r="A6" s="95">
        <v>27</v>
      </c>
      <c r="B6" s="16" t="s">
        <v>185</v>
      </c>
      <c r="C6" s="20">
        <v>30.6</v>
      </c>
      <c r="D6" s="20">
        <v>10.3</v>
      </c>
      <c r="E6" s="20">
        <f t="shared" si="0"/>
        <v>20.450000000000003</v>
      </c>
      <c r="F6" s="17">
        <v>-34</v>
      </c>
      <c r="G6" s="16">
        <v>12.2</v>
      </c>
      <c r="H6" s="16">
        <f t="shared" si="1"/>
        <v>4.7346459396033724</v>
      </c>
      <c r="I6" s="15">
        <v>1.1599999999999999</v>
      </c>
      <c r="J6" s="18">
        <f t="shared" si="2"/>
        <v>3.0815913272442872</v>
      </c>
      <c r="K6" s="15">
        <v>1.1299999999999999</v>
      </c>
      <c r="L6" s="18">
        <f t="shared" si="3"/>
        <v>2.6046459396033725</v>
      </c>
      <c r="M6" s="15">
        <v>1.22</v>
      </c>
      <c r="N6" s="18">
        <f t="shared" si="4"/>
        <v>2.5146459396033727</v>
      </c>
      <c r="O6" s="15">
        <v>0.8</v>
      </c>
      <c r="P6" s="18">
        <f t="shared" si="5"/>
        <v>2.9346459396033726</v>
      </c>
      <c r="Q6" s="14">
        <v>3.84</v>
      </c>
      <c r="R6" s="18">
        <f t="shared" si="6"/>
        <v>-1.7584086727557127</v>
      </c>
    </row>
    <row r="7" spans="1:20" x14ac:dyDescent="0.25">
      <c r="A7" s="95">
        <v>28</v>
      </c>
      <c r="B7" s="16" t="s">
        <v>185</v>
      </c>
      <c r="C7" s="20">
        <v>20.5</v>
      </c>
      <c r="D7" s="20">
        <v>9.3000000000000007</v>
      </c>
      <c r="E7" s="20">
        <f t="shared" si="0"/>
        <v>14.9</v>
      </c>
      <c r="F7" s="17">
        <v>-34</v>
      </c>
      <c r="G7" s="16">
        <v>12.2</v>
      </c>
      <c r="H7" s="16">
        <f t="shared" si="1"/>
        <v>2.9956244119640894</v>
      </c>
      <c r="I7" s="15">
        <v>1.3</v>
      </c>
      <c r="J7" s="18">
        <f t="shared" si="2"/>
        <v>1.3043264707416071</v>
      </c>
      <c r="K7" s="15">
        <v>1.36</v>
      </c>
      <c r="L7" s="18">
        <f t="shared" si="3"/>
        <v>0.63562441196408925</v>
      </c>
      <c r="M7" s="15">
        <v>1.28</v>
      </c>
      <c r="N7" s="18">
        <f t="shared" si="4"/>
        <v>0.71562441196408932</v>
      </c>
      <c r="O7" s="15">
        <v>0.85</v>
      </c>
      <c r="P7" s="18">
        <f t="shared" si="5"/>
        <v>1.1456244119640893</v>
      </c>
      <c r="Q7" s="14">
        <v>4.0599999999999996</v>
      </c>
      <c r="R7" s="18">
        <f t="shared" si="6"/>
        <v>-3.7556735292583925</v>
      </c>
    </row>
    <row r="8" spans="1:20" x14ac:dyDescent="0.25">
      <c r="A8" s="95">
        <v>29</v>
      </c>
      <c r="B8" s="16" t="s">
        <v>185</v>
      </c>
      <c r="C8" s="20">
        <v>25.8</v>
      </c>
      <c r="D8" s="20">
        <v>7.3</v>
      </c>
      <c r="E8" s="20">
        <f t="shared" si="0"/>
        <v>16.55</v>
      </c>
      <c r="F8" s="17">
        <v>-34</v>
      </c>
      <c r="G8" s="16">
        <v>12.2</v>
      </c>
      <c r="H8" s="16">
        <f t="shared" si="1"/>
        <v>4.0491704183112001</v>
      </c>
      <c r="I8" s="15">
        <v>1.21</v>
      </c>
      <c r="J8" s="18">
        <f t="shared" si="2"/>
        <v>2.3464218333150413</v>
      </c>
      <c r="K8" s="15">
        <v>1.08</v>
      </c>
      <c r="L8" s="18">
        <f t="shared" si="3"/>
        <v>1.9691704183112</v>
      </c>
      <c r="M8" s="15">
        <v>1.38</v>
      </c>
      <c r="N8" s="18">
        <f t="shared" si="4"/>
        <v>1.6691704183112002</v>
      </c>
      <c r="O8" s="15">
        <v>0.83</v>
      </c>
      <c r="P8" s="18">
        <f t="shared" si="5"/>
        <v>2.2191704183112</v>
      </c>
      <c r="Q8" s="14">
        <v>3.41</v>
      </c>
      <c r="R8" s="18">
        <f t="shared" si="6"/>
        <v>-2.0635781666849589</v>
      </c>
    </row>
    <row r="9" spans="1:20" x14ac:dyDescent="0.25">
      <c r="A9" s="95">
        <v>30</v>
      </c>
      <c r="B9" s="16" t="s">
        <v>185</v>
      </c>
      <c r="C9" s="20">
        <v>25.2</v>
      </c>
      <c r="D9" s="20">
        <v>11.5</v>
      </c>
      <c r="E9" s="20">
        <f t="shared" si="0"/>
        <v>18.350000000000001</v>
      </c>
      <c r="F9" s="17">
        <v>-34</v>
      </c>
      <c r="G9" s="16">
        <v>12.2</v>
      </c>
      <c r="H9" s="16">
        <f t="shared" si="1"/>
        <v>3.6714478890897659</v>
      </c>
      <c r="I9" s="15">
        <v>1.34</v>
      </c>
      <c r="J9" s="18">
        <f t="shared" si="2"/>
        <v>1.7398864843953477</v>
      </c>
      <c r="K9" s="15">
        <v>1.31</v>
      </c>
      <c r="L9" s="18">
        <f t="shared" si="3"/>
        <v>1.3614478890897659</v>
      </c>
      <c r="M9" s="15">
        <v>1.93</v>
      </c>
      <c r="N9" s="18">
        <f t="shared" si="4"/>
        <v>0.741447889089766</v>
      </c>
      <c r="O9" s="15">
        <v>0.99</v>
      </c>
      <c r="P9" s="18">
        <f t="shared" si="5"/>
        <v>1.6814478890897657</v>
      </c>
      <c r="Q9" s="14">
        <v>3.18</v>
      </c>
      <c r="R9" s="18">
        <f t="shared" si="6"/>
        <v>-2.4401135156046525</v>
      </c>
    </row>
    <row r="10" spans="1:20" x14ac:dyDescent="0.25">
      <c r="A10" s="95">
        <v>1</v>
      </c>
      <c r="B10" s="16" t="s">
        <v>186</v>
      </c>
      <c r="C10" s="20">
        <v>25</v>
      </c>
      <c r="D10" s="20">
        <v>9</v>
      </c>
      <c r="E10" s="20">
        <f t="shared" si="0"/>
        <v>17</v>
      </c>
      <c r="F10" s="17">
        <v>-34</v>
      </c>
      <c r="G10" s="16">
        <v>10</v>
      </c>
      <c r="H10" s="16">
        <f t="shared" si="1"/>
        <v>3.1279999999999997</v>
      </c>
      <c r="I10" s="15">
        <v>1.19</v>
      </c>
      <c r="J10" s="18">
        <f t="shared" si="2"/>
        <v>1.6285714285714286</v>
      </c>
      <c r="K10" s="15">
        <v>1.07</v>
      </c>
      <c r="L10" s="18">
        <f t="shared" si="3"/>
        <v>1.0579999999999998</v>
      </c>
      <c r="M10" s="15">
        <v>1.04</v>
      </c>
      <c r="N10" s="18">
        <f t="shared" si="4"/>
        <v>1.0879999999999996</v>
      </c>
      <c r="O10" s="15">
        <v>0.84</v>
      </c>
      <c r="P10" s="18">
        <f t="shared" si="5"/>
        <v>1.2879999999999998</v>
      </c>
      <c r="Q10" s="14">
        <v>5.34</v>
      </c>
      <c r="R10" s="18">
        <f t="shared" si="6"/>
        <v>-4.7114285714285717</v>
      </c>
    </row>
    <row r="11" spans="1:20" x14ac:dyDescent="0.25">
      <c r="A11" s="95">
        <v>2</v>
      </c>
      <c r="B11" s="16" t="s">
        <v>186</v>
      </c>
      <c r="C11" s="20">
        <v>28.1</v>
      </c>
      <c r="D11" s="20">
        <v>11.4</v>
      </c>
      <c r="E11" s="20">
        <f t="shared" si="0"/>
        <v>19.75</v>
      </c>
      <c r="F11" s="17">
        <v>-34</v>
      </c>
      <c r="G11" s="16">
        <v>10</v>
      </c>
      <c r="H11" s="16">
        <f t="shared" si="1"/>
        <v>3.4541676701848165</v>
      </c>
      <c r="I11" s="15">
        <v>0.86</v>
      </c>
      <c r="J11" s="18">
        <f t="shared" si="2"/>
        <v>3.0164740350986241</v>
      </c>
      <c r="K11" s="15">
        <v>0.85</v>
      </c>
      <c r="L11" s="18">
        <f t="shared" si="3"/>
        <v>1.6041676701848164</v>
      </c>
      <c r="M11" s="15">
        <v>1.33</v>
      </c>
      <c r="N11" s="18">
        <f t="shared" si="4"/>
        <v>1.1241676701848164</v>
      </c>
      <c r="O11" s="15">
        <v>0.68</v>
      </c>
      <c r="P11" s="18">
        <f t="shared" si="5"/>
        <v>1.7741676701848164</v>
      </c>
      <c r="Q11" s="14">
        <v>3.18</v>
      </c>
      <c r="R11" s="18">
        <f t="shared" si="6"/>
        <v>-1.1635259649013761</v>
      </c>
    </row>
    <row r="12" spans="1:20" x14ac:dyDescent="0.25">
      <c r="A12" s="95">
        <v>3</v>
      </c>
      <c r="B12" s="16" t="s">
        <v>186</v>
      </c>
      <c r="C12" s="20">
        <v>21</v>
      </c>
      <c r="D12" s="20">
        <v>9.8000000000000007</v>
      </c>
      <c r="E12" s="20">
        <f t="shared" si="0"/>
        <v>15.4</v>
      </c>
      <c r="F12" s="17">
        <v>-34</v>
      </c>
      <c r="G12" s="16">
        <v>10</v>
      </c>
      <c r="H12" s="16">
        <f t="shared" si="1"/>
        <v>2.4939162070927718</v>
      </c>
      <c r="I12" s="15">
        <v>1.22</v>
      </c>
      <c r="J12" s="18">
        <f t="shared" si="2"/>
        <v>1.0441936123711244</v>
      </c>
      <c r="K12" s="15">
        <v>1.26</v>
      </c>
      <c r="L12" s="18">
        <f t="shared" si="3"/>
        <v>0.23391620709277183</v>
      </c>
      <c r="M12" s="15">
        <v>1.34</v>
      </c>
      <c r="N12" s="18">
        <f t="shared" si="4"/>
        <v>0.15391620709277176</v>
      </c>
      <c r="O12" s="15">
        <v>0.95</v>
      </c>
      <c r="P12" s="18">
        <f t="shared" si="5"/>
        <v>0.54391620709277189</v>
      </c>
      <c r="Q12" s="14">
        <v>4.2699999999999996</v>
      </c>
      <c r="R12" s="18">
        <f t="shared" si="6"/>
        <v>-4.2258063876288752</v>
      </c>
      <c r="S12" s="109"/>
    </row>
    <row r="13" spans="1:20" x14ac:dyDescent="0.25">
      <c r="A13" s="95">
        <v>4</v>
      </c>
      <c r="B13" s="16" t="s">
        <v>186</v>
      </c>
      <c r="C13" s="20">
        <v>22.4</v>
      </c>
      <c r="D13" s="20">
        <v>7.5</v>
      </c>
      <c r="E13" s="20">
        <f t="shared" si="0"/>
        <v>14.95</v>
      </c>
      <c r="F13" s="17">
        <v>-34</v>
      </c>
      <c r="G13" s="16">
        <v>10</v>
      </c>
      <c r="H13" s="16">
        <f t="shared" si="1"/>
        <v>2.8365590748739922</v>
      </c>
      <c r="I13" s="15">
        <v>0.96</v>
      </c>
      <c r="J13" s="18">
        <f t="shared" si="2"/>
        <v>1.9547490363270752</v>
      </c>
      <c r="K13" s="15">
        <v>0.85</v>
      </c>
      <c r="L13" s="18">
        <f t="shared" si="3"/>
        <v>0.98655907487399208</v>
      </c>
      <c r="M13" s="15">
        <v>1.02</v>
      </c>
      <c r="N13" s="18">
        <f t="shared" si="4"/>
        <v>0.81655907487399215</v>
      </c>
      <c r="O13" s="15">
        <v>0.75</v>
      </c>
      <c r="P13" s="18">
        <f t="shared" si="5"/>
        <v>1.0865590748739922</v>
      </c>
      <c r="Q13" s="14">
        <v>3.29</v>
      </c>
      <c r="R13" s="18">
        <f t="shared" si="6"/>
        <v>-2.3352509636729248</v>
      </c>
    </row>
    <row r="14" spans="1:20" x14ac:dyDescent="0.25">
      <c r="A14" s="95">
        <v>5</v>
      </c>
      <c r="B14" s="16" t="s">
        <v>186</v>
      </c>
      <c r="C14" s="20">
        <v>22.7</v>
      </c>
      <c r="D14" s="20">
        <v>9.3000000000000007</v>
      </c>
      <c r="E14" s="20">
        <f t="shared" si="0"/>
        <v>16</v>
      </c>
      <c r="F14" s="17">
        <v>-34</v>
      </c>
      <c r="G14" s="16">
        <v>10</v>
      </c>
      <c r="H14" s="16">
        <f t="shared" si="1"/>
        <v>2.7783961920503701</v>
      </c>
      <c r="I14" s="15">
        <v>0.62</v>
      </c>
      <c r="J14" s="18">
        <f t="shared" si="2"/>
        <v>3.4812841807264032</v>
      </c>
      <c r="K14" s="15">
        <v>0.57999999999999996</v>
      </c>
      <c r="L14" s="18">
        <f t="shared" si="3"/>
        <v>1.1983961920503701</v>
      </c>
      <c r="M14" s="15">
        <v>0.6</v>
      </c>
      <c r="N14" s="18">
        <f t="shared" si="4"/>
        <v>1.1783961920503701</v>
      </c>
      <c r="O14" s="15">
        <v>0.59</v>
      </c>
      <c r="P14" s="18">
        <f t="shared" si="5"/>
        <v>1.1883961920503703</v>
      </c>
      <c r="Q14" s="14">
        <v>2.67</v>
      </c>
      <c r="R14" s="18">
        <f t="shared" si="6"/>
        <v>-0.18871581927359671</v>
      </c>
    </row>
    <row r="15" spans="1:20" x14ac:dyDescent="0.25">
      <c r="A15" s="95">
        <v>6</v>
      </c>
      <c r="B15" s="16" t="s">
        <v>186</v>
      </c>
      <c r="C15" s="20">
        <v>16.600000000000001</v>
      </c>
      <c r="D15" s="20">
        <v>7.1</v>
      </c>
      <c r="E15" s="20">
        <f t="shared" si="0"/>
        <v>11.850000000000001</v>
      </c>
      <c r="F15" s="17">
        <v>-34</v>
      </c>
      <c r="G15" s="16">
        <v>10</v>
      </c>
      <c r="H15" s="16">
        <f t="shared" si="1"/>
        <v>2.045198455835032</v>
      </c>
      <c r="I15" s="15">
        <v>1.21</v>
      </c>
      <c r="J15" s="18">
        <f t="shared" si="2"/>
        <v>0.69024665771490246</v>
      </c>
      <c r="K15" s="15">
        <v>1.1100000000000001</v>
      </c>
      <c r="L15" s="18">
        <f t="shared" si="3"/>
        <v>-6.4801544164968083E-2</v>
      </c>
      <c r="M15" s="15">
        <v>1.2</v>
      </c>
      <c r="N15" s="18">
        <f t="shared" si="4"/>
        <v>-0.15480154416496794</v>
      </c>
      <c r="O15" s="15">
        <v>0.83</v>
      </c>
      <c r="P15" s="18">
        <f t="shared" si="5"/>
        <v>0.21519845583503194</v>
      </c>
      <c r="Q15" s="14">
        <v>2.39</v>
      </c>
      <c r="R15" s="18">
        <f t="shared" si="6"/>
        <v>-2.6997533422850974</v>
      </c>
    </row>
    <row r="16" spans="1:20" x14ac:dyDescent="0.25">
      <c r="A16" s="95">
        <v>7</v>
      </c>
      <c r="B16" s="16" t="s">
        <v>186</v>
      </c>
      <c r="C16" s="20">
        <v>15.9</v>
      </c>
      <c r="D16" s="20">
        <v>9.8000000000000007</v>
      </c>
      <c r="E16" s="20">
        <f t="shared" si="0"/>
        <v>12.850000000000001</v>
      </c>
      <c r="F16" s="17">
        <v>-34</v>
      </c>
      <c r="G16" s="16">
        <v>10</v>
      </c>
      <c r="H16" s="16">
        <f t="shared" si="1"/>
        <v>1.6956534154272214</v>
      </c>
      <c r="I16" s="15">
        <v>0.69</v>
      </c>
      <c r="J16" s="18">
        <f t="shared" si="2"/>
        <v>1.4574687180104657</v>
      </c>
      <c r="K16" s="15">
        <v>0.63</v>
      </c>
      <c r="L16" s="18">
        <f t="shared" si="3"/>
        <v>6.5653415427221251E-2</v>
      </c>
      <c r="M16" s="15">
        <v>0.76</v>
      </c>
      <c r="N16" s="18">
        <f t="shared" si="4"/>
        <v>-6.4346584572778642E-2</v>
      </c>
      <c r="O16" s="15">
        <v>0.61</v>
      </c>
      <c r="P16" s="18">
        <f t="shared" si="5"/>
        <v>8.5653415427221269E-2</v>
      </c>
      <c r="Q16" s="14">
        <v>1.99</v>
      </c>
      <c r="R16" s="18">
        <f t="shared" si="6"/>
        <v>-1.5325312819895343</v>
      </c>
    </row>
    <row r="17" spans="1:18" x14ac:dyDescent="0.25">
      <c r="A17" s="95">
        <v>8</v>
      </c>
      <c r="B17" s="16" t="s">
        <v>186</v>
      </c>
      <c r="C17" s="20">
        <v>27.4</v>
      </c>
      <c r="D17" s="20">
        <v>8.1999999999999993</v>
      </c>
      <c r="E17" s="20">
        <f t="shared" si="0"/>
        <v>17.799999999999997</v>
      </c>
      <c r="F17" s="17">
        <v>-34</v>
      </c>
      <c r="G17" s="16">
        <v>10</v>
      </c>
      <c r="H17" s="16">
        <f t="shared" si="1"/>
        <v>3.5071770802170787</v>
      </c>
      <c r="I17" s="15">
        <v>0.61</v>
      </c>
      <c r="J17" s="18">
        <f t="shared" si="2"/>
        <v>4.7494706233066868</v>
      </c>
      <c r="K17" s="15">
        <v>0.6</v>
      </c>
      <c r="L17" s="18">
        <f t="shared" si="3"/>
        <v>1.9071770802170787</v>
      </c>
      <c r="M17" s="15">
        <v>0.62</v>
      </c>
      <c r="N17" s="18">
        <f t="shared" si="4"/>
        <v>1.8871770802170786</v>
      </c>
      <c r="O17" s="15">
        <v>0.59</v>
      </c>
      <c r="P17" s="18">
        <f t="shared" si="5"/>
        <v>1.9171770802170789</v>
      </c>
      <c r="Q17" s="14">
        <v>1.83</v>
      </c>
      <c r="R17" s="18">
        <f t="shared" si="6"/>
        <v>1.9194706233066867</v>
      </c>
    </row>
    <row r="18" spans="1:18" x14ac:dyDescent="0.25">
      <c r="A18" s="95">
        <v>9</v>
      </c>
      <c r="B18" s="16" t="s">
        <v>186</v>
      </c>
      <c r="C18" s="20">
        <v>30.4</v>
      </c>
      <c r="D18" s="20">
        <v>11.3</v>
      </c>
      <c r="E18" s="20">
        <f t="shared" si="0"/>
        <v>20.85</v>
      </c>
      <c r="F18" s="17">
        <v>-34</v>
      </c>
      <c r="G18" s="16">
        <v>10</v>
      </c>
      <c r="H18" s="16">
        <f t="shared" si="1"/>
        <v>3.8046122637858906</v>
      </c>
      <c r="I18" s="15">
        <v>1.23</v>
      </c>
      <c r="J18" s="18">
        <f t="shared" si="2"/>
        <v>2.0931807022649518</v>
      </c>
      <c r="K18" s="15">
        <v>1.19</v>
      </c>
      <c r="L18" s="18">
        <f t="shared" si="3"/>
        <v>1.6146122637858906</v>
      </c>
      <c r="M18" s="15">
        <v>0.76</v>
      </c>
      <c r="N18" s="18">
        <f t="shared" si="4"/>
        <v>2.0446122637858908</v>
      </c>
      <c r="O18" s="15">
        <v>0.85</v>
      </c>
      <c r="P18" s="18">
        <f t="shared" si="5"/>
        <v>1.9546122637858905</v>
      </c>
      <c r="Q18" s="14">
        <v>3.27</v>
      </c>
      <c r="R18" s="18">
        <f t="shared" si="6"/>
        <v>-2.1768192977350482</v>
      </c>
    </row>
    <row r="19" spans="1:18" x14ac:dyDescent="0.25">
      <c r="A19" s="95">
        <v>10</v>
      </c>
      <c r="B19" s="16" t="s">
        <v>186</v>
      </c>
      <c r="C19" s="20">
        <v>21</v>
      </c>
      <c r="D19" s="20">
        <v>10.5</v>
      </c>
      <c r="E19" s="20">
        <f t="shared" si="0"/>
        <v>15.75</v>
      </c>
      <c r="F19" s="17">
        <v>-34</v>
      </c>
      <c r="G19" s="16">
        <v>10</v>
      </c>
      <c r="H19" s="16">
        <f t="shared" si="1"/>
        <v>2.4408089655378604</v>
      </c>
      <c r="I19" s="15">
        <v>0.9</v>
      </c>
      <c r="J19" s="18">
        <f t="shared" si="2"/>
        <v>1.7120099617087337</v>
      </c>
      <c r="K19" s="15">
        <v>0.86</v>
      </c>
      <c r="L19" s="18">
        <f t="shared" si="3"/>
        <v>0.58080896553786054</v>
      </c>
      <c r="M19" s="15">
        <v>0.62</v>
      </c>
      <c r="N19" s="18">
        <f t="shared" si="4"/>
        <v>0.82080896553786031</v>
      </c>
      <c r="O19" s="15">
        <v>0.72</v>
      </c>
      <c r="P19" s="18">
        <f t="shared" si="5"/>
        <v>0.72080896553786045</v>
      </c>
      <c r="Q19" s="14">
        <v>3.75</v>
      </c>
      <c r="R19" s="18">
        <f t="shared" si="6"/>
        <v>-3.0379900382912663</v>
      </c>
    </row>
    <row r="20" spans="1:18" x14ac:dyDescent="0.25">
      <c r="A20" s="95">
        <v>11</v>
      </c>
      <c r="B20" s="16" t="s">
        <v>186</v>
      </c>
      <c r="C20" s="20">
        <v>21.6</v>
      </c>
      <c r="D20" s="20">
        <v>8.6</v>
      </c>
      <c r="E20" s="20">
        <f t="shared" si="0"/>
        <v>15.100000000000001</v>
      </c>
      <c r="F20" s="17">
        <v>-34</v>
      </c>
      <c r="G20" s="16">
        <v>10</v>
      </c>
      <c r="H20" s="16">
        <f t="shared" si="1"/>
        <v>2.6619785066750636</v>
      </c>
      <c r="I20" s="15">
        <v>0.78</v>
      </c>
      <c r="J20" s="18">
        <f t="shared" si="2"/>
        <v>2.4127929572757223</v>
      </c>
      <c r="K20" s="15">
        <v>0.74</v>
      </c>
      <c r="L20" s="18">
        <f t="shared" si="3"/>
        <v>0.92197850667506365</v>
      </c>
      <c r="M20" s="15">
        <v>0.7</v>
      </c>
      <c r="N20" s="18">
        <f t="shared" si="4"/>
        <v>0.96197850667506368</v>
      </c>
      <c r="O20" s="15">
        <v>0.69</v>
      </c>
      <c r="P20" s="18">
        <f t="shared" si="5"/>
        <v>0.97197850667506369</v>
      </c>
      <c r="Q20" s="14">
        <v>2.69</v>
      </c>
      <c r="R20" s="18">
        <f t="shared" si="6"/>
        <v>-1.2772070427242777</v>
      </c>
    </row>
    <row r="21" spans="1:18" x14ac:dyDescent="0.25">
      <c r="A21" s="95">
        <v>12</v>
      </c>
      <c r="B21" s="16" t="s">
        <v>186</v>
      </c>
      <c r="C21" s="20">
        <v>21.6</v>
      </c>
      <c r="D21" s="20">
        <v>9.5</v>
      </c>
      <c r="E21" s="20">
        <f t="shared" si="0"/>
        <v>15.55</v>
      </c>
      <c r="F21" s="81">
        <v>-34</v>
      </c>
      <c r="G21" s="16">
        <v>10</v>
      </c>
      <c r="H21" s="79">
        <f t="shared" si="1"/>
        <v>2.6041830873135625</v>
      </c>
      <c r="I21" s="15">
        <v>0.56999999999999995</v>
      </c>
      <c r="J21" s="18">
        <f t="shared" si="2"/>
        <v>3.5687422584448472</v>
      </c>
      <c r="K21" s="15">
        <v>0.56000000000000005</v>
      </c>
      <c r="L21" s="18">
        <f t="shared" si="3"/>
        <v>1.0441830873135625</v>
      </c>
      <c r="M21" s="15">
        <v>0.6</v>
      </c>
      <c r="N21" s="18">
        <f t="shared" si="4"/>
        <v>1.0041830873135624</v>
      </c>
      <c r="O21" s="15">
        <v>0.56999999999999995</v>
      </c>
      <c r="P21" s="18">
        <f t="shared" si="5"/>
        <v>1.0341830873135627</v>
      </c>
      <c r="Q21" s="14">
        <v>2.77</v>
      </c>
      <c r="R21" s="18">
        <f t="shared" si="6"/>
        <v>-0.20125774155515286</v>
      </c>
    </row>
    <row r="22" spans="1:18" x14ac:dyDescent="0.25">
      <c r="A22" s="95">
        <v>13</v>
      </c>
      <c r="B22" s="16" t="s">
        <v>186</v>
      </c>
      <c r="C22" s="20">
        <v>24.2</v>
      </c>
      <c r="D22" s="20">
        <v>8.8000000000000007</v>
      </c>
      <c r="E22" s="20">
        <f t="shared" si="0"/>
        <v>16.5</v>
      </c>
      <c r="F22" s="17">
        <v>-34</v>
      </c>
      <c r="G22" s="16">
        <v>10</v>
      </c>
      <c r="H22" s="16">
        <f t="shared" si="1"/>
        <v>3.0236603397207165</v>
      </c>
      <c r="I22" s="15">
        <v>0.66</v>
      </c>
      <c r="J22" s="18">
        <f t="shared" si="2"/>
        <v>3.5813035450313881</v>
      </c>
      <c r="K22" s="15">
        <v>0.7</v>
      </c>
      <c r="L22" s="18">
        <f t="shared" si="3"/>
        <v>1.3236603397207167</v>
      </c>
      <c r="M22" s="15">
        <v>0.91</v>
      </c>
      <c r="N22" s="18">
        <f t="shared" si="4"/>
        <v>1.1136603397207163</v>
      </c>
      <c r="O22" s="15">
        <v>0.57999999999999996</v>
      </c>
      <c r="P22" s="18">
        <f t="shared" si="5"/>
        <v>1.4436603397207164</v>
      </c>
      <c r="Q22" s="14">
        <v>2.79</v>
      </c>
      <c r="R22" s="18">
        <f t="shared" si="6"/>
        <v>-0.20869645496861189</v>
      </c>
    </row>
    <row r="23" spans="1:18" x14ac:dyDescent="0.25">
      <c r="A23" s="95">
        <v>14</v>
      </c>
      <c r="B23" s="16" t="s">
        <v>186</v>
      </c>
      <c r="C23" s="20">
        <v>19.3</v>
      </c>
      <c r="D23" s="20">
        <v>7.7</v>
      </c>
      <c r="E23" s="20">
        <f t="shared" si="0"/>
        <v>13.5</v>
      </c>
      <c r="F23" s="81">
        <v>-34</v>
      </c>
      <c r="G23" s="16">
        <v>10</v>
      </c>
      <c r="H23" s="79">
        <f t="shared" si="1"/>
        <v>2.3892229071394744</v>
      </c>
      <c r="I23" s="15">
        <v>0.71</v>
      </c>
      <c r="J23" s="18">
        <f t="shared" si="2"/>
        <v>2.365102686111936</v>
      </c>
      <c r="K23" s="15">
        <v>0.68</v>
      </c>
      <c r="L23" s="18">
        <f t="shared" si="3"/>
        <v>0.70922290713947422</v>
      </c>
      <c r="M23" s="15">
        <v>0.75</v>
      </c>
      <c r="N23" s="18">
        <f t="shared" si="4"/>
        <v>0.63922290713947438</v>
      </c>
      <c r="O23" s="15">
        <v>0.57999999999999996</v>
      </c>
      <c r="P23" s="18">
        <f t="shared" si="5"/>
        <v>0.80922290713947431</v>
      </c>
      <c r="Q23" s="14">
        <v>2.84</v>
      </c>
      <c r="R23" s="18">
        <f t="shared" si="6"/>
        <v>-1.4748973138880639</v>
      </c>
    </row>
    <row r="24" spans="1:18" x14ac:dyDescent="0.25">
      <c r="A24" s="95">
        <v>15</v>
      </c>
      <c r="B24" s="16" t="s">
        <v>186</v>
      </c>
      <c r="C24" s="20">
        <v>19.3</v>
      </c>
      <c r="D24" s="20">
        <v>5.3</v>
      </c>
      <c r="E24" s="20">
        <f t="shared" si="0"/>
        <v>12.3</v>
      </c>
      <c r="F24" s="17">
        <v>-34</v>
      </c>
      <c r="G24" s="16">
        <v>10</v>
      </c>
      <c r="H24" s="16">
        <f t="shared" si="1"/>
        <v>2.5215029129469593</v>
      </c>
      <c r="I24" s="15">
        <v>0.81</v>
      </c>
      <c r="J24" s="18">
        <f t="shared" si="2"/>
        <v>2.1129665591937767</v>
      </c>
      <c r="K24" s="15">
        <v>0.78</v>
      </c>
      <c r="L24" s="18">
        <f t="shared" si="3"/>
        <v>0.74150291294695925</v>
      </c>
      <c r="M24" s="15">
        <v>0.92</v>
      </c>
      <c r="N24" s="18">
        <f t="shared" si="4"/>
        <v>0.60150291294695934</v>
      </c>
      <c r="O24" s="15">
        <v>0.69</v>
      </c>
      <c r="P24" s="18">
        <f t="shared" si="5"/>
        <v>0.83150291294695933</v>
      </c>
      <c r="Q24" s="14">
        <v>2.46</v>
      </c>
      <c r="R24" s="18">
        <f t="shared" si="6"/>
        <v>-1.3470334408062232</v>
      </c>
    </row>
    <row r="25" spans="1:18" x14ac:dyDescent="0.25">
      <c r="A25" s="95">
        <v>16</v>
      </c>
      <c r="B25" s="16" t="s">
        <v>186</v>
      </c>
      <c r="C25" s="20">
        <v>23.7</v>
      </c>
      <c r="D25" s="20">
        <v>4.9000000000000004</v>
      </c>
      <c r="E25" s="20">
        <f t="shared" si="0"/>
        <v>14.3</v>
      </c>
      <c r="F25" s="17">
        <v>-34</v>
      </c>
      <c r="G25" s="16">
        <v>10</v>
      </c>
      <c r="H25" s="16">
        <f t="shared" si="1"/>
        <v>3.1214120183019736</v>
      </c>
      <c r="I25" s="15">
        <v>0.85</v>
      </c>
      <c r="J25" s="18">
        <f t="shared" si="2"/>
        <v>2.6722494332964395</v>
      </c>
      <c r="K25" s="15">
        <v>0.8</v>
      </c>
      <c r="L25" s="18">
        <f t="shared" si="3"/>
        <v>1.3214120183019737</v>
      </c>
      <c r="M25" s="15">
        <v>0.95</v>
      </c>
      <c r="N25" s="18">
        <f t="shared" si="4"/>
        <v>1.1714120183019734</v>
      </c>
      <c r="O25" s="15">
        <v>0.67</v>
      </c>
      <c r="P25" s="18">
        <f t="shared" si="5"/>
        <v>1.4514120183019736</v>
      </c>
      <c r="Q25" s="14">
        <v>2.1</v>
      </c>
      <c r="R25" s="18">
        <f t="shared" si="6"/>
        <v>-0.4277505667035606</v>
      </c>
    </row>
    <row r="26" spans="1:18" x14ac:dyDescent="0.25">
      <c r="A26" s="95">
        <v>17</v>
      </c>
      <c r="B26" s="16" t="s">
        <v>186</v>
      </c>
      <c r="C26" s="20">
        <v>26.4</v>
      </c>
      <c r="D26" s="20">
        <v>4.0999999999999996</v>
      </c>
      <c r="E26" s="20">
        <f t="shared" si="0"/>
        <v>15.25</v>
      </c>
      <c r="F26" s="17">
        <v>-34</v>
      </c>
      <c r="G26" s="16">
        <v>10</v>
      </c>
      <c r="H26" s="16">
        <f t="shared" si="1"/>
        <v>3.5027568133899902</v>
      </c>
      <c r="I26" s="15">
        <v>0.6</v>
      </c>
      <c r="J26" s="18">
        <f t="shared" si="2"/>
        <v>4.8379280223166505</v>
      </c>
      <c r="K26" s="15">
        <v>0.56000000000000005</v>
      </c>
      <c r="L26" s="18">
        <f t="shared" si="3"/>
        <v>1.9427568133899902</v>
      </c>
      <c r="M26" s="15">
        <v>0.68</v>
      </c>
      <c r="N26" s="18">
        <f t="shared" si="4"/>
        <v>1.8227568133899901</v>
      </c>
      <c r="O26" s="15">
        <v>0.56999999999999995</v>
      </c>
      <c r="P26" s="18">
        <f t="shared" si="5"/>
        <v>1.9327568133899904</v>
      </c>
      <c r="Q26" s="14">
        <v>3.45</v>
      </c>
      <c r="R26" s="18">
        <f t="shared" si="6"/>
        <v>0.38792802231665036</v>
      </c>
    </row>
    <row r="27" spans="1:18" x14ac:dyDescent="0.25">
      <c r="A27" s="95">
        <v>18</v>
      </c>
      <c r="B27" s="16" t="s">
        <v>186</v>
      </c>
      <c r="C27" s="20">
        <v>19.7</v>
      </c>
      <c r="D27" s="20">
        <v>7</v>
      </c>
      <c r="E27" s="20">
        <f t="shared" si="0"/>
        <v>13.35</v>
      </c>
      <c r="F27" s="17">
        <v>-34</v>
      </c>
      <c r="G27" s="16">
        <v>10</v>
      </c>
      <c r="H27" s="16">
        <f t="shared" si="1"/>
        <v>2.4876449287930948</v>
      </c>
      <c r="I27" s="15">
        <v>0.56000000000000005</v>
      </c>
      <c r="J27" s="18">
        <f t="shared" si="2"/>
        <v>3.4422230871305262</v>
      </c>
      <c r="K27" s="15">
        <v>0.52</v>
      </c>
      <c r="L27" s="18">
        <f t="shared" si="3"/>
        <v>0.96764492879309483</v>
      </c>
      <c r="M27" s="15">
        <v>0.56999999999999995</v>
      </c>
      <c r="N27" s="18">
        <f t="shared" si="4"/>
        <v>0.917644928793095</v>
      </c>
      <c r="O27" s="15">
        <v>0.51</v>
      </c>
      <c r="P27" s="18">
        <f t="shared" si="5"/>
        <v>0.97764492879309484</v>
      </c>
      <c r="Q27" s="14">
        <v>4.29</v>
      </c>
      <c r="R27" s="18">
        <f t="shared" si="6"/>
        <v>-1.8477769128694739</v>
      </c>
    </row>
    <row r="28" spans="1:18" x14ac:dyDescent="0.25">
      <c r="A28" s="95">
        <v>19</v>
      </c>
      <c r="B28" s="16" t="s">
        <v>186</v>
      </c>
      <c r="C28" s="20">
        <v>20.5</v>
      </c>
      <c r="D28" s="20">
        <v>5.6</v>
      </c>
      <c r="E28" s="20">
        <f t="shared" si="0"/>
        <v>13.05</v>
      </c>
      <c r="F28" s="17">
        <v>-34</v>
      </c>
      <c r="G28" s="16">
        <v>10</v>
      </c>
      <c r="H28" s="16">
        <f t="shared" si="1"/>
        <v>2.6678748106404844</v>
      </c>
      <c r="I28" s="15">
        <v>0.91</v>
      </c>
      <c r="J28" s="18">
        <f t="shared" si="2"/>
        <v>1.9317305611433895</v>
      </c>
      <c r="K28" s="15">
        <v>0.82</v>
      </c>
      <c r="L28" s="18">
        <f t="shared" si="3"/>
        <v>0.84787481064048453</v>
      </c>
      <c r="M28" s="15">
        <v>0.99</v>
      </c>
      <c r="N28" s="18">
        <f t="shared" si="4"/>
        <v>0.67787481064048438</v>
      </c>
      <c r="O28" s="15">
        <v>0.78</v>
      </c>
      <c r="P28" s="18">
        <f t="shared" si="5"/>
        <v>0.88787481064048435</v>
      </c>
      <c r="Q28" s="14">
        <v>2.14</v>
      </c>
      <c r="R28" s="18">
        <f t="shared" si="6"/>
        <v>-1.2082694388566106</v>
      </c>
    </row>
    <row r="29" spans="1:18" x14ac:dyDescent="0.25">
      <c r="A29" s="95">
        <v>20</v>
      </c>
      <c r="B29" s="16" t="s">
        <v>186</v>
      </c>
      <c r="C29" s="20">
        <v>29.1</v>
      </c>
      <c r="D29" s="20">
        <v>4.8</v>
      </c>
      <c r="E29" s="20">
        <f t="shared" si="0"/>
        <v>16.95</v>
      </c>
      <c r="F29" s="17">
        <v>-34</v>
      </c>
      <c r="G29" s="16">
        <v>10</v>
      </c>
      <c r="H29" s="16">
        <f t="shared" si="1"/>
        <v>3.849202431251181</v>
      </c>
      <c r="I29" s="15">
        <v>0.67</v>
      </c>
      <c r="J29" s="18">
        <f t="shared" si="2"/>
        <v>4.7450782555987772</v>
      </c>
      <c r="K29" s="15">
        <v>0.67</v>
      </c>
      <c r="L29" s="18">
        <f t="shared" si="3"/>
        <v>2.1792024312511811</v>
      </c>
      <c r="M29" s="15">
        <v>0.96</v>
      </c>
      <c r="N29" s="18">
        <f t="shared" si="4"/>
        <v>1.889202431251181</v>
      </c>
      <c r="O29" s="15">
        <v>0.56999999999999995</v>
      </c>
      <c r="P29" s="18">
        <f t="shared" si="5"/>
        <v>2.2792024312511812</v>
      </c>
      <c r="Q29" s="14">
        <v>1.1599999999999999</v>
      </c>
      <c r="R29" s="18">
        <f t="shared" si="6"/>
        <v>2.585078255598777</v>
      </c>
    </row>
    <row r="30" spans="1:18" x14ac:dyDescent="0.25">
      <c r="A30" s="95">
        <v>21</v>
      </c>
      <c r="B30" s="16" t="s">
        <v>186</v>
      </c>
      <c r="C30" s="20">
        <v>26.5</v>
      </c>
      <c r="D30" s="20">
        <v>7.1</v>
      </c>
      <c r="E30" s="20">
        <f t="shared" si="0"/>
        <v>16.8</v>
      </c>
      <c r="F30" s="17">
        <v>-34</v>
      </c>
      <c r="G30" s="16">
        <v>10</v>
      </c>
      <c r="H30" s="16">
        <f t="shared" si="1"/>
        <v>3.4240918130213736</v>
      </c>
      <c r="I30" s="15">
        <v>0.78</v>
      </c>
      <c r="J30" s="18">
        <f t="shared" si="2"/>
        <v>3.3898612987453509</v>
      </c>
      <c r="K30" s="15">
        <v>0.73</v>
      </c>
      <c r="L30" s="18">
        <f t="shared" si="3"/>
        <v>1.6940918130213736</v>
      </c>
      <c r="M30" s="15">
        <v>0.79</v>
      </c>
      <c r="N30" s="18">
        <f t="shared" si="4"/>
        <v>1.6340918130213735</v>
      </c>
      <c r="O30" s="15">
        <v>0.57999999999999996</v>
      </c>
      <c r="P30" s="18">
        <f t="shared" si="5"/>
        <v>1.8440918130213735</v>
      </c>
      <c r="Q30" s="14">
        <v>2.74</v>
      </c>
      <c r="R30" s="18">
        <f t="shared" si="6"/>
        <v>-0.3501387012546493</v>
      </c>
    </row>
    <row r="31" spans="1:18" x14ac:dyDescent="0.25">
      <c r="A31" s="95">
        <v>22</v>
      </c>
      <c r="B31" s="16" t="s">
        <v>186</v>
      </c>
      <c r="C31" s="20">
        <v>26.6</v>
      </c>
      <c r="D31" s="20">
        <v>5.8</v>
      </c>
      <c r="E31" s="20">
        <f t="shared" si="0"/>
        <v>16.2</v>
      </c>
      <c r="F31" s="17">
        <v>-34</v>
      </c>
      <c r="G31" s="16">
        <v>10</v>
      </c>
      <c r="H31" s="16">
        <f t="shared" si="1"/>
        <v>3.4825518184228077</v>
      </c>
      <c r="I31" s="15">
        <v>0.53</v>
      </c>
      <c r="J31" s="18">
        <f t="shared" si="2"/>
        <v>5.5708524875902032</v>
      </c>
      <c r="K31" s="15">
        <v>0.52</v>
      </c>
      <c r="L31" s="18">
        <f t="shared" si="3"/>
        <v>1.9625518184228077</v>
      </c>
      <c r="M31" s="15">
        <v>0.69</v>
      </c>
      <c r="N31" s="18">
        <f t="shared" si="4"/>
        <v>1.7925518184228078</v>
      </c>
      <c r="O31" s="15">
        <v>0.53</v>
      </c>
      <c r="P31" s="18">
        <f t="shared" si="5"/>
        <v>1.9525518184228075</v>
      </c>
      <c r="Q31" s="14">
        <v>3.12</v>
      </c>
      <c r="R31" s="18">
        <f t="shared" si="6"/>
        <v>1.4508524875902031</v>
      </c>
    </row>
    <row r="32" spans="1:18" x14ac:dyDescent="0.25">
      <c r="H32" s="25">
        <f>SUM(H2:H31)</f>
        <v>93.210032711194202</v>
      </c>
      <c r="I32">
        <f>SUM(I2:I31)</f>
        <v>26.640000000000004</v>
      </c>
      <c r="K32">
        <f>SUM(K2:K31)</f>
        <v>25.359999999999996</v>
      </c>
      <c r="M32">
        <f>SUM(M2:M31)</f>
        <v>28.350000000000005</v>
      </c>
      <c r="O32">
        <f>SUM(O2:O31)</f>
        <v>21.380000000000003</v>
      </c>
      <c r="Q32">
        <f>SUM(Q2:Q31)</f>
        <v>96.720000000000013</v>
      </c>
    </row>
    <row r="33" spans="1:45" x14ac:dyDescent="0.25">
      <c r="H33" s="25">
        <f>AVERAGE(H2:H31)</f>
        <v>3.10700109037314</v>
      </c>
      <c r="I33" s="25">
        <f>AVERAGE(I2:I31)</f>
        <v>0.88800000000000012</v>
      </c>
      <c r="K33" s="25">
        <f>AVERAGE(K2:K31)</f>
        <v>0.84533333333333316</v>
      </c>
      <c r="M33" s="25">
        <f>AVERAGE(M2:M31)</f>
        <v>0.94500000000000017</v>
      </c>
      <c r="O33" s="25">
        <f>AVERAGE(O2:O31)</f>
        <v>0.71266666666666678</v>
      </c>
      <c r="Q33" s="25">
        <f>AVERAGE(Q2:Q31)</f>
        <v>3.2240000000000006</v>
      </c>
    </row>
    <row r="38" spans="1:45" x14ac:dyDescent="0.25">
      <c r="C38" s="96" t="s">
        <v>189</v>
      </c>
      <c r="D38" s="97">
        <v>24</v>
      </c>
      <c r="E38" s="97">
        <v>25</v>
      </c>
      <c r="F38" s="97">
        <v>26</v>
      </c>
      <c r="G38" s="97">
        <v>27</v>
      </c>
      <c r="H38" s="97">
        <v>28</v>
      </c>
      <c r="I38" s="97">
        <v>30</v>
      </c>
      <c r="J38" s="97">
        <v>1</v>
      </c>
      <c r="K38" s="97">
        <v>2</v>
      </c>
      <c r="L38" s="97">
        <v>3</v>
      </c>
      <c r="M38" s="97">
        <v>4</v>
      </c>
      <c r="N38" s="97">
        <v>5</v>
      </c>
      <c r="O38" s="97">
        <v>6</v>
      </c>
      <c r="P38" s="97">
        <v>7</v>
      </c>
      <c r="Q38" s="97">
        <v>6</v>
      </c>
      <c r="R38" s="97">
        <v>7</v>
      </c>
      <c r="S38" s="97">
        <v>10</v>
      </c>
      <c r="T38" s="97">
        <v>11</v>
      </c>
      <c r="U38" s="97">
        <v>12</v>
      </c>
      <c r="V38" s="97">
        <v>13</v>
      </c>
      <c r="W38" s="97">
        <v>14</v>
      </c>
      <c r="X38" s="97">
        <v>15</v>
      </c>
      <c r="Y38" s="97">
        <v>16</v>
      </c>
      <c r="Z38" s="97">
        <v>17</v>
      </c>
      <c r="AA38" s="97">
        <v>18</v>
      </c>
      <c r="AB38" s="97">
        <v>19</v>
      </c>
      <c r="AC38" s="97">
        <v>20</v>
      </c>
      <c r="AD38" s="97">
        <v>21</v>
      </c>
      <c r="AE38" s="97">
        <v>22</v>
      </c>
      <c r="AF38" s="97">
        <v>23</v>
      </c>
      <c r="AG38" s="22"/>
    </row>
    <row r="39" spans="1:45" x14ac:dyDescent="0.25">
      <c r="A39" s="93"/>
      <c r="B39" s="93"/>
      <c r="C39" s="21" t="s">
        <v>190</v>
      </c>
      <c r="D39" s="20">
        <v>19.2</v>
      </c>
      <c r="E39" s="20">
        <v>17</v>
      </c>
      <c r="F39" s="20">
        <v>14.7</v>
      </c>
      <c r="G39" s="20">
        <v>17.399999999999999</v>
      </c>
      <c r="H39" s="20">
        <v>17.399999999999999</v>
      </c>
      <c r="I39" s="20">
        <v>19</v>
      </c>
      <c r="J39" s="20">
        <v>16.3</v>
      </c>
      <c r="K39" s="20">
        <v>16.5</v>
      </c>
      <c r="L39" s="20">
        <v>19.600000000000001</v>
      </c>
      <c r="M39" s="20">
        <v>19.5</v>
      </c>
      <c r="N39" s="20">
        <v>12</v>
      </c>
      <c r="O39" s="20">
        <v>18.5</v>
      </c>
      <c r="P39" s="20">
        <v>13.8</v>
      </c>
      <c r="Q39" s="20">
        <v>18.5</v>
      </c>
      <c r="R39" s="20">
        <v>13.8</v>
      </c>
      <c r="S39" s="20">
        <v>17.2</v>
      </c>
      <c r="T39" s="20">
        <v>16.5</v>
      </c>
      <c r="U39" s="20">
        <v>14.2</v>
      </c>
      <c r="V39" s="20">
        <v>11.6</v>
      </c>
      <c r="W39" s="20">
        <v>13.6</v>
      </c>
      <c r="X39" s="20">
        <v>19.5</v>
      </c>
      <c r="Y39" s="20">
        <v>18.3</v>
      </c>
      <c r="Z39" s="20">
        <v>9.4</v>
      </c>
      <c r="AA39" s="20">
        <v>10.199999999999999</v>
      </c>
      <c r="AB39" s="20">
        <v>17.899999999999999</v>
      </c>
      <c r="AC39" s="20">
        <v>14</v>
      </c>
      <c r="AD39" s="20">
        <v>16.600000000000001</v>
      </c>
      <c r="AE39" s="20">
        <v>12.2</v>
      </c>
      <c r="AF39" s="20">
        <v>12.6</v>
      </c>
      <c r="AG39" s="22"/>
    </row>
    <row r="40" spans="1:45" x14ac:dyDescent="0.25">
      <c r="A40" s="14"/>
      <c r="B40" s="14"/>
      <c r="C40" s="23" t="s">
        <v>191</v>
      </c>
      <c r="D40" s="20">
        <v>11</v>
      </c>
      <c r="E40" s="20">
        <v>10.8</v>
      </c>
      <c r="F40" s="20">
        <v>5.0999999999999996</v>
      </c>
      <c r="G40" s="20">
        <v>2.8</v>
      </c>
      <c r="H40" s="20">
        <v>0.8</v>
      </c>
      <c r="I40" s="20">
        <v>0.2</v>
      </c>
      <c r="J40" s="20">
        <v>3.2</v>
      </c>
      <c r="K40" s="20">
        <v>0.7</v>
      </c>
      <c r="L40" s="20">
        <v>0.3</v>
      </c>
      <c r="M40" s="20">
        <v>3.5</v>
      </c>
      <c r="N40" s="20">
        <v>6.5</v>
      </c>
      <c r="O40" s="20">
        <v>4</v>
      </c>
      <c r="P40" s="20">
        <v>1.7</v>
      </c>
      <c r="Q40" s="20">
        <v>4</v>
      </c>
      <c r="R40" s="20">
        <v>1.7</v>
      </c>
      <c r="S40" s="20">
        <v>9.4</v>
      </c>
      <c r="T40" s="20">
        <v>8.5</v>
      </c>
      <c r="U40" s="20">
        <v>7.8</v>
      </c>
      <c r="V40" s="20">
        <v>2.9</v>
      </c>
      <c r="W40" s="20">
        <v>1.5</v>
      </c>
      <c r="X40" s="20">
        <v>0.2</v>
      </c>
      <c r="Y40" s="98">
        <v>-1.1000000000000001</v>
      </c>
      <c r="Z40" s="20">
        <v>3.8</v>
      </c>
      <c r="AA40" s="20">
        <v>5.4</v>
      </c>
      <c r="AB40" s="20">
        <v>5.6</v>
      </c>
      <c r="AC40" s="20">
        <v>4</v>
      </c>
      <c r="AD40" s="20">
        <v>1.9</v>
      </c>
      <c r="AE40" s="20">
        <v>6.3</v>
      </c>
      <c r="AF40" s="20">
        <v>9.6</v>
      </c>
      <c r="AG40" s="22"/>
    </row>
    <row r="41" spans="1:45" x14ac:dyDescent="0.25">
      <c r="C41" s="24" t="s">
        <v>192</v>
      </c>
      <c r="D41" s="20">
        <v>8.1999999999999993</v>
      </c>
      <c r="E41" s="20">
        <v>6.2</v>
      </c>
      <c r="F41" s="20">
        <v>9.6</v>
      </c>
      <c r="G41" s="20">
        <v>14.6</v>
      </c>
      <c r="H41" s="20">
        <v>16.600000000000001</v>
      </c>
      <c r="I41" s="20">
        <v>18.8</v>
      </c>
      <c r="J41" s="20">
        <v>13.1</v>
      </c>
      <c r="K41" s="20">
        <v>15.8</v>
      </c>
      <c r="L41" s="20">
        <v>19.3</v>
      </c>
      <c r="M41" s="20">
        <v>16</v>
      </c>
      <c r="N41" s="20">
        <v>5.5</v>
      </c>
      <c r="O41" s="20">
        <v>14.5</v>
      </c>
      <c r="P41" s="20">
        <v>12.1</v>
      </c>
      <c r="Q41" s="20">
        <v>14.5</v>
      </c>
      <c r="R41" s="20">
        <v>12.1</v>
      </c>
      <c r="S41" s="20">
        <v>7.8</v>
      </c>
      <c r="T41" s="20">
        <v>8</v>
      </c>
      <c r="U41" s="20">
        <v>6.4</v>
      </c>
      <c r="V41" s="20">
        <v>8.6999999999999993</v>
      </c>
      <c r="W41" s="20">
        <v>12.1</v>
      </c>
      <c r="X41" s="20">
        <v>19.3</v>
      </c>
      <c r="Y41" s="20">
        <v>19.399999999999999</v>
      </c>
      <c r="Z41" s="20">
        <v>5.6</v>
      </c>
      <c r="AA41" s="20">
        <v>4.8</v>
      </c>
      <c r="AB41" s="20">
        <v>12.3</v>
      </c>
      <c r="AC41" s="20">
        <v>10</v>
      </c>
      <c r="AD41" s="20">
        <v>14.7</v>
      </c>
      <c r="AE41" s="20">
        <v>5.9</v>
      </c>
      <c r="AF41" s="20">
        <v>3</v>
      </c>
      <c r="AG41" s="19"/>
    </row>
    <row r="44" spans="1:45" x14ac:dyDescent="0.25">
      <c r="A44" s="93"/>
      <c r="B44" s="14"/>
    </row>
    <row r="45" spans="1:45" x14ac:dyDescent="0.25">
      <c r="A45" s="93"/>
      <c r="B45" s="14"/>
      <c r="D45" s="96" t="s">
        <v>189</v>
      </c>
      <c r="E45" s="21" t="s">
        <v>190</v>
      </c>
      <c r="F45" s="23" t="s">
        <v>191</v>
      </c>
      <c r="G45" s="24" t="s">
        <v>192</v>
      </c>
      <c r="I45" s="96" t="s">
        <v>189</v>
      </c>
      <c r="J45" s="21" t="s">
        <v>190</v>
      </c>
      <c r="K45" s="23" t="s">
        <v>191</v>
      </c>
      <c r="L45" s="24" t="s">
        <v>192</v>
      </c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19"/>
    </row>
    <row r="46" spans="1:45" x14ac:dyDescent="0.25">
      <c r="A46" s="93"/>
      <c r="B46" s="14"/>
      <c r="D46" s="97">
        <v>24</v>
      </c>
      <c r="E46" s="20">
        <v>19.2</v>
      </c>
      <c r="F46" s="20">
        <v>11</v>
      </c>
      <c r="G46" s="20">
        <v>8.1999999999999993</v>
      </c>
      <c r="I46" s="97">
        <v>24</v>
      </c>
      <c r="J46" s="20">
        <v>21.6</v>
      </c>
      <c r="K46" s="20">
        <v>7.4</v>
      </c>
      <c r="L46" s="20">
        <v>14.2</v>
      </c>
      <c r="N46" s="182" t="s">
        <v>194</v>
      </c>
      <c r="O46" s="182"/>
      <c r="P46" s="182"/>
      <c r="Q46" s="182"/>
      <c r="R46" s="182"/>
      <c r="S46" s="182"/>
      <c r="T46" s="182"/>
      <c r="U46" s="182"/>
      <c r="V46" s="182"/>
      <c r="W46" s="182"/>
      <c r="X46" s="182"/>
      <c r="Y46" s="182"/>
      <c r="Z46" s="182"/>
      <c r="AA46" s="182"/>
      <c r="AB46" s="182"/>
      <c r="AC46" s="182"/>
      <c r="AD46" s="182"/>
      <c r="AE46" s="182"/>
      <c r="AF46" s="182"/>
      <c r="AG46" s="182"/>
      <c r="AH46" s="182"/>
      <c r="AI46" s="182"/>
      <c r="AJ46" s="182"/>
      <c r="AK46" s="182"/>
      <c r="AL46" s="182"/>
      <c r="AM46" s="182"/>
      <c r="AN46" s="182"/>
      <c r="AO46" s="182"/>
      <c r="AP46" s="182"/>
      <c r="AQ46" s="182"/>
      <c r="AR46" s="182"/>
      <c r="AS46" s="19"/>
    </row>
    <row r="47" spans="1:45" x14ac:dyDescent="0.25">
      <c r="A47" s="93"/>
      <c r="B47" s="14"/>
      <c r="D47" s="97">
        <v>25</v>
      </c>
      <c r="E47" s="20">
        <v>17</v>
      </c>
      <c r="F47" s="20">
        <v>10.8</v>
      </c>
      <c r="G47" s="20">
        <v>6.2</v>
      </c>
      <c r="H47" s="92"/>
      <c r="I47" s="97">
        <v>25</v>
      </c>
      <c r="J47" s="20">
        <v>26.6</v>
      </c>
      <c r="K47" s="20">
        <v>7.9</v>
      </c>
      <c r="L47" s="20">
        <v>18.7</v>
      </c>
      <c r="M47" s="92"/>
      <c r="N47" s="96" t="s">
        <v>189</v>
      </c>
      <c r="O47" s="97">
        <v>24</v>
      </c>
      <c r="P47" s="97">
        <v>25</v>
      </c>
      <c r="Q47" s="97">
        <v>24</v>
      </c>
      <c r="R47" s="97">
        <v>25</v>
      </c>
      <c r="S47" s="97">
        <v>28</v>
      </c>
      <c r="T47" s="97">
        <v>29</v>
      </c>
      <c r="U47" s="97">
        <v>30</v>
      </c>
      <c r="V47" s="97">
        <v>1</v>
      </c>
      <c r="W47" s="97">
        <v>2</v>
      </c>
      <c r="X47" s="97">
        <v>3</v>
      </c>
      <c r="Y47" s="97">
        <v>4</v>
      </c>
      <c r="Z47" s="97">
        <v>5</v>
      </c>
      <c r="AA47" s="97">
        <v>6</v>
      </c>
      <c r="AB47" s="97">
        <v>7</v>
      </c>
      <c r="AC47" s="97">
        <v>8</v>
      </c>
      <c r="AD47" s="97">
        <v>9</v>
      </c>
      <c r="AE47" s="97">
        <v>10</v>
      </c>
      <c r="AF47" s="97">
        <v>11</v>
      </c>
      <c r="AG47" s="97">
        <v>12</v>
      </c>
      <c r="AH47" s="97">
        <v>13</v>
      </c>
      <c r="AI47" s="97">
        <v>14</v>
      </c>
      <c r="AJ47" s="97">
        <v>15</v>
      </c>
      <c r="AK47" s="97">
        <v>16</v>
      </c>
      <c r="AL47" s="97">
        <v>17</v>
      </c>
      <c r="AM47" s="97">
        <v>18</v>
      </c>
      <c r="AN47" s="97">
        <v>19</v>
      </c>
      <c r="AO47" s="97">
        <v>20</v>
      </c>
      <c r="AP47" s="97">
        <v>21</v>
      </c>
      <c r="AQ47" s="97">
        <v>22</v>
      </c>
      <c r="AR47" s="97">
        <v>23</v>
      </c>
      <c r="AS47" s="22"/>
    </row>
    <row r="48" spans="1:45" x14ac:dyDescent="0.25">
      <c r="A48" s="93"/>
      <c r="B48" s="14"/>
      <c r="D48" s="97">
        <v>26</v>
      </c>
      <c r="E48" s="20">
        <v>14.7</v>
      </c>
      <c r="F48" s="20">
        <v>5.0999999999999996</v>
      </c>
      <c r="G48" s="20">
        <v>9.6</v>
      </c>
      <c r="H48" s="93"/>
      <c r="I48" s="97">
        <v>26</v>
      </c>
      <c r="J48" s="20">
        <v>19.8</v>
      </c>
      <c r="K48" s="20">
        <v>8</v>
      </c>
      <c r="L48" s="20">
        <v>11.8</v>
      </c>
      <c r="M48" s="93"/>
      <c r="N48" s="21" t="s">
        <v>190</v>
      </c>
      <c r="O48" s="20">
        <v>21.6</v>
      </c>
      <c r="P48" s="20">
        <v>26.6</v>
      </c>
      <c r="Q48" s="20">
        <v>21.6</v>
      </c>
      <c r="R48" s="20">
        <v>26.6</v>
      </c>
      <c r="S48" s="20">
        <v>30.6</v>
      </c>
      <c r="T48" s="20">
        <v>20.5</v>
      </c>
      <c r="U48" s="20">
        <v>25.8</v>
      </c>
      <c r="V48" s="20">
        <v>25.2</v>
      </c>
      <c r="W48" s="20">
        <v>25</v>
      </c>
      <c r="X48" s="20">
        <v>28.1</v>
      </c>
      <c r="Y48" s="20">
        <v>21</v>
      </c>
      <c r="Z48" s="20">
        <v>22.4</v>
      </c>
      <c r="AA48" s="20">
        <v>22.7</v>
      </c>
      <c r="AB48" s="20">
        <v>16.600000000000001</v>
      </c>
      <c r="AC48" s="20">
        <v>15.9</v>
      </c>
      <c r="AD48" s="20">
        <v>27.4</v>
      </c>
      <c r="AE48" s="20">
        <v>30.4</v>
      </c>
      <c r="AF48" s="20">
        <v>21</v>
      </c>
      <c r="AG48" s="20">
        <v>21.6</v>
      </c>
      <c r="AH48" s="20">
        <v>21.6</v>
      </c>
      <c r="AI48" s="20">
        <v>24.2</v>
      </c>
      <c r="AJ48" s="20">
        <v>19.3</v>
      </c>
      <c r="AK48" s="20">
        <v>19.3</v>
      </c>
      <c r="AL48" s="20">
        <v>23.7</v>
      </c>
      <c r="AM48" s="20">
        <v>26.4</v>
      </c>
      <c r="AN48" s="20">
        <v>19.7</v>
      </c>
      <c r="AO48" s="20">
        <v>20.5</v>
      </c>
      <c r="AP48" s="20">
        <v>29.1</v>
      </c>
      <c r="AQ48" s="20">
        <v>26.5</v>
      </c>
      <c r="AR48" s="20">
        <v>26.6</v>
      </c>
      <c r="AS48" s="22"/>
    </row>
    <row r="49" spans="1:45" x14ac:dyDescent="0.25">
      <c r="A49" s="93"/>
      <c r="B49" s="14"/>
      <c r="D49" s="97">
        <v>27</v>
      </c>
      <c r="E49" s="20">
        <v>17.399999999999999</v>
      </c>
      <c r="F49" s="20">
        <v>2.8</v>
      </c>
      <c r="G49" s="20">
        <v>14.6</v>
      </c>
      <c r="H49" s="14"/>
      <c r="I49" s="97">
        <v>27</v>
      </c>
      <c r="J49" s="20">
        <v>22.4</v>
      </c>
      <c r="K49" s="20">
        <v>8.8000000000000007</v>
      </c>
      <c r="L49" s="20">
        <v>13.6</v>
      </c>
      <c r="M49" s="14"/>
      <c r="N49" s="23" t="s">
        <v>191</v>
      </c>
      <c r="O49" s="20">
        <v>7.4</v>
      </c>
      <c r="P49" s="20">
        <v>7.9</v>
      </c>
      <c r="Q49" s="20">
        <v>7.4</v>
      </c>
      <c r="R49" s="20">
        <v>7.9</v>
      </c>
      <c r="S49" s="20">
        <v>10.3</v>
      </c>
      <c r="T49" s="20">
        <v>9.3000000000000007</v>
      </c>
      <c r="U49" s="20">
        <v>7.3</v>
      </c>
      <c r="V49" s="20">
        <v>11.5</v>
      </c>
      <c r="W49" s="20">
        <v>9</v>
      </c>
      <c r="X49" s="20">
        <v>11.4</v>
      </c>
      <c r="Y49" s="20">
        <v>9.8000000000000007</v>
      </c>
      <c r="Z49" s="20">
        <v>7.5</v>
      </c>
      <c r="AA49" s="20">
        <v>9.3000000000000007</v>
      </c>
      <c r="AB49" s="20">
        <v>7.1</v>
      </c>
      <c r="AC49" s="20">
        <v>9.8000000000000007</v>
      </c>
      <c r="AD49" s="20">
        <v>8.1999999999999993</v>
      </c>
      <c r="AE49" s="20">
        <v>11.3</v>
      </c>
      <c r="AF49" s="20">
        <v>10.5</v>
      </c>
      <c r="AG49" s="20">
        <v>8.6</v>
      </c>
      <c r="AH49" s="20">
        <v>9.5</v>
      </c>
      <c r="AI49" s="20">
        <v>8.8000000000000007</v>
      </c>
      <c r="AJ49" s="20">
        <v>7.7</v>
      </c>
      <c r="AK49" s="20">
        <v>5.3</v>
      </c>
      <c r="AL49" s="20">
        <v>4.9000000000000004</v>
      </c>
      <c r="AM49" s="20">
        <v>4.0999999999999996</v>
      </c>
      <c r="AN49" s="20">
        <v>7</v>
      </c>
      <c r="AO49" s="20">
        <v>5.6</v>
      </c>
      <c r="AP49" s="20">
        <v>4.8</v>
      </c>
      <c r="AQ49" s="20">
        <v>7.1</v>
      </c>
      <c r="AR49" s="20">
        <v>5.8</v>
      </c>
      <c r="AS49" s="22"/>
    </row>
    <row r="50" spans="1:45" x14ac:dyDescent="0.25">
      <c r="A50" s="93"/>
      <c r="B50" s="14"/>
      <c r="D50" s="97">
        <v>28</v>
      </c>
      <c r="E50" s="20">
        <v>17.399999999999999</v>
      </c>
      <c r="F50" s="20">
        <v>0.8</v>
      </c>
      <c r="G50" s="20">
        <v>16.600000000000001</v>
      </c>
      <c r="I50" s="97">
        <v>28</v>
      </c>
      <c r="J50" s="20">
        <v>30.6</v>
      </c>
      <c r="K50" s="20">
        <v>10.3</v>
      </c>
      <c r="L50" s="20">
        <v>20.3</v>
      </c>
      <c r="N50" s="24" t="s">
        <v>192</v>
      </c>
      <c r="O50" s="20">
        <v>14.2</v>
      </c>
      <c r="P50" s="20">
        <v>18.7</v>
      </c>
      <c r="Q50" s="20">
        <v>14.2</v>
      </c>
      <c r="R50" s="20">
        <v>18.7</v>
      </c>
      <c r="S50" s="20">
        <v>20.3</v>
      </c>
      <c r="T50" s="20">
        <v>11.2</v>
      </c>
      <c r="U50" s="20">
        <v>18.5</v>
      </c>
      <c r="V50" s="20">
        <v>13.7</v>
      </c>
      <c r="W50" s="20">
        <v>16</v>
      </c>
      <c r="X50" s="20">
        <v>16.7</v>
      </c>
      <c r="Y50" s="20">
        <v>11.2</v>
      </c>
      <c r="Z50" s="20">
        <v>14.9</v>
      </c>
      <c r="AA50" s="20">
        <v>13.4</v>
      </c>
      <c r="AB50" s="20">
        <v>9.5</v>
      </c>
      <c r="AC50" s="20">
        <v>6.1</v>
      </c>
      <c r="AD50" s="20">
        <v>19.2</v>
      </c>
      <c r="AE50" s="20">
        <v>19.100000000000001</v>
      </c>
      <c r="AF50" s="20">
        <v>10.5</v>
      </c>
      <c r="AG50" s="20">
        <v>13</v>
      </c>
      <c r="AH50" s="20">
        <v>12.1</v>
      </c>
      <c r="AI50" s="20">
        <v>15.4</v>
      </c>
      <c r="AJ50" s="20">
        <v>11.6</v>
      </c>
      <c r="AK50" s="20">
        <v>14</v>
      </c>
      <c r="AL50" s="20">
        <v>18.8</v>
      </c>
      <c r="AM50" s="20">
        <v>22.3</v>
      </c>
      <c r="AN50" s="20">
        <v>12.7</v>
      </c>
      <c r="AO50" s="20">
        <v>14.9</v>
      </c>
      <c r="AP50" s="20">
        <v>24.3</v>
      </c>
      <c r="AQ50" s="20">
        <v>19.399999999999999</v>
      </c>
      <c r="AR50" s="20">
        <v>20.8</v>
      </c>
      <c r="AS50" s="19"/>
    </row>
    <row r="51" spans="1:45" x14ac:dyDescent="0.25">
      <c r="A51" s="93"/>
      <c r="B51" s="14"/>
      <c r="D51" s="97">
        <v>29</v>
      </c>
      <c r="E51" s="20">
        <v>16.899999999999999</v>
      </c>
      <c r="F51" s="20">
        <v>3.4</v>
      </c>
      <c r="G51" s="20">
        <v>13.5</v>
      </c>
      <c r="I51" s="97">
        <v>29</v>
      </c>
      <c r="J51" s="20">
        <v>20.5</v>
      </c>
      <c r="K51" s="20">
        <v>9.3000000000000007</v>
      </c>
      <c r="L51" s="20">
        <v>11.2</v>
      </c>
    </row>
    <row r="52" spans="1:45" x14ac:dyDescent="0.25">
      <c r="A52" s="93"/>
      <c r="B52" s="14"/>
      <c r="D52" s="97">
        <v>30</v>
      </c>
      <c r="E52" s="20">
        <v>19</v>
      </c>
      <c r="F52" s="20">
        <v>0.2</v>
      </c>
      <c r="G52" s="20">
        <v>18.8</v>
      </c>
      <c r="H52" s="92"/>
      <c r="I52" s="97">
        <v>30</v>
      </c>
      <c r="J52" s="20">
        <v>25.8</v>
      </c>
      <c r="K52" s="20">
        <v>7.3</v>
      </c>
      <c r="L52" s="20">
        <v>18.5</v>
      </c>
      <c r="M52" s="92"/>
      <c r="N52" s="92"/>
      <c r="O52" s="92"/>
      <c r="P52" s="92"/>
      <c r="Q52" s="92"/>
      <c r="R52" s="92"/>
      <c r="S52" s="92"/>
      <c r="T52" s="92"/>
      <c r="U52" s="92"/>
      <c r="V52" s="92"/>
      <c r="W52" s="92"/>
      <c r="X52" s="92"/>
      <c r="Y52" s="92"/>
      <c r="Z52" s="92"/>
      <c r="AA52" s="92"/>
      <c r="AB52" s="92"/>
      <c r="AC52" s="92"/>
      <c r="AD52" s="92"/>
      <c r="AE52" s="92"/>
      <c r="AF52" s="92"/>
      <c r="AG52" s="92"/>
      <c r="AH52" s="92"/>
      <c r="AI52" s="92"/>
    </row>
    <row r="53" spans="1:45" x14ac:dyDescent="0.25">
      <c r="A53" s="93"/>
      <c r="B53" s="14"/>
      <c r="D53" s="97">
        <v>1</v>
      </c>
      <c r="E53" s="20">
        <v>16.3</v>
      </c>
      <c r="F53" s="20">
        <v>3.2</v>
      </c>
      <c r="G53" s="20">
        <v>13.1</v>
      </c>
      <c r="H53" s="93"/>
      <c r="I53" s="97">
        <v>1</v>
      </c>
      <c r="J53" s="20">
        <v>25.2</v>
      </c>
      <c r="K53" s="20">
        <v>11.5</v>
      </c>
      <c r="L53" s="20">
        <v>13.7</v>
      </c>
      <c r="M53" s="93"/>
      <c r="N53" s="93"/>
      <c r="O53" s="93"/>
      <c r="P53" s="93"/>
      <c r="Q53" s="93"/>
      <c r="R53" s="93"/>
      <c r="S53" s="93"/>
      <c r="T53" s="93"/>
      <c r="U53" s="93"/>
      <c r="V53" s="93"/>
      <c r="W53" s="93"/>
      <c r="X53" s="93"/>
      <c r="Y53" s="93"/>
      <c r="Z53" s="93"/>
      <c r="AA53" s="93"/>
      <c r="AB53" s="93"/>
      <c r="AC53" s="93"/>
      <c r="AD53" s="93"/>
      <c r="AE53" s="93"/>
      <c r="AF53" s="93"/>
      <c r="AG53" s="93"/>
      <c r="AH53" s="93"/>
      <c r="AI53" s="94"/>
    </row>
    <row r="54" spans="1:45" x14ac:dyDescent="0.25">
      <c r="A54" s="93"/>
      <c r="B54" s="14"/>
      <c r="D54" s="97">
        <v>2</v>
      </c>
      <c r="E54" s="20">
        <v>16.5</v>
      </c>
      <c r="F54" s="20">
        <v>0.7</v>
      </c>
      <c r="G54" s="20">
        <v>15.8</v>
      </c>
      <c r="H54" s="14"/>
      <c r="I54" s="97">
        <v>2</v>
      </c>
      <c r="J54" s="20">
        <v>25</v>
      </c>
      <c r="K54" s="20">
        <v>9</v>
      </c>
      <c r="L54" s="20">
        <v>16</v>
      </c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92"/>
    </row>
    <row r="55" spans="1:45" x14ac:dyDescent="0.25">
      <c r="A55" s="93"/>
      <c r="B55" s="14"/>
      <c r="D55" s="97">
        <v>3</v>
      </c>
      <c r="E55" s="20">
        <v>19.600000000000001</v>
      </c>
      <c r="F55" s="20">
        <v>0.3</v>
      </c>
      <c r="G55" s="20">
        <v>19.3</v>
      </c>
      <c r="I55" s="97">
        <v>3</v>
      </c>
      <c r="J55" s="20">
        <v>28.1</v>
      </c>
      <c r="K55" s="20">
        <v>11.4</v>
      </c>
      <c r="L55" s="20">
        <v>16.7</v>
      </c>
    </row>
    <row r="56" spans="1:45" x14ac:dyDescent="0.25">
      <c r="A56" s="93"/>
      <c r="B56" s="14"/>
      <c r="D56" s="97">
        <v>4</v>
      </c>
      <c r="E56" s="20">
        <v>19.5</v>
      </c>
      <c r="F56" s="20">
        <v>3.5</v>
      </c>
      <c r="G56" s="20">
        <v>16</v>
      </c>
      <c r="I56" s="97">
        <v>4</v>
      </c>
      <c r="J56" s="20">
        <v>21</v>
      </c>
      <c r="K56" s="20">
        <v>9.8000000000000007</v>
      </c>
      <c r="L56" s="20">
        <v>11.2</v>
      </c>
    </row>
    <row r="57" spans="1:45" x14ac:dyDescent="0.25">
      <c r="A57" s="93"/>
      <c r="B57" s="14"/>
      <c r="D57" s="97">
        <v>5</v>
      </c>
      <c r="E57" s="20">
        <v>12</v>
      </c>
      <c r="F57" s="20">
        <v>6.5</v>
      </c>
      <c r="G57" s="20">
        <v>5.5</v>
      </c>
      <c r="I57" s="97">
        <v>5</v>
      </c>
      <c r="J57" s="20">
        <v>22.4</v>
      </c>
      <c r="K57" s="20">
        <v>7.5</v>
      </c>
      <c r="L57" s="20">
        <v>14.9</v>
      </c>
    </row>
    <row r="58" spans="1:45" x14ac:dyDescent="0.25">
      <c r="A58" s="93"/>
      <c r="B58" s="14"/>
      <c r="D58" s="97">
        <v>6</v>
      </c>
      <c r="E58" s="20">
        <v>18.5</v>
      </c>
      <c r="F58" s="20">
        <v>4</v>
      </c>
      <c r="G58" s="20">
        <v>14.5</v>
      </c>
      <c r="H58" s="93"/>
      <c r="I58" s="97">
        <v>6</v>
      </c>
      <c r="J58" s="20">
        <v>22.7</v>
      </c>
      <c r="K58" s="20">
        <v>9.3000000000000007</v>
      </c>
      <c r="L58" s="20">
        <v>13.4</v>
      </c>
      <c r="M58" s="93"/>
      <c r="N58" s="93"/>
      <c r="O58" s="93"/>
      <c r="P58" s="93"/>
      <c r="Q58" s="93"/>
      <c r="R58" s="93"/>
      <c r="S58" s="93"/>
      <c r="T58" s="93"/>
      <c r="U58" s="93"/>
      <c r="V58" s="93"/>
      <c r="W58" s="93"/>
      <c r="X58" s="93"/>
      <c r="Y58" s="93"/>
      <c r="Z58" s="93"/>
      <c r="AA58" s="93"/>
      <c r="AB58" s="93"/>
      <c r="AC58" s="93"/>
      <c r="AD58" s="93"/>
      <c r="AE58" s="93"/>
      <c r="AF58" s="93"/>
      <c r="AG58" s="93"/>
      <c r="AH58" s="93"/>
      <c r="AI58" s="94"/>
    </row>
    <row r="59" spans="1:45" x14ac:dyDescent="0.25">
      <c r="A59" s="93"/>
      <c r="B59" s="14"/>
      <c r="D59" s="97">
        <v>7</v>
      </c>
      <c r="E59" s="20">
        <v>13.8</v>
      </c>
      <c r="F59" s="20">
        <v>1.7</v>
      </c>
      <c r="G59" s="20">
        <v>12.1</v>
      </c>
      <c r="H59" s="14"/>
      <c r="I59" s="97">
        <v>7</v>
      </c>
      <c r="J59" s="20">
        <v>16.600000000000001</v>
      </c>
      <c r="K59" s="20">
        <v>7.1</v>
      </c>
      <c r="L59" s="20">
        <v>9.5</v>
      </c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92"/>
    </row>
    <row r="60" spans="1:45" x14ac:dyDescent="0.25">
      <c r="A60" s="93"/>
      <c r="B60" s="14"/>
      <c r="D60" s="97">
        <v>8</v>
      </c>
      <c r="E60" s="20">
        <v>13.1</v>
      </c>
      <c r="F60" s="20">
        <v>6.4</v>
      </c>
      <c r="G60" s="20">
        <v>6.7</v>
      </c>
      <c r="I60" s="97">
        <v>8</v>
      </c>
      <c r="J60" s="20">
        <v>15.9</v>
      </c>
      <c r="K60" s="20">
        <v>9.8000000000000007</v>
      </c>
      <c r="L60" s="20">
        <v>6.1</v>
      </c>
    </row>
    <row r="61" spans="1:45" x14ac:dyDescent="0.25">
      <c r="A61" s="93"/>
      <c r="B61" s="14"/>
      <c r="D61" s="97">
        <v>9</v>
      </c>
      <c r="E61" s="20">
        <v>18.899999999999999</v>
      </c>
      <c r="F61" s="20">
        <v>7.1</v>
      </c>
      <c r="G61" s="20">
        <v>11.8</v>
      </c>
      <c r="I61" s="97">
        <v>9</v>
      </c>
      <c r="J61" s="20">
        <v>27.4</v>
      </c>
      <c r="K61" s="20">
        <v>8.1999999999999993</v>
      </c>
      <c r="L61" s="20">
        <v>19.2</v>
      </c>
    </row>
    <row r="62" spans="1:45" x14ac:dyDescent="0.25">
      <c r="A62" s="93"/>
      <c r="B62" s="14"/>
      <c r="D62" s="97">
        <v>10</v>
      </c>
      <c r="E62" s="20">
        <v>17.2</v>
      </c>
      <c r="F62" s="20">
        <v>9.4</v>
      </c>
      <c r="G62" s="20">
        <v>7.8</v>
      </c>
      <c r="I62" s="97">
        <v>10</v>
      </c>
      <c r="J62" s="20">
        <v>30.4</v>
      </c>
      <c r="K62" s="20">
        <v>11.3</v>
      </c>
      <c r="L62" s="20">
        <v>19.100000000000001</v>
      </c>
    </row>
    <row r="63" spans="1:45" x14ac:dyDescent="0.25">
      <c r="A63" s="93"/>
      <c r="B63" s="14"/>
      <c r="D63" s="97">
        <v>11</v>
      </c>
      <c r="E63" s="20">
        <v>16.5</v>
      </c>
      <c r="F63" s="20">
        <v>8.5</v>
      </c>
      <c r="G63" s="20">
        <v>8</v>
      </c>
      <c r="I63" s="97">
        <v>11</v>
      </c>
      <c r="J63" s="20">
        <v>21</v>
      </c>
      <c r="K63" s="20">
        <v>10.5</v>
      </c>
      <c r="L63" s="20">
        <v>10.5</v>
      </c>
    </row>
    <row r="64" spans="1:45" x14ac:dyDescent="0.25">
      <c r="A64" s="93"/>
      <c r="B64" s="14"/>
      <c r="D64" s="97">
        <v>12</v>
      </c>
      <c r="E64" s="20">
        <v>14.2</v>
      </c>
      <c r="F64" s="20">
        <v>7.8</v>
      </c>
      <c r="G64" s="20">
        <v>6.4</v>
      </c>
      <c r="I64" s="97">
        <v>12</v>
      </c>
      <c r="J64" s="20">
        <v>21.6</v>
      </c>
      <c r="K64" s="20">
        <v>8.6</v>
      </c>
      <c r="L64" s="20">
        <v>13</v>
      </c>
    </row>
    <row r="65" spans="1:45" x14ac:dyDescent="0.25">
      <c r="A65" s="93"/>
      <c r="B65" s="14"/>
      <c r="D65" s="97">
        <v>13</v>
      </c>
      <c r="E65" s="20">
        <v>11.6</v>
      </c>
      <c r="F65" s="20">
        <v>2.9</v>
      </c>
      <c r="G65" s="20">
        <v>8.6999999999999993</v>
      </c>
      <c r="I65" s="97">
        <v>13</v>
      </c>
      <c r="J65" s="20">
        <v>21.6</v>
      </c>
      <c r="K65" s="20">
        <v>9.5</v>
      </c>
      <c r="L65" s="20">
        <v>12.1</v>
      </c>
      <c r="O65" s="14">
        <v>6.3</v>
      </c>
      <c r="P65" s="14">
        <v>6.3</v>
      </c>
      <c r="Q65" s="14">
        <v>3.09</v>
      </c>
      <c r="R65" s="14">
        <v>5.13</v>
      </c>
      <c r="S65" s="14">
        <v>3.18</v>
      </c>
      <c r="T65" s="14">
        <v>3.84</v>
      </c>
      <c r="U65" s="14">
        <v>4.0599999999999996</v>
      </c>
      <c r="V65" s="14">
        <v>3.41</v>
      </c>
      <c r="W65" s="14">
        <v>3.18</v>
      </c>
      <c r="X65" s="14">
        <v>5.34</v>
      </c>
      <c r="Y65" s="14">
        <v>3.18</v>
      </c>
      <c r="Z65" s="14">
        <v>4.2699999999999996</v>
      </c>
      <c r="AA65" s="14">
        <v>3.29</v>
      </c>
      <c r="AB65" s="14">
        <v>2.67</v>
      </c>
      <c r="AC65" s="14">
        <v>2.39</v>
      </c>
      <c r="AD65" s="14">
        <v>1.99</v>
      </c>
      <c r="AE65" s="14">
        <v>1.83</v>
      </c>
      <c r="AF65" s="14">
        <v>3.27</v>
      </c>
      <c r="AG65" s="14">
        <v>3.75</v>
      </c>
      <c r="AH65" s="14">
        <v>2.69</v>
      </c>
      <c r="AI65" s="14">
        <v>2.77</v>
      </c>
      <c r="AJ65" s="14">
        <v>2.79</v>
      </c>
      <c r="AK65" s="14">
        <v>2.84</v>
      </c>
      <c r="AL65" s="14">
        <v>2.46</v>
      </c>
      <c r="AM65" s="14">
        <v>2.1</v>
      </c>
      <c r="AN65" s="14">
        <v>3.45</v>
      </c>
      <c r="AO65" s="14">
        <v>4.29</v>
      </c>
      <c r="AP65" s="14">
        <v>2.14</v>
      </c>
      <c r="AQ65" s="14">
        <v>1.1599999999999999</v>
      </c>
      <c r="AR65" s="14">
        <v>2.74</v>
      </c>
      <c r="AS65" s="14">
        <v>3.12</v>
      </c>
    </row>
    <row r="66" spans="1:45" x14ac:dyDescent="0.25">
      <c r="A66" s="93"/>
      <c r="B66" s="14"/>
      <c r="D66" s="97">
        <v>14</v>
      </c>
      <c r="E66" s="20">
        <v>13.6</v>
      </c>
      <c r="F66" s="20">
        <v>1.5</v>
      </c>
      <c r="G66" s="20">
        <v>12.1</v>
      </c>
      <c r="I66" s="97">
        <v>14</v>
      </c>
      <c r="J66" s="20">
        <v>24.2</v>
      </c>
      <c r="K66" s="20">
        <v>8.8000000000000007</v>
      </c>
      <c r="L66" s="20">
        <v>15.4</v>
      </c>
      <c r="O66" s="14">
        <v>3.09</v>
      </c>
    </row>
    <row r="67" spans="1:45" x14ac:dyDescent="0.25">
      <c r="A67" s="93"/>
      <c r="B67" s="14"/>
      <c r="D67" s="97">
        <v>15</v>
      </c>
      <c r="E67" s="20">
        <v>19.5</v>
      </c>
      <c r="F67" s="20">
        <v>0.2</v>
      </c>
      <c r="G67" s="20">
        <v>19.3</v>
      </c>
      <c r="I67" s="97">
        <v>15</v>
      </c>
      <c r="J67" s="20">
        <v>19.3</v>
      </c>
      <c r="K67" s="20">
        <v>7.7</v>
      </c>
      <c r="L67" s="20">
        <v>11.6</v>
      </c>
      <c r="O67" s="14">
        <v>5.13</v>
      </c>
    </row>
    <row r="68" spans="1:45" x14ac:dyDescent="0.25">
      <c r="A68" s="93"/>
      <c r="B68" s="14"/>
      <c r="D68" s="97">
        <v>16</v>
      </c>
      <c r="E68" s="20">
        <v>18.3</v>
      </c>
      <c r="F68" s="98">
        <v>-1.1000000000000001</v>
      </c>
      <c r="G68" s="20">
        <v>19.399999999999999</v>
      </c>
      <c r="I68" s="97">
        <v>16</v>
      </c>
      <c r="J68" s="20">
        <v>19.3</v>
      </c>
      <c r="K68" s="20">
        <v>5.3</v>
      </c>
      <c r="L68" s="20">
        <v>14</v>
      </c>
      <c r="O68" s="14">
        <v>3.18</v>
      </c>
    </row>
    <row r="69" spans="1:45" x14ac:dyDescent="0.25">
      <c r="A69" s="93"/>
      <c r="B69" s="14"/>
      <c r="D69" s="97">
        <v>17</v>
      </c>
      <c r="E69" s="20">
        <v>9.4</v>
      </c>
      <c r="F69" s="20">
        <v>3.8</v>
      </c>
      <c r="G69" s="20">
        <v>5.6</v>
      </c>
      <c r="I69" s="97">
        <v>17</v>
      </c>
      <c r="J69" s="20">
        <v>23.7</v>
      </c>
      <c r="K69" s="20">
        <v>4.9000000000000004</v>
      </c>
      <c r="L69" s="20">
        <v>18.8</v>
      </c>
      <c r="O69" s="14">
        <v>3.84</v>
      </c>
      <c r="P69" s="93"/>
      <c r="R69" s="93"/>
    </row>
    <row r="70" spans="1:45" x14ac:dyDescent="0.25">
      <c r="A70" s="93"/>
      <c r="B70" s="14"/>
      <c r="D70" s="97">
        <v>18</v>
      </c>
      <c r="E70" s="20">
        <v>10.199999999999999</v>
      </c>
      <c r="F70" s="20">
        <v>5.4</v>
      </c>
      <c r="G70" s="20">
        <v>4.8</v>
      </c>
      <c r="I70" s="97">
        <v>18</v>
      </c>
      <c r="J70" s="20">
        <v>26.4</v>
      </c>
      <c r="K70" s="20">
        <v>4.0999999999999996</v>
      </c>
      <c r="L70" s="20">
        <v>22.3</v>
      </c>
      <c r="O70" s="14">
        <v>4.0599999999999996</v>
      </c>
      <c r="P70" s="93"/>
      <c r="R70" s="93"/>
    </row>
    <row r="71" spans="1:45" x14ac:dyDescent="0.25">
      <c r="A71" s="93"/>
      <c r="B71" s="14"/>
      <c r="D71" s="97">
        <v>19</v>
      </c>
      <c r="E71" s="20">
        <v>17.899999999999999</v>
      </c>
      <c r="F71" s="20">
        <v>5.6</v>
      </c>
      <c r="G71" s="20">
        <v>12.3</v>
      </c>
      <c r="I71" s="97">
        <v>19</v>
      </c>
      <c r="J71" s="20">
        <v>19.7</v>
      </c>
      <c r="K71" s="20">
        <v>7</v>
      </c>
      <c r="L71" s="20">
        <v>12.7</v>
      </c>
      <c r="O71" s="14">
        <v>3.41</v>
      </c>
      <c r="P71" s="93"/>
      <c r="R71" s="93"/>
    </row>
    <row r="72" spans="1:45" x14ac:dyDescent="0.25">
      <c r="A72" s="93"/>
      <c r="B72" s="14"/>
      <c r="D72" s="97">
        <v>20</v>
      </c>
      <c r="E72" s="20">
        <v>14</v>
      </c>
      <c r="F72" s="20">
        <v>4</v>
      </c>
      <c r="G72" s="20">
        <v>10</v>
      </c>
      <c r="I72" s="97">
        <v>20</v>
      </c>
      <c r="J72" s="20">
        <v>20.5</v>
      </c>
      <c r="K72" s="20">
        <v>5.6</v>
      </c>
      <c r="L72" s="20">
        <v>14.9</v>
      </c>
      <c r="O72" s="14">
        <v>3.18</v>
      </c>
      <c r="P72" s="93"/>
      <c r="R72" s="93"/>
    </row>
    <row r="73" spans="1:45" x14ac:dyDescent="0.25">
      <c r="A73" s="93"/>
      <c r="B73" s="14"/>
      <c r="D73" s="97">
        <v>21</v>
      </c>
      <c r="E73" s="20">
        <v>16.600000000000001</v>
      </c>
      <c r="F73" s="20">
        <v>1.9</v>
      </c>
      <c r="G73" s="20">
        <v>14.7</v>
      </c>
      <c r="I73" s="97">
        <v>21</v>
      </c>
      <c r="J73" s="20">
        <v>29.1</v>
      </c>
      <c r="K73" s="20">
        <v>4.8</v>
      </c>
      <c r="L73" s="20">
        <v>24.3</v>
      </c>
      <c r="O73" s="14">
        <v>5.34</v>
      </c>
      <c r="P73" s="93"/>
      <c r="R73" s="93"/>
    </row>
    <row r="74" spans="1:45" x14ac:dyDescent="0.25">
      <c r="D74" s="97">
        <v>22</v>
      </c>
      <c r="E74" s="20">
        <v>12.2</v>
      </c>
      <c r="F74" s="20">
        <v>6.3</v>
      </c>
      <c r="G74" s="20">
        <v>5.9</v>
      </c>
      <c r="I74" s="97">
        <v>22</v>
      </c>
      <c r="J74" s="20">
        <v>26.5</v>
      </c>
      <c r="K74" s="20">
        <v>7.1</v>
      </c>
      <c r="L74" s="20">
        <v>19.399999999999999</v>
      </c>
      <c r="O74" s="14">
        <v>3.18</v>
      </c>
      <c r="P74" s="93"/>
      <c r="R74" s="93"/>
    </row>
    <row r="75" spans="1:45" x14ac:dyDescent="0.25">
      <c r="D75" s="97">
        <v>23</v>
      </c>
      <c r="E75" s="20">
        <v>12.6</v>
      </c>
      <c r="F75" s="20">
        <v>9.6</v>
      </c>
      <c r="G75" s="20">
        <v>3</v>
      </c>
      <c r="I75" s="97">
        <v>23</v>
      </c>
      <c r="J75" s="20">
        <v>26.6</v>
      </c>
      <c r="K75" s="20">
        <v>5.8</v>
      </c>
      <c r="L75" s="20">
        <v>20.8</v>
      </c>
      <c r="O75" s="14">
        <v>4.2699999999999996</v>
      </c>
      <c r="P75" s="93"/>
      <c r="R75" s="93"/>
    </row>
    <row r="76" spans="1:45" x14ac:dyDescent="0.25">
      <c r="F76" s="93"/>
      <c r="G76" s="14"/>
      <c r="J76" s="92"/>
      <c r="K76" s="93"/>
      <c r="L76" s="14"/>
      <c r="O76" s="14">
        <v>3.29</v>
      </c>
      <c r="P76" s="93"/>
      <c r="R76" s="93"/>
    </row>
    <row r="77" spans="1:45" x14ac:dyDescent="0.25">
      <c r="F77" s="93"/>
      <c r="G77" s="14"/>
      <c r="J77" s="92"/>
      <c r="K77" s="93"/>
      <c r="L77" s="14"/>
      <c r="O77" s="14">
        <v>2.67</v>
      </c>
      <c r="P77" s="93"/>
      <c r="R77" s="93"/>
    </row>
    <row r="78" spans="1:45" x14ac:dyDescent="0.25">
      <c r="F78" s="93"/>
      <c r="G78" s="14"/>
      <c r="J78" s="92"/>
      <c r="K78" s="93"/>
      <c r="L78" s="14"/>
      <c r="O78" s="14">
        <v>2.39</v>
      </c>
      <c r="P78" s="93"/>
      <c r="R78" s="93"/>
    </row>
    <row r="79" spans="1:45" x14ac:dyDescent="0.25">
      <c r="F79" s="93"/>
      <c r="G79" s="14"/>
      <c r="J79" s="92"/>
      <c r="K79" s="93"/>
      <c r="L79" s="14"/>
      <c r="O79" s="14">
        <v>1.99</v>
      </c>
      <c r="P79" s="93"/>
      <c r="R79" s="93"/>
    </row>
    <row r="80" spans="1:45" x14ac:dyDescent="0.25">
      <c r="F80" s="93"/>
      <c r="G80" s="14"/>
      <c r="J80" s="92"/>
      <c r="K80" s="93"/>
      <c r="L80" s="14"/>
      <c r="O80" s="14">
        <v>1.83</v>
      </c>
      <c r="P80" s="93"/>
      <c r="R80" s="93"/>
    </row>
    <row r="81" spans="1:18" x14ac:dyDescent="0.25">
      <c r="F81" s="93"/>
      <c r="G81" s="14"/>
      <c r="J81" s="92"/>
      <c r="K81" s="93"/>
      <c r="L81" s="14"/>
      <c r="O81" s="14">
        <v>3.27</v>
      </c>
      <c r="P81" s="93"/>
      <c r="R81" s="93"/>
    </row>
    <row r="82" spans="1:18" x14ac:dyDescent="0.25">
      <c r="F82" s="93"/>
      <c r="G82" s="14"/>
      <c r="J82" s="92"/>
      <c r="K82" s="93"/>
      <c r="L82" s="14"/>
      <c r="O82" s="14">
        <v>3.75</v>
      </c>
      <c r="P82" s="93"/>
      <c r="R82" s="93"/>
    </row>
    <row r="83" spans="1:18" x14ac:dyDescent="0.25">
      <c r="F83" s="93"/>
      <c r="G83" s="14"/>
      <c r="J83" s="92"/>
      <c r="K83" s="93"/>
      <c r="L83" s="14"/>
      <c r="O83" s="14">
        <v>2.69</v>
      </c>
      <c r="P83" s="93"/>
      <c r="R83" s="93"/>
    </row>
    <row r="84" spans="1:18" x14ac:dyDescent="0.25">
      <c r="F84" s="93"/>
      <c r="G84" s="14"/>
      <c r="J84" s="92"/>
      <c r="K84" s="93"/>
      <c r="L84" s="14"/>
      <c r="O84" s="14">
        <v>2.77</v>
      </c>
      <c r="P84" s="93"/>
      <c r="R84" s="93"/>
    </row>
    <row r="85" spans="1:18" x14ac:dyDescent="0.25">
      <c r="F85" s="93"/>
      <c r="G85" s="14"/>
      <c r="J85" s="92"/>
      <c r="K85" s="93"/>
      <c r="L85" s="14"/>
      <c r="O85" s="14">
        <v>2.79</v>
      </c>
      <c r="P85" s="93"/>
      <c r="R85" s="93"/>
    </row>
    <row r="86" spans="1:18" x14ac:dyDescent="0.25">
      <c r="F86" s="93"/>
      <c r="G86" s="14"/>
      <c r="J86" s="92"/>
      <c r="K86" s="93"/>
      <c r="L86" s="14"/>
      <c r="O86" s="14">
        <v>2.84</v>
      </c>
      <c r="P86" s="93"/>
      <c r="R86" s="93"/>
    </row>
    <row r="87" spans="1:18" x14ac:dyDescent="0.25">
      <c r="F87" s="93"/>
      <c r="G87" s="14"/>
      <c r="J87" s="92"/>
      <c r="K87" s="93"/>
      <c r="L87" s="14"/>
      <c r="O87" s="14">
        <v>2.46</v>
      </c>
      <c r="P87" s="93"/>
      <c r="R87" s="93"/>
    </row>
    <row r="88" spans="1:18" x14ac:dyDescent="0.25">
      <c r="F88" s="93"/>
      <c r="G88" s="14"/>
      <c r="J88" s="92"/>
      <c r="K88" s="93"/>
      <c r="L88" s="14"/>
      <c r="O88" s="14">
        <v>2.1</v>
      </c>
      <c r="P88" s="93"/>
      <c r="R88" s="93"/>
    </row>
    <row r="89" spans="1:18" x14ac:dyDescent="0.25">
      <c r="F89" s="93"/>
      <c r="G89" s="14"/>
      <c r="J89" s="92"/>
      <c r="K89" s="93"/>
      <c r="L89" s="14"/>
      <c r="O89" s="14">
        <v>3.45</v>
      </c>
      <c r="P89" s="93"/>
      <c r="R89" s="93"/>
    </row>
    <row r="90" spans="1:18" x14ac:dyDescent="0.25">
      <c r="F90" s="93"/>
      <c r="G90" s="14"/>
      <c r="J90" s="92"/>
      <c r="K90" s="93"/>
      <c r="L90" s="14"/>
      <c r="O90" s="14">
        <v>4.29</v>
      </c>
      <c r="P90" s="93"/>
      <c r="R90" s="93"/>
    </row>
    <row r="91" spans="1:18" x14ac:dyDescent="0.25">
      <c r="F91" s="93"/>
      <c r="G91" s="14"/>
      <c r="J91" s="92"/>
      <c r="K91" s="93"/>
      <c r="L91" s="14"/>
      <c r="O91" s="14">
        <v>2.14</v>
      </c>
      <c r="P91" s="93"/>
      <c r="R91" s="93"/>
    </row>
    <row r="92" spans="1:18" x14ac:dyDescent="0.25">
      <c r="F92" s="93"/>
      <c r="G92" s="14"/>
      <c r="J92" s="92"/>
      <c r="K92" s="93"/>
      <c r="L92" s="14"/>
      <c r="O92" s="14">
        <v>1.1599999999999999</v>
      </c>
      <c r="P92" s="93"/>
      <c r="R92" s="93"/>
    </row>
    <row r="93" spans="1:18" x14ac:dyDescent="0.25">
      <c r="F93" s="93"/>
      <c r="G93" s="14"/>
      <c r="J93" s="92"/>
      <c r="K93" s="93"/>
      <c r="L93" s="14"/>
      <c r="O93" s="14">
        <v>2.74</v>
      </c>
      <c r="P93" s="93"/>
      <c r="R93" s="93"/>
    </row>
    <row r="94" spans="1:18" x14ac:dyDescent="0.25">
      <c r="F94" s="93"/>
      <c r="G94" s="14"/>
      <c r="J94" s="92"/>
      <c r="K94" s="93"/>
      <c r="L94" s="14"/>
      <c r="O94" s="14">
        <v>3.12</v>
      </c>
      <c r="P94" s="93"/>
      <c r="R94" s="93"/>
    </row>
    <row r="95" spans="1:18" x14ac:dyDescent="0.25">
      <c r="F95" s="93"/>
      <c r="G95" s="14"/>
      <c r="J95" s="92"/>
      <c r="K95" s="93"/>
      <c r="L95" s="14"/>
      <c r="P95" s="93"/>
      <c r="R95" s="93"/>
    </row>
    <row r="96" spans="1:18" x14ac:dyDescent="0.25">
      <c r="A96" s="19"/>
      <c r="B96" s="182" t="s">
        <v>194</v>
      </c>
      <c r="C96" s="96" t="s">
        <v>189</v>
      </c>
      <c r="D96" s="21" t="s">
        <v>190</v>
      </c>
      <c r="E96" s="23" t="s">
        <v>191</v>
      </c>
      <c r="F96" s="24" t="s">
        <v>192</v>
      </c>
      <c r="H96" s="182" t="s">
        <v>194</v>
      </c>
      <c r="I96" s="96" t="s">
        <v>189</v>
      </c>
      <c r="J96" s="21" t="s">
        <v>190</v>
      </c>
      <c r="K96" s="23" t="s">
        <v>191</v>
      </c>
      <c r="L96" s="24" t="s">
        <v>192</v>
      </c>
      <c r="N96" s="182" t="s">
        <v>194</v>
      </c>
      <c r="O96" s="96" t="s">
        <v>189</v>
      </c>
      <c r="P96" s="21" t="s">
        <v>190</v>
      </c>
      <c r="Q96" s="96" t="s">
        <v>189</v>
      </c>
      <c r="R96" s="21" t="s">
        <v>190</v>
      </c>
    </row>
    <row r="97" spans="1:18" x14ac:dyDescent="0.25">
      <c r="A97" s="19"/>
      <c r="B97" s="182"/>
      <c r="C97" s="97">
        <v>24</v>
      </c>
      <c r="D97" s="20">
        <v>18.899999999999999</v>
      </c>
      <c r="E97" s="20">
        <v>4.8</v>
      </c>
      <c r="F97" s="20">
        <v>14.1</v>
      </c>
      <c r="H97" s="182"/>
      <c r="I97" s="97">
        <v>24</v>
      </c>
      <c r="J97" s="20"/>
      <c r="K97" s="20"/>
      <c r="L97" s="20"/>
      <c r="N97" s="182"/>
      <c r="O97" s="97">
        <v>24</v>
      </c>
      <c r="P97" s="20">
        <v>18.100000000000001</v>
      </c>
      <c r="Q97" s="97">
        <v>24</v>
      </c>
      <c r="R97" s="20">
        <v>18.100000000000001</v>
      </c>
    </row>
    <row r="98" spans="1:18" x14ac:dyDescent="0.25">
      <c r="A98" s="19"/>
      <c r="B98" s="182"/>
      <c r="C98" s="97">
        <v>25</v>
      </c>
      <c r="D98" s="20">
        <v>17.2</v>
      </c>
      <c r="E98" s="20">
        <v>2.9</v>
      </c>
      <c r="F98" s="20">
        <v>14.3</v>
      </c>
      <c r="H98" s="182"/>
      <c r="I98" s="97">
        <v>25</v>
      </c>
      <c r="J98" s="20"/>
      <c r="K98" s="20"/>
      <c r="L98" s="20"/>
      <c r="N98" s="182"/>
      <c r="O98" s="97">
        <v>25</v>
      </c>
      <c r="P98" s="20">
        <v>15.7</v>
      </c>
      <c r="Q98" s="97">
        <v>25</v>
      </c>
      <c r="R98" s="20">
        <v>15.7</v>
      </c>
    </row>
    <row r="99" spans="1:18" x14ac:dyDescent="0.25">
      <c r="A99" s="19"/>
      <c r="B99" s="182"/>
      <c r="C99" s="97">
        <v>26</v>
      </c>
      <c r="D99" s="20">
        <v>14.1</v>
      </c>
      <c r="E99" s="20">
        <v>5.5</v>
      </c>
      <c r="F99" s="20">
        <v>8.6</v>
      </c>
      <c r="H99" s="182"/>
      <c r="I99" s="97">
        <v>26</v>
      </c>
      <c r="J99" s="20"/>
      <c r="K99" s="20"/>
      <c r="L99" s="20"/>
      <c r="N99" s="182"/>
      <c r="O99" s="97">
        <v>26</v>
      </c>
      <c r="P99" s="20">
        <v>16.600000000000001</v>
      </c>
      <c r="Q99" s="97">
        <v>26</v>
      </c>
      <c r="R99" s="20">
        <v>16.600000000000001</v>
      </c>
    </row>
    <row r="100" spans="1:18" x14ac:dyDescent="0.25">
      <c r="A100" s="19"/>
      <c r="B100" s="182"/>
      <c r="C100" s="97">
        <v>27</v>
      </c>
      <c r="D100" s="20">
        <v>16.100000000000001</v>
      </c>
      <c r="E100" s="20">
        <v>3.8</v>
      </c>
      <c r="F100" s="20">
        <v>12.3</v>
      </c>
      <c r="H100" s="182"/>
      <c r="I100" s="97">
        <v>27</v>
      </c>
      <c r="J100" s="20"/>
      <c r="K100" s="20"/>
      <c r="L100" s="20"/>
      <c r="N100" s="182"/>
      <c r="O100" s="97">
        <v>27</v>
      </c>
      <c r="P100" s="20">
        <v>17.100000000000001</v>
      </c>
      <c r="Q100" s="97">
        <v>27</v>
      </c>
      <c r="R100" s="20">
        <v>17.100000000000001</v>
      </c>
    </row>
    <row r="101" spans="1:18" x14ac:dyDescent="0.25">
      <c r="A101" s="19"/>
      <c r="B101" s="182"/>
      <c r="C101" s="97">
        <v>28</v>
      </c>
      <c r="D101" s="20">
        <v>18.7</v>
      </c>
      <c r="E101" s="20">
        <v>1.1000000000000001</v>
      </c>
      <c r="F101" s="20">
        <v>17.600000000000001</v>
      </c>
      <c r="H101" s="182"/>
      <c r="I101" s="97">
        <v>28</v>
      </c>
      <c r="J101" s="20"/>
      <c r="K101" s="20"/>
      <c r="L101" s="20"/>
      <c r="N101" s="182"/>
      <c r="O101" s="97">
        <v>28</v>
      </c>
      <c r="P101" s="20">
        <v>17.8</v>
      </c>
      <c r="Q101" s="97">
        <v>28</v>
      </c>
      <c r="R101" s="20">
        <v>17.8</v>
      </c>
    </row>
    <row r="102" spans="1:18" x14ac:dyDescent="0.25">
      <c r="A102" s="19"/>
      <c r="B102" s="182"/>
      <c r="C102" s="97">
        <v>29</v>
      </c>
      <c r="D102" s="20">
        <v>16.899999999999999</v>
      </c>
      <c r="E102" s="20">
        <v>1.5</v>
      </c>
      <c r="F102" s="20">
        <v>15.4</v>
      </c>
      <c r="H102" s="182"/>
      <c r="I102" s="97">
        <v>29</v>
      </c>
      <c r="J102" s="20"/>
      <c r="K102" s="20"/>
      <c r="L102" s="20"/>
      <c r="N102" s="182"/>
      <c r="O102" s="97">
        <v>29</v>
      </c>
      <c r="P102" s="20">
        <v>19.3</v>
      </c>
      <c r="Q102" s="97">
        <v>29</v>
      </c>
      <c r="R102" s="20">
        <v>19.3</v>
      </c>
    </row>
    <row r="103" spans="1:18" x14ac:dyDescent="0.25">
      <c r="A103" s="19"/>
      <c r="B103" s="182"/>
      <c r="C103" s="97">
        <v>30</v>
      </c>
      <c r="D103" s="20">
        <v>19.8</v>
      </c>
      <c r="E103" s="20">
        <v>1.6</v>
      </c>
      <c r="F103" s="20">
        <v>18.2</v>
      </c>
      <c r="H103" s="182"/>
      <c r="I103" s="97">
        <v>30</v>
      </c>
      <c r="J103" s="20"/>
      <c r="K103" s="20"/>
      <c r="L103" s="20"/>
      <c r="N103" s="182"/>
      <c r="O103" s="97">
        <v>30</v>
      </c>
      <c r="P103" s="20">
        <v>19.7</v>
      </c>
      <c r="Q103" s="97">
        <v>30</v>
      </c>
      <c r="R103" s="20">
        <v>19.7</v>
      </c>
    </row>
    <row r="104" spans="1:18" x14ac:dyDescent="0.25">
      <c r="A104" s="19"/>
      <c r="B104" s="182"/>
      <c r="C104" s="97">
        <v>1</v>
      </c>
      <c r="D104" s="20">
        <v>16.7</v>
      </c>
      <c r="E104" s="20">
        <v>2.9</v>
      </c>
      <c r="F104" s="20">
        <v>13.8</v>
      </c>
      <c r="H104" s="182"/>
      <c r="I104" s="97">
        <v>1</v>
      </c>
      <c r="J104" s="20"/>
      <c r="K104" s="20"/>
      <c r="L104" s="20"/>
      <c r="N104" s="182"/>
      <c r="O104" s="97">
        <v>1</v>
      </c>
      <c r="P104" s="20">
        <v>18.3</v>
      </c>
      <c r="Q104" s="97">
        <v>1</v>
      </c>
      <c r="R104" s="20">
        <v>18.3</v>
      </c>
    </row>
    <row r="105" spans="1:18" x14ac:dyDescent="0.25">
      <c r="A105" s="19"/>
      <c r="B105" s="182"/>
      <c r="C105" s="97">
        <v>2</v>
      </c>
      <c r="D105" s="20">
        <v>16</v>
      </c>
      <c r="E105" s="20">
        <v>2.2000000000000002</v>
      </c>
      <c r="F105" s="20">
        <v>13.8</v>
      </c>
      <c r="H105" s="182"/>
      <c r="I105" s="97">
        <v>2</v>
      </c>
      <c r="J105" s="20"/>
      <c r="K105" s="20"/>
      <c r="L105" s="20"/>
      <c r="N105" s="182"/>
      <c r="O105" s="97">
        <v>2</v>
      </c>
      <c r="P105" s="20">
        <v>18.899999999999999</v>
      </c>
      <c r="Q105" s="97">
        <v>2</v>
      </c>
      <c r="R105" s="20">
        <v>18.899999999999999</v>
      </c>
    </row>
    <row r="106" spans="1:18" x14ac:dyDescent="0.25">
      <c r="A106" s="19"/>
      <c r="B106" s="182"/>
      <c r="C106" s="97">
        <v>3</v>
      </c>
      <c r="D106" s="20">
        <v>20.399999999999999</v>
      </c>
      <c r="E106" s="20">
        <v>1.7</v>
      </c>
      <c r="F106" s="20">
        <v>18.7</v>
      </c>
      <c r="H106" s="182"/>
      <c r="I106" s="97">
        <v>3</v>
      </c>
      <c r="J106" s="20"/>
      <c r="K106" s="20"/>
      <c r="L106" s="20"/>
      <c r="N106" s="182"/>
      <c r="O106" s="97">
        <v>3</v>
      </c>
      <c r="P106" s="20">
        <v>22.2</v>
      </c>
      <c r="Q106" s="97">
        <v>3</v>
      </c>
      <c r="R106" s="20">
        <v>22.2</v>
      </c>
    </row>
    <row r="107" spans="1:18" x14ac:dyDescent="0.25">
      <c r="A107" s="19"/>
      <c r="B107" s="182"/>
      <c r="C107" s="97">
        <v>4</v>
      </c>
      <c r="D107" s="20">
        <v>21.6</v>
      </c>
      <c r="E107" s="20">
        <v>4.2</v>
      </c>
      <c r="F107" s="20">
        <v>17.399999999999999</v>
      </c>
      <c r="H107" s="182"/>
      <c r="I107" s="97">
        <v>4</v>
      </c>
      <c r="J107" s="20">
        <v>17.399999999999999</v>
      </c>
      <c r="K107" s="20">
        <v>6.8</v>
      </c>
      <c r="L107" s="20">
        <v>10.6</v>
      </c>
      <c r="N107" s="182"/>
      <c r="O107" s="97">
        <v>4</v>
      </c>
      <c r="P107" s="20">
        <v>19.100000000000001</v>
      </c>
      <c r="Q107" s="97">
        <v>4</v>
      </c>
      <c r="R107" s="20">
        <v>19.100000000000001</v>
      </c>
    </row>
    <row r="108" spans="1:18" x14ac:dyDescent="0.25">
      <c r="A108" s="19"/>
      <c r="B108" s="182"/>
      <c r="C108" s="97">
        <v>5</v>
      </c>
      <c r="D108" s="20">
        <v>12.4</v>
      </c>
      <c r="E108" s="20">
        <v>8</v>
      </c>
      <c r="F108" s="20">
        <v>4.4000000000000004</v>
      </c>
      <c r="H108" s="182"/>
      <c r="I108" s="97">
        <v>5</v>
      </c>
      <c r="J108" s="20">
        <v>10.8</v>
      </c>
      <c r="K108" s="20">
        <v>5.0999999999999996</v>
      </c>
      <c r="L108" s="20">
        <v>5.7</v>
      </c>
      <c r="N108" s="182"/>
      <c r="O108" s="97">
        <v>5</v>
      </c>
      <c r="P108" s="20">
        <v>14.1</v>
      </c>
      <c r="Q108" s="97">
        <v>5</v>
      </c>
      <c r="R108" s="20">
        <v>14.1</v>
      </c>
    </row>
    <row r="109" spans="1:18" x14ac:dyDescent="0.25">
      <c r="A109" s="19"/>
      <c r="B109" s="182"/>
      <c r="C109" s="97">
        <v>6</v>
      </c>
      <c r="D109" s="20">
        <v>20.7</v>
      </c>
      <c r="E109" s="20">
        <v>6.2</v>
      </c>
      <c r="F109" s="20">
        <v>14.5</v>
      </c>
      <c r="H109" s="182"/>
      <c r="I109" s="97">
        <v>6</v>
      </c>
      <c r="J109" s="20">
        <v>17.100000000000001</v>
      </c>
      <c r="K109" s="20">
        <v>5.2</v>
      </c>
      <c r="L109" s="20">
        <v>11.9</v>
      </c>
      <c r="N109" s="182"/>
      <c r="O109" s="97">
        <v>6</v>
      </c>
      <c r="P109" s="20">
        <v>19.8</v>
      </c>
      <c r="Q109" s="97">
        <v>6</v>
      </c>
      <c r="R109" s="20">
        <v>19.8</v>
      </c>
    </row>
    <row r="110" spans="1:18" x14ac:dyDescent="0.25">
      <c r="A110" s="19"/>
      <c r="B110" s="182"/>
      <c r="C110" s="97">
        <v>7</v>
      </c>
      <c r="D110" s="20">
        <v>17.399999999999999</v>
      </c>
      <c r="E110" s="20">
        <v>2.8</v>
      </c>
      <c r="F110" s="20">
        <v>14.6</v>
      </c>
      <c r="H110" s="182"/>
      <c r="I110" s="97">
        <v>7</v>
      </c>
      <c r="J110" s="20">
        <v>11.6</v>
      </c>
      <c r="K110" s="20">
        <v>2.6</v>
      </c>
      <c r="L110" s="20">
        <v>9</v>
      </c>
      <c r="N110" s="182"/>
      <c r="O110" s="97">
        <v>7</v>
      </c>
      <c r="P110" s="20">
        <v>15.7</v>
      </c>
      <c r="Q110" s="97">
        <v>7</v>
      </c>
      <c r="R110" s="20">
        <v>15.7</v>
      </c>
    </row>
    <row r="111" spans="1:18" x14ac:dyDescent="0.25">
      <c r="A111" s="19"/>
      <c r="B111" s="182"/>
      <c r="C111" s="97">
        <v>8</v>
      </c>
      <c r="D111" s="20">
        <v>13.7</v>
      </c>
      <c r="E111" s="20">
        <v>6.4</v>
      </c>
      <c r="F111" s="20">
        <v>7.3</v>
      </c>
      <c r="H111" s="182"/>
      <c r="I111" s="97">
        <v>8</v>
      </c>
      <c r="J111" s="20">
        <v>11.7</v>
      </c>
      <c r="K111" s="20">
        <v>2.7</v>
      </c>
      <c r="L111" s="20">
        <v>9</v>
      </c>
      <c r="N111" s="182"/>
      <c r="O111" s="97">
        <v>8</v>
      </c>
      <c r="P111" s="20">
        <v>13.8</v>
      </c>
      <c r="Q111" s="97">
        <v>8</v>
      </c>
      <c r="R111" s="20">
        <v>13.8</v>
      </c>
    </row>
    <row r="112" spans="1:18" x14ac:dyDescent="0.25">
      <c r="A112" s="19"/>
      <c r="B112" s="182"/>
      <c r="C112" s="97">
        <v>9</v>
      </c>
      <c r="D112" s="20">
        <v>20.100000000000001</v>
      </c>
      <c r="E112" s="20">
        <v>7.7</v>
      </c>
      <c r="F112" s="20">
        <v>12.4</v>
      </c>
      <c r="H112" s="182"/>
      <c r="I112" s="97">
        <v>9</v>
      </c>
      <c r="J112" s="20">
        <v>15.6</v>
      </c>
      <c r="K112" s="20">
        <v>9.6</v>
      </c>
      <c r="L112" s="20">
        <v>6</v>
      </c>
      <c r="N112" s="182"/>
      <c r="O112" s="97">
        <v>9</v>
      </c>
      <c r="P112" s="20">
        <v>18.399999999999999</v>
      </c>
      <c r="Q112" s="97">
        <v>9</v>
      </c>
      <c r="R112" s="20">
        <v>18.399999999999999</v>
      </c>
    </row>
    <row r="113" spans="1:18" x14ac:dyDescent="0.25">
      <c r="A113" s="19"/>
      <c r="B113" s="182"/>
      <c r="C113" s="97">
        <v>10</v>
      </c>
      <c r="D113" s="20">
        <v>19.2</v>
      </c>
      <c r="E113" s="20">
        <v>9.6</v>
      </c>
      <c r="F113" s="20">
        <v>9.6</v>
      </c>
      <c r="H113" s="182"/>
      <c r="I113" s="97">
        <v>10</v>
      </c>
      <c r="J113" s="20">
        <v>14.2</v>
      </c>
      <c r="K113" s="20">
        <v>10.4</v>
      </c>
      <c r="L113" s="20">
        <v>3.8</v>
      </c>
      <c r="N113" s="182"/>
      <c r="O113" s="97">
        <v>10</v>
      </c>
      <c r="P113" s="20">
        <v>15.8</v>
      </c>
      <c r="Q113" s="97">
        <v>10</v>
      </c>
      <c r="R113" s="20">
        <v>15.8</v>
      </c>
    </row>
    <row r="114" spans="1:18" x14ac:dyDescent="0.25">
      <c r="A114" s="19"/>
      <c r="B114" s="182"/>
      <c r="C114" s="97">
        <v>11</v>
      </c>
      <c r="D114" s="20">
        <v>17.8</v>
      </c>
      <c r="E114" s="20">
        <v>9.3000000000000007</v>
      </c>
      <c r="F114" s="20">
        <v>8.5</v>
      </c>
      <c r="H114" s="182"/>
      <c r="I114" s="97">
        <v>11</v>
      </c>
      <c r="J114" s="20">
        <v>14.9</v>
      </c>
      <c r="K114" s="20">
        <v>9.1</v>
      </c>
      <c r="L114" s="20">
        <v>5.8</v>
      </c>
      <c r="N114" s="182"/>
      <c r="O114" s="97">
        <v>11</v>
      </c>
      <c r="P114" s="20">
        <v>19.100000000000001</v>
      </c>
      <c r="Q114" s="97">
        <v>11</v>
      </c>
      <c r="R114" s="20">
        <v>19.100000000000001</v>
      </c>
    </row>
    <row r="115" spans="1:18" x14ac:dyDescent="0.25">
      <c r="A115" s="19"/>
      <c r="B115" s="182"/>
      <c r="C115" s="97">
        <v>12</v>
      </c>
      <c r="D115" s="20">
        <v>14.8</v>
      </c>
      <c r="E115" s="20">
        <v>9.6</v>
      </c>
      <c r="F115" s="20">
        <v>5.2</v>
      </c>
      <c r="H115" s="182"/>
      <c r="I115" s="97">
        <v>12</v>
      </c>
      <c r="J115" s="20">
        <v>13.3</v>
      </c>
      <c r="K115" s="20">
        <v>8.6999999999999993</v>
      </c>
      <c r="L115" s="20">
        <v>4.5999999999999996</v>
      </c>
      <c r="N115" s="182"/>
      <c r="O115" s="97">
        <v>12</v>
      </c>
      <c r="P115" s="20">
        <v>13.7</v>
      </c>
      <c r="Q115" s="97">
        <v>12</v>
      </c>
      <c r="R115" s="20">
        <v>13.7</v>
      </c>
    </row>
    <row r="116" spans="1:18" x14ac:dyDescent="0.25">
      <c r="A116" s="19"/>
      <c r="B116" s="182"/>
      <c r="C116" s="97">
        <v>13</v>
      </c>
      <c r="D116" s="20">
        <v>10.6</v>
      </c>
      <c r="E116" s="20">
        <v>9.1</v>
      </c>
      <c r="F116" s="20">
        <v>1.5</v>
      </c>
      <c r="H116" s="182"/>
      <c r="I116" s="97">
        <v>13</v>
      </c>
      <c r="J116" s="20">
        <v>11.8</v>
      </c>
      <c r="K116" s="20">
        <v>3.9</v>
      </c>
      <c r="L116" s="20">
        <v>7.9</v>
      </c>
      <c r="N116" s="182"/>
      <c r="O116" s="97">
        <v>13</v>
      </c>
      <c r="P116" s="20">
        <v>15.6</v>
      </c>
      <c r="Q116" s="97">
        <v>13</v>
      </c>
      <c r="R116" s="20">
        <v>15.6</v>
      </c>
    </row>
    <row r="117" spans="1:18" x14ac:dyDescent="0.25">
      <c r="A117" s="19"/>
      <c r="B117" s="182"/>
      <c r="C117" s="97">
        <v>14</v>
      </c>
      <c r="D117" s="20">
        <v>13.4</v>
      </c>
      <c r="E117" s="20">
        <v>4.2</v>
      </c>
      <c r="F117" s="20">
        <v>9.1999999999999993</v>
      </c>
      <c r="H117" s="182"/>
      <c r="I117" s="97">
        <v>14</v>
      </c>
      <c r="J117" s="20">
        <v>11.3</v>
      </c>
      <c r="K117" s="20">
        <v>1.8</v>
      </c>
      <c r="L117" s="20">
        <v>9.5</v>
      </c>
      <c r="N117" s="182"/>
      <c r="O117" s="97">
        <v>14</v>
      </c>
      <c r="P117" s="20">
        <v>14.8</v>
      </c>
      <c r="Q117" s="97">
        <v>14</v>
      </c>
      <c r="R117" s="20">
        <v>14.8</v>
      </c>
    </row>
    <row r="118" spans="1:18" x14ac:dyDescent="0.25">
      <c r="A118" s="19"/>
      <c r="B118" s="182"/>
      <c r="C118" s="97">
        <v>15</v>
      </c>
      <c r="D118" s="20">
        <v>22.2</v>
      </c>
      <c r="E118" s="20">
        <v>0.3</v>
      </c>
      <c r="F118" s="20">
        <v>21.9</v>
      </c>
      <c r="H118" s="182"/>
      <c r="I118" s="97">
        <v>15</v>
      </c>
      <c r="J118" s="20">
        <v>16.899999999999999</v>
      </c>
      <c r="K118" s="20">
        <v>0.7</v>
      </c>
      <c r="L118" s="20">
        <v>16.2</v>
      </c>
      <c r="N118" s="182"/>
      <c r="O118" s="97">
        <v>15</v>
      </c>
      <c r="P118" s="20">
        <v>18.399999999999999</v>
      </c>
      <c r="Q118" s="97">
        <v>15</v>
      </c>
      <c r="R118" s="20">
        <v>18.399999999999999</v>
      </c>
    </row>
    <row r="119" spans="1:18" x14ac:dyDescent="0.25">
      <c r="A119" s="19"/>
      <c r="B119" s="182"/>
      <c r="C119" s="97">
        <v>16</v>
      </c>
      <c r="D119" s="20">
        <v>17.3</v>
      </c>
      <c r="E119" s="20">
        <v>1.2</v>
      </c>
      <c r="F119" s="20">
        <v>16.100000000000001</v>
      </c>
      <c r="H119" s="182"/>
      <c r="I119" s="97">
        <v>16</v>
      </c>
      <c r="J119" s="20">
        <v>17.7</v>
      </c>
      <c r="K119" s="20">
        <v>1.6</v>
      </c>
      <c r="L119" s="20">
        <v>16.100000000000001</v>
      </c>
      <c r="N119" s="182"/>
      <c r="O119" s="97">
        <v>16</v>
      </c>
      <c r="P119" s="20">
        <v>14.1</v>
      </c>
      <c r="Q119" s="97">
        <v>16</v>
      </c>
      <c r="R119" s="20">
        <v>14.1</v>
      </c>
    </row>
    <row r="120" spans="1:18" x14ac:dyDescent="0.25">
      <c r="A120" s="19"/>
      <c r="B120" s="182"/>
      <c r="C120" s="97">
        <v>17</v>
      </c>
      <c r="D120" s="20">
        <v>15.3</v>
      </c>
      <c r="E120" s="20">
        <v>0.4</v>
      </c>
      <c r="F120" s="20">
        <v>14.9</v>
      </c>
      <c r="H120" s="182"/>
      <c r="I120" s="97">
        <v>17</v>
      </c>
      <c r="J120" s="20">
        <v>10.6</v>
      </c>
      <c r="K120" s="20">
        <v>1.9</v>
      </c>
      <c r="L120" s="20">
        <v>8.6999999999999993</v>
      </c>
      <c r="N120" s="182"/>
      <c r="O120" s="97">
        <v>17</v>
      </c>
      <c r="P120" s="20">
        <v>10.4</v>
      </c>
      <c r="Q120" s="97">
        <v>17</v>
      </c>
      <c r="R120" s="20">
        <v>10.4</v>
      </c>
    </row>
    <row r="121" spans="1:18" x14ac:dyDescent="0.25">
      <c r="A121" s="19"/>
      <c r="B121" s="182"/>
      <c r="C121" s="97">
        <v>18</v>
      </c>
      <c r="D121" s="20">
        <v>8.8000000000000007</v>
      </c>
      <c r="E121" s="20">
        <v>5</v>
      </c>
      <c r="F121" s="20">
        <v>3.8</v>
      </c>
      <c r="H121" s="182"/>
      <c r="I121" s="97">
        <v>18</v>
      </c>
      <c r="J121" s="20">
        <v>7.3</v>
      </c>
      <c r="K121" s="20">
        <v>5.4</v>
      </c>
      <c r="L121" s="20">
        <v>1.9</v>
      </c>
      <c r="N121" s="182"/>
      <c r="O121" s="97">
        <v>18</v>
      </c>
      <c r="P121" s="20">
        <v>12.2</v>
      </c>
      <c r="Q121" s="97">
        <v>18</v>
      </c>
      <c r="R121" s="20">
        <v>12.2</v>
      </c>
    </row>
    <row r="122" spans="1:18" x14ac:dyDescent="0.25">
      <c r="A122" s="19"/>
      <c r="B122" s="182"/>
      <c r="C122" s="97">
        <v>19</v>
      </c>
      <c r="D122" s="20">
        <v>17.7</v>
      </c>
      <c r="E122" s="20">
        <v>6.1</v>
      </c>
      <c r="F122" s="20">
        <v>11.6</v>
      </c>
      <c r="H122" s="182"/>
      <c r="I122" s="97">
        <v>19</v>
      </c>
      <c r="J122" s="20">
        <v>16.2</v>
      </c>
      <c r="K122" s="20">
        <v>7.1</v>
      </c>
      <c r="L122" s="20">
        <v>9.1</v>
      </c>
      <c r="N122" s="182"/>
      <c r="O122" s="97">
        <v>19</v>
      </c>
      <c r="P122" s="20">
        <v>17.399999999999999</v>
      </c>
      <c r="Q122" s="97">
        <v>19</v>
      </c>
      <c r="R122" s="20">
        <v>17.399999999999999</v>
      </c>
    </row>
    <row r="123" spans="1:18" x14ac:dyDescent="0.25">
      <c r="A123" s="19"/>
      <c r="B123" s="182"/>
      <c r="C123" s="97">
        <v>20</v>
      </c>
      <c r="D123" s="20">
        <v>13.1</v>
      </c>
      <c r="E123" s="20">
        <v>8.6999999999999993</v>
      </c>
      <c r="F123" s="20">
        <v>4.4000000000000004</v>
      </c>
      <c r="H123" s="182"/>
      <c r="I123" s="97">
        <v>20</v>
      </c>
      <c r="J123" s="20">
        <v>13.8</v>
      </c>
      <c r="K123" s="20">
        <v>3.7</v>
      </c>
      <c r="L123" s="20">
        <v>10.1</v>
      </c>
      <c r="N123" s="182"/>
      <c r="O123" s="97">
        <v>20</v>
      </c>
      <c r="P123" s="20">
        <v>16.899999999999999</v>
      </c>
      <c r="Q123" s="97">
        <v>20</v>
      </c>
      <c r="R123" s="20">
        <v>16.899999999999999</v>
      </c>
    </row>
    <row r="124" spans="1:18" x14ac:dyDescent="0.25">
      <c r="A124" s="19"/>
      <c r="B124" s="182"/>
      <c r="C124" s="97">
        <v>21</v>
      </c>
      <c r="D124" s="20">
        <v>16.600000000000001</v>
      </c>
      <c r="E124" s="20">
        <v>8.1999999999999993</v>
      </c>
      <c r="F124" s="20">
        <v>8.4</v>
      </c>
      <c r="H124" s="182"/>
      <c r="I124" s="97">
        <v>21</v>
      </c>
      <c r="J124" s="20">
        <v>13.3</v>
      </c>
      <c r="K124" s="20">
        <v>2.2999999999999998</v>
      </c>
      <c r="L124" s="20">
        <v>11</v>
      </c>
      <c r="N124" s="182"/>
      <c r="O124" s="97">
        <v>21</v>
      </c>
      <c r="P124" s="20">
        <v>17.100000000000001</v>
      </c>
      <c r="Q124" s="97">
        <v>21</v>
      </c>
      <c r="R124" s="20">
        <v>17.100000000000001</v>
      </c>
    </row>
    <row r="125" spans="1:18" x14ac:dyDescent="0.25">
      <c r="A125" s="19"/>
      <c r="B125" s="182"/>
      <c r="C125" s="97">
        <v>22</v>
      </c>
      <c r="D125" s="20">
        <v>15.3</v>
      </c>
      <c r="E125" s="20">
        <v>7.5</v>
      </c>
      <c r="F125" s="20">
        <v>7.8</v>
      </c>
      <c r="H125" s="182"/>
      <c r="I125" s="97">
        <v>22</v>
      </c>
      <c r="J125" s="20">
        <v>10.9</v>
      </c>
      <c r="K125" s="20">
        <v>6.7</v>
      </c>
      <c r="L125" s="20">
        <v>4.2</v>
      </c>
      <c r="N125" s="182"/>
      <c r="O125" s="97">
        <v>22</v>
      </c>
      <c r="P125" s="20">
        <v>11.6</v>
      </c>
      <c r="Q125" s="97">
        <v>22</v>
      </c>
      <c r="R125" s="20">
        <v>11.6</v>
      </c>
    </row>
    <row r="126" spans="1:18" x14ac:dyDescent="0.25">
      <c r="A126" s="19"/>
      <c r="B126" s="182"/>
      <c r="C126" s="97">
        <v>23</v>
      </c>
      <c r="D126" s="20">
        <v>14.3</v>
      </c>
      <c r="E126" s="20">
        <v>10.8</v>
      </c>
      <c r="F126" s="20">
        <v>3.5</v>
      </c>
      <c r="H126" s="182"/>
      <c r="I126" s="97">
        <v>23</v>
      </c>
      <c r="J126" s="20">
        <v>12.2</v>
      </c>
      <c r="K126" s="20">
        <v>9.6999999999999993</v>
      </c>
      <c r="L126" s="20">
        <v>2.5</v>
      </c>
      <c r="N126" s="182"/>
      <c r="O126" s="97">
        <v>23</v>
      </c>
      <c r="P126" s="20">
        <v>13.4</v>
      </c>
      <c r="Q126" s="97">
        <v>23</v>
      </c>
      <c r="R126" s="20">
        <v>13.4</v>
      </c>
    </row>
    <row r="127" spans="1:18" x14ac:dyDescent="0.25">
      <c r="A127" s="19"/>
      <c r="B127" s="19"/>
      <c r="C127" s="22"/>
      <c r="D127" s="22"/>
      <c r="E127" s="22"/>
      <c r="F127" s="19"/>
      <c r="H127" s="19"/>
      <c r="I127" s="22"/>
      <c r="J127" s="22"/>
      <c r="K127" s="22"/>
      <c r="L127" s="19"/>
      <c r="N127" s="19"/>
      <c r="O127" s="22"/>
      <c r="P127" s="22"/>
      <c r="Q127" s="22"/>
      <c r="R127" s="22"/>
    </row>
    <row r="183" spans="6:37" x14ac:dyDescent="0.25"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  <c r="AA183" s="19"/>
      <c r="AB183" s="19"/>
      <c r="AC183" s="19"/>
      <c r="AD183" s="19"/>
      <c r="AE183" s="19"/>
      <c r="AF183" s="19"/>
      <c r="AG183" s="19"/>
      <c r="AH183" s="19"/>
      <c r="AI183" s="19"/>
      <c r="AJ183" s="19"/>
      <c r="AK183" s="19"/>
    </row>
    <row r="184" spans="6:37" x14ac:dyDescent="0.25">
      <c r="F184" s="182" t="s">
        <v>194</v>
      </c>
      <c r="G184" s="182"/>
      <c r="H184" s="182"/>
      <c r="I184" s="182"/>
      <c r="J184" s="182"/>
      <c r="K184" s="182"/>
      <c r="L184" s="182"/>
      <c r="M184" s="182"/>
      <c r="N184" s="182"/>
      <c r="O184" s="182"/>
      <c r="P184" s="182"/>
      <c r="Q184" s="182"/>
      <c r="R184" s="182"/>
      <c r="S184" s="182"/>
      <c r="T184" s="182"/>
      <c r="U184" s="182"/>
      <c r="V184" s="182"/>
      <c r="W184" s="182"/>
      <c r="X184" s="182"/>
      <c r="Y184" s="182"/>
      <c r="Z184" s="182"/>
      <c r="AA184" s="182"/>
      <c r="AB184" s="182"/>
      <c r="AC184" s="182"/>
      <c r="AD184" s="182"/>
      <c r="AE184" s="182"/>
      <c r="AF184" s="182"/>
      <c r="AG184" s="182"/>
      <c r="AH184" s="182"/>
      <c r="AI184" s="182"/>
      <c r="AJ184" s="182"/>
      <c r="AK184" s="19"/>
    </row>
    <row r="185" spans="6:37" x14ac:dyDescent="0.25">
      <c r="F185" s="96" t="s">
        <v>189</v>
      </c>
      <c r="G185" s="97">
        <v>24</v>
      </c>
      <c r="H185" s="97">
        <v>25</v>
      </c>
      <c r="I185" s="97">
        <v>26</v>
      </c>
      <c r="J185" s="97">
        <v>27</v>
      </c>
      <c r="K185" s="97">
        <v>28</v>
      </c>
      <c r="L185" s="97">
        <v>29</v>
      </c>
      <c r="M185" s="97">
        <v>30</v>
      </c>
      <c r="N185" s="97">
        <v>1</v>
      </c>
      <c r="O185" s="97">
        <v>2</v>
      </c>
      <c r="P185" s="97">
        <v>3</v>
      </c>
      <c r="Q185" s="97">
        <v>2</v>
      </c>
      <c r="R185" s="97">
        <v>3</v>
      </c>
      <c r="S185" s="97">
        <v>6</v>
      </c>
      <c r="T185" s="97">
        <v>7</v>
      </c>
      <c r="U185" s="97">
        <v>8</v>
      </c>
      <c r="V185" s="97">
        <v>9</v>
      </c>
      <c r="W185" s="97">
        <v>10</v>
      </c>
      <c r="X185" s="97">
        <v>11</v>
      </c>
      <c r="Y185" s="97">
        <v>12</v>
      </c>
      <c r="Z185" s="97">
        <v>13</v>
      </c>
      <c r="AA185" s="97">
        <v>14</v>
      </c>
      <c r="AB185" s="97">
        <v>15</v>
      </c>
      <c r="AC185" s="97">
        <v>16</v>
      </c>
      <c r="AD185" s="97">
        <v>17</v>
      </c>
      <c r="AE185" s="97">
        <v>18</v>
      </c>
      <c r="AF185" s="97">
        <v>19</v>
      </c>
      <c r="AG185" s="97">
        <v>20</v>
      </c>
      <c r="AH185" s="97">
        <v>21</v>
      </c>
      <c r="AI185" s="97">
        <v>22</v>
      </c>
      <c r="AJ185" s="97">
        <v>23</v>
      </c>
      <c r="AK185" s="22"/>
    </row>
    <row r="186" spans="6:37" x14ac:dyDescent="0.25">
      <c r="F186" s="21" t="s">
        <v>190</v>
      </c>
      <c r="G186" s="20">
        <v>18.899999999999999</v>
      </c>
      <c r="H186" s="20">
        <v>17.2</v>
      </c>
      <c r="I186" s="20">
        <v>14.1</v>
      </c>
      <c r="J186" s="20">
        <v>16.100000000000001</v>
      </c>
      <c r="K186" s="20">
        <v>18.7</v>
      </c>
      <c r="L186" s="20">
        <v>16.899999999999999</v>
      </c>
      <c r="M186" s="20">
        <v>19.8</v>
      </c>
      <c r="N186" s="20">
        <v>16.7</v>
      </c>
      <c r="O186" s="20">
        <v>16</v>
      </c>
      <c r="P186" s="20">
        <v>20.399999999999999</v>
      </c>
      <c r="Q186" s="20">
        <v>16</v>
      </c>
      <c r="R186" s="20">
        <v>20.399999999999999</v>
      </c>
      <c r="S186" s="20">
        <v>20.7</v>
      </c>
      <c r="T186" s="20">
        <v>17.399999999999999</v>
      </c>
      <c r="U186" s="20">
        <v>13.7</v>
      </c>
      <c r="V186" s="20">
        <v>20.100000000000001</v>
      </c>
      <c r="W186" s="20">
        <v>19.2</v>
      </c>
      <c r="X186" s="20">
        <v>17.8</v>
      </c>
      <c r="Y186" s="20">
        <v>14.8</v>
      </c>
      <c r="Z186" s="20">
        <v>10.6</v>
      </c>
      <c r="AA186" s="20">
        <v>13.4</v>
      </c>
      <c r="AB186" s="20">
        <v>22.2</v>
      </c>
      <c r="AC186" s="20">
        <v>17.3</v>
      </c>
      <c r="AD186" s="20">
        <v>15.3</v>
      </c>
      <c r="AE186" s="20">
        <v>8.8000000000000007</v>
      </c>
      <c r="AF186" s="20">
        <v>17.7</v>
      </c>
      <c r="AG186" s="20">
        <v>13.1</v>
      </c>
      <c r="AH186" s="20">
        <v>16.600000000000001</v>
      </c>
      <c r="AI186" s="20">
        <v>15.3</v>
      </c>
      <c r="AJ186" s="20">
        <v>14.3</v>
      </c>
      <c r="AK186" s="22"/>
    </row>
    <row r="187" spans="6:37" x14ac:dyDescent="0.25">
      <c r="F187" s="23" t="s">
        <v>191</v>
      </c>
      <c r="G187" s="20">
        <v>4.8</v>
      </c>
      <c r="H187" s="20">
        <v>2.9</v>
      </c>
      <c r="I187" s="20">
        <v>5.5</v>
      </c>
      <c r="J187" s="20">
        <v>3.8</v>
      </c>
      <c r="K187" s="20">
        <v>1.1000000000000001</v>
      </c>
      <c r="L187" s="20">
        <v>1.5</v>
      </c>
      <c r="M187" s="20">
        <v>1.6</v>
      </c>
      <c r="N187" s="20">
        <v>2.9</v>
      </c>
      <c r="O187" s="20">
        <v>2.2000000000000002</v>
      </c>
      <c r="P187" s="20">
        <v>1.7</v>
      </c>
      <c r="Q187" s="20">
        <v>2.2000000000000002</v>
      </c>
      <c r="R187" s="20">
        <v>1.7</v>
      </c>
      <c r="S187" s="20">
        <v>6.2</v>
      </c>
      <c r="T187" s="20">
        <v>2.8</v>
      </c>
      <c r="U187" s="20">
        <v>6.4</v>
      </c>
      <c r="V187" s="20">
        <v>7.7</v>
      </c>
      <c r="W187" s="20">
        <v>9.6</v>
      </c>
      <c r="X187" s="20">
        <v>9.3000000000000007</v>
      </c>
      <c r="Y187" s="20">
        <v>9.6</v>
      </c>
      <c r="Z187" s="20">
        <v>9.1</v>
      </c>
      <c r="AA187" s="20">
        <v>4.2</v>
      </c>
      <c r="AB187" s="20">
        <v>0.3</v>
      </c>
      <c r="AC187" s="20">
        <v>1.2</v>
      </c>
      <c r="AD187" s="20">
        <v>0.4</v>
      </c>
      <c r="AE187" s="20">
        <v>5</v>
      </c>
      <c r="AF187" s="20">
        <v>6.1</v>
      </c>
      <c r="AG187" s="20">
        <v>8.6999999999999993</v>
      </c>
      <c r="AH187" s="20">
        <v>8.1999999999999993</v>
      </c>
      <c r="AI187" s="20">
        <v>7.5</v>
      </c>
      <c r="AJ187" s="20">
        <v>10.8</v>
      </c>
      <c r="AK187" s="22"/>
    </row>
    <row r="188" spans="6:37" x14ac:dyDescent="0.25">
      <c r="F188" s="24" t="s">
        <v>192</v>
      </c>
      <c r="G188" s="20">
        <v>14.1</v>
      </c>
      <c r="H188" s="20">
        <v>14.3</v>
      </c>
      <c r="I188" s="20">
        <v>8.6</v>
      </c>
      <c r="J188" s="20">
        <v>12.3</v>
      </c>
      <c r="K188" s="20">
        <v>17.600000000000001</v>
      </c>
      <c r="L188" s="20">
        <v>15.4</v>
      </c>
      <c r="M188" s="20">
        <v>18.2</v>
      </c>
      <c r="N188" s="20">
        <v>13.8</v>
      </c>
      <c r="O188" s="20">
        <v>13.8</v>
      </c>
      <c r="P188" s="20">
        <v>18.7</v>
      </c>
      <c r="Q188" s="20">
        <v>13.8</v>
      </c>
      <c r="R188" s="20">
        <v>18.7</v>
      </c>
      <c r="S188" s="20">
        <v>14.5</v>
      </c>
      <c r="T188" s="20">
        <v>14.6</v>
      </c>
      <c r="U188" s="20">
        <v>7.3</v>
      </c>
      <c r="V188" s="20">
        <v>12.4</v>
      </c>
      <c r="W188" s="20">
        <v>9.6</v>
      </c>
      <c r="X188" s="20">
        <v>8.5</v>
      </c>
      <c r="Y188" s="20">
        <v>5.2</v>
      </c>
      <c r="Z188" s="20">
        <v>1.5</v>
      </c>
      <c r="AA188" s="20">
        <v>9.1999999999999993</v>
      </c>
      <c r="AB188" s="20">
        <v>21.9</v>
      </c>
      <c r="AC188" s="20">
        <v>16.100000000000001</v>
      </c>
      <c r="AD188" s="20">
        <v>14.9</v>
      </c>
      <c r="AE188" s="20">
        <v>3.8</v>
      </c>
      <c r="AF188" s="20">
        <v>11.6</v>
      </c>
      <c r="AG188" s="20">
        <v>4.4000000000000004</v>
      </c>
      <c r="AH188" s="20">
        <v>8.4</v>
      </c>
      <c r="AI188" s="20">
        <v>7.8</v>
      </c>
      <c r="AJ188" s="20">
        <v>3.5</v>
      </c>
      <c r="AK188" s="19"/>
    </row>
    <row r="190" spans="6:37" x14ac:dyDescent="0.25">
      <c r="F190" s="182" t="s">
        <v>194</v>
      </c>
      <c r="G190" s="182"/>
      <c r="H190" s="182"/>
      <c r="I190" s="182"/>
      <c r="J190" s="182"/>
      <c r="K190" s="182"/>
      <c r="L190" s="182"/>
      <c r="M190" s="182"/>
      <c r="N190" s="182"/>
      <c r="O190" s="182"/>
      <c r="P190" s="182"/>
      <c r="Q190" s="182"/>
      <c r="R190" s="182"/>
      <c r="S190" s="182"/>
      <c r="T190" s="182"/>
      <c r="U190" s="182"/>
      <c r="V190" s="182"/>
      <c r="W190" s="182"/>
      <c r="X190" s="182"/>
      <c r="Y190" s="182"/>
      <c r="Z190" s="182"/>
      <c r="AA190" s="182"/>
      <c r="AB190" s="182"/>
      <c r="AC190" s="182"/>
      <c r="AD190" s="182"/>
      <c r="AE190" s="182"/>
      <c r="AF190" s="182"/>
      <c r="AG190" s="182"/>
      <c r="AH190" s="182"/>
      <c r="AI190" s="182"/>
      <c r="AJ190" s="182"/>
      <c r="AK190" s="19"/>
    </row>
    <row r="191" spans="6:37" x14ac:dyDescent="0.25">
      <c r="F191" s="96" t="s">
        <v>189</v>
      </c>
      <c r="G191" s="97">
        <v>24</v>
      </c>
      <c r="H191" s="97">
        <v>25</v>
      </c>
      <c r="I191" s="97">
        <v>26</v>
      </c>
      <c r="J191" s="97">
        <v>27</v>
      </c>
      <c r="K191" s="97">
        <v>28</v>
      </c>
      <c r="L191" s="97">
        <v>29</v>
      </c>
      <c r="M191" s="97">
        <v>30</v>
      </c>
      <c r="N191" s="97">
        <v>1</v>
      </c>
      <c r="O191" s="97">
        <v>2</v>
      </c>
      <c r="P191" s="97">
        <v>3</v>
      </c>
      <c r="Q191" s="97">
        <v>2</v>
      </c>
      <c r="R191" s="97">
        <v>3</v>
      </c>
      <c r="S191" s="97">
        <v>6</v>
      </c>
      <c r="T191" s="97">
        <v>7</v>
      </c>
      <c r="U191" s="97">
        <v>8</v>
      </c>
      <c r="V191" s="97">
        <v>9</v>
      </c>
      <c r="W191" s="97">
        <v>10</v>
      </c>
      <c r="X191" s="97">
        <v>11</v>
      </c>
      <c r="Y191" s="97">
        <v>12</v>
      </c>
      <c r="Z191" s="97">
        <v>13</v>
      </c>
      <c r="AA191" s="97">
        <v>14</v>
      </c>
      <c r="AB191" s="97">
        <v>15</v>
      </c>
      <c r="AC191" s="97">
        <v>16</v>
      </c>
      <c r="AD191" s="97">
        <v>17</v>
      </c>
      <c r="AE191" s="97">
        <v>18</v>
      </c>
      <c r="AF191" s="97">
        <v>19</v>
      </c>
      <c r="AG191" s="97">
        <v>20</v>
      </c>
      <c r="AH191" s="97">
        <v>21</v>
      </c>
      <c r="AI191" s="97">
        <v>22</v>
      </c>
      <c r="AJ191" s="97">
        <v>23</v>
      </c>
      <c r="AK191" s="22"/>
    </row>
    <row r="192" spans="6:37" x14ac:dyDescent="0.25">
      <c r="F192" s="21" t="s">
        <v>190</v>
      </c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>
        <v>17.100000000000001</v>
      </c>
      <c r="T192" s="20">
        <v>11.6</v>
      </c>
      <c r="U192" s="20">
        <v>11.7</v>
      </c>
      <c r="V192" s="20">
        <v>15.6</v>
      </c>
      <c r="W192" s="20">
        <v>14.2</v>
      </c>
      <c r="X192" s="20">
        <v>14.9</v>
      </c>
      <c r="Y192" s="20">
        <v>13.3</v>
      </c>
      <c r="Z192" s="20">
        <v>11.8</v>
      </c>
      <c r="AA192" s="20">
        <v>11.3</v>
      </c>
      <c r="AB192" s="20">
        <v>16.899999999999999</v>
      </c>
      <c r="AC192" s="20">
        <v>17.7</v>
      </c>
      <c r="AD192" s="20">
        <v>10.6</v>
      </c>
      <c r="AE192" s="20">
        <v>7.3</v>
      </c>
      <c r="AF192" s="20">
        <v>16.2</v>
      </c>
      <c r="AG192" s="20">
        <v>13.8</v>
      </c>
      <c r="AH192" s="20">
        <v>13.3</v>
      </c>
      <c r="AI192" s="20">
        <v>10.9</v>
      </c>
      <c r="AJ192" s="20">
        <v>12.2</v>
      </c>
      <c r="AK192" s="22"/>
    </row>
    <row r="193" spans="6:37" x14ac:dyDescent="0.25">
      <c r="F193" s="23" t="s">
        <v>191</v>
      </c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>
        <v>5.2</v>
      </c>
      <c r="T193" s="20">
        <v>2.6</v>
      </c>
      <c r="U193" s="20">
        <v>2.7</v>
      </c>
      <c r="V193" s="20">
        <v>9.6</v>
      </c>
      <c r="W193" s="20">
        <v>10.4</v>
      </c>
      <c r="X193" s="20">
        <v>9.1</v>
      </c>
      <c r="Y193" s="20">
        <v>8.6999999999999993</v>
      </c>
      <c r="Z193" s="20">
        <v>3.9</v>
      </c>
      <c r="AA193" s="20">
        <v>1.8</v>
      </c>
      <c r="AB193" s="20">
        <v>0.7</v>
      </c>
      <c r="AC193" s="20">
        <v>1.6</v>
      </c>
      <c r="AD193" s="20">
        <v>1.9</v>
      </c>
      <c r="AE193" s="20">
        <v>5.4</v>
      </c>
      <c r="AF193" s="20">
        <v>7.1</v>
      </c>
      <c r="AG193" s="20">
        <v>3.7</v>
      </c>
      <c r="AH193" s="20">
        <v>2.2999999999999998</v>
      </c>
      <c r="AI193" s="20">
        <v>6.7</v>
      </c>
      <c r="AJ193" s="20">
        <v>9.6999999999999993</v>
      </c>
      <c r="AK193" s="22"/>
    </row>
    <row r="194" spans="6:37" x14ac:dyDescent="0.25">
      <c r="F194" s="24" t="s">
        <v>192</v>
      </c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>
        <v>11.9</v>
      </c>
      <c r="T194" s="20">
        <v>9</v>
      </c>
      <c r="U194" s="20">
        <v>9</v>
      </c>
      <c r="V194" s="20">
        <v>6</v>
      </c>
      <c r="W194" s="20">
        <v>3.8</v>
      </c>
      <c r="X194" s="20">
        <v>5.8</v>
      </c>
      <c r="Y194" s="20">
        <v>4.5999999999999996</v>
      </c>
      <c r="Z194" s="20">
        <v>7.9</v>
      </c>
      <c r="AA194" s="20">
        <v>9.5</v>
      </c>
      <c r="AB194" s="20">
        <v>16.2</v>
      </c>
      <c r="AC194" s="20">
        <v>16.100000000000001</v>
      </c>
      <c r="AD194" s="20">
        <v>8.6999999999999993</v>
      </c>
      <c r="AE194" s="20">
        <v>1.9</v>
      </c>
      <c r="AF194" s="20">
        <v>9.1</v>
      </c>
      <c r="AG194" s="20">
        <v>10.1</v>
      </c>
      <c r="AH194" s="20">
        <v>11</v>
      </c>
      <c r="AI194" s="20">
        <v>4.2</v>
      </c>
      <c r="AJ194" s="20">
        <v>2.5</v>
      </c>
      <c r="AK194" s="19"/>
    </row>
    <row r="196" spans="6:37" x14ac:dyDescent="0.25">
      <c r="F196" s="182" t="s">
        <v>194</v>
      </c>
      <c r="G196" s="182"/>
      <c r="H196" s="182"/>
      <c r="I196" s="182"/>
      <c r="J196" s="182"/>
      <c r="K196" s="182"/>
      <c r="L196" s="182"/>
      <c r="M196" s="182"/>
      <c r="N196" s="182"/>
      <c r="O196" s="182"/>
      <c r="P196" s="182"/>
      <c r="Q196" s="182"/>
      <c r="R196" s="182"/>
      <c r="S196" s="182"/>
      <c r="T196" s="182"/>
      <c r="U196" s="182"/>
      <c r="V196" s="182"/>
      <c r="W196" s="182"/>
      <c r="X196" s="182"/>
      <c r="Y196" s="182"/>
      <c r="Z196" s="182"/>
      <c r="AA196" s="182"/>
      <c r="AB196" s="182"/>
      <c r="AC196" s="182"/>
      <c r="AD196" s="182"/>
      <c r="AE196" s="182"/>
      <c r="AF196" s="182"/>
      <c r="AG196" s="182"/>
      <c r="AH196" s="182"/>
      <c r="AI196" s="182"/>
      <c r="AJ196" s="182"/>
      <c r="AK196" s="19"/>
    </row>
    <row r="197" spans="6:37" x14ac:dyDescent="0.25">
      <c r="F197" s="96" t="s">
        <v>189</v>
      </c>
      <c r="G197" s="97">
        <v>24</v>
      </c>
      <c r="H197" s="97">
        <v>25</v>
      </c>
      <c r="I197" s="97">
        <v>26</v>
      </c>
      <c r="J197" s="97">
        <v>27</v>
      </c>
      <c r="K197" s="97">
        <v>28</v>
      </c>
      <c r="L197" s="97">
        <v>29</v>
      </c>
      <c r="M197" s="97">
        <v>30</v>
      </c>
      <c r="N197" s="97">
        <v>1</v>
      </c>
      <c r="O197" s="97">
        <v>2</v>
      </c>
      <c r="P197" s="97">
        <v>3</v>
      </c>
      <c r="Q197" s="97">
        <v>2</v>
      </c>
      <c r="R197" s="97">
        <v>3</v>
      </c>
      <c r="S197" s="97">
        <v>6</v>
      </c>
      <c r="T197" s="97">
        <v>7</v>
      </c>
      <c r="U197" s="97">
        <v>8</v>
      </c>
      <c r="V197" s="97">
        <v>9</v>
      </c>
      <c r="W197" s="97">
        <v>10</v>
      </c>
      <c r="X197" s="97">
        <v>11</v>
      </c>
      <c r="Y197" s="97">
        <v>12</v>
      </c>
      <c r="Z197" s="97">
        <v>13</v>
      </c>
      <c r="AA197" s="97">
        <v>14</v>
      </c>
      <c r="AB197" s="97">
        <v>15</v>
      </c>
      <c r="AC197" s="97">
        <v>16</v>
      </c>
      <c r="AD197" s="97">
        <v>17</v>
      </c>
      <c r="AE197" s="97">
        <v>18</v>
      </c>
      <c r="AF197" s="97">
        <v>19</v>
      </c>
      <c r="AG197" s="97">
        <v>20</v>
      </c>
      <c r="AH197" s="97">
        <v>21</v>
      </c>
      <c r="AI197" s="97">
        <v>22</v>
      </c>
      <c r="AJ197" s="97">
        <v>23</v>
      </c>
      <c r="AK197" s="22"/>
    </row>
    <row r="198" spans="6:37" x14ac:dyDescent="0.25">
      <c r="F198" s="21" t="s">
        <v>190</v>
      </c>
      <c r="G198" s="20">
        <v>18.100000000000001</v>
      </c>
      <c r="H198" s="20">
        <v>15.7</v>
      </c>
      <c r="I198" s="20">
        <v>16.600000000000001</v>
      </c>
      <c r="J198" s="20">
        <v>17.100000000000001</v>
      </c>
      <c r="K198" s="20">
        <v>17.8</v>
      </c>
      <c r="L198" s="20">
        <v>19.3</v>
      </c>
      <c r="M198" s="20">
        <v>19.7</v>
      </c>
      <c r="N198" s="20">
        <v>18.3</v>
      </c>
      <c r="O198" s="20">
        <v>18.899999999999999</v>
      </c>
      <c r="P198" s="20">
        <v>22.2</v>
      </c>
      <c r="Q198" s="20">
        <v>18.899999999999999</v>
      </c>
      <c r="R198" s="20">
        <v>22.2</v>
      </c>
      <c r="S198" s="20">
        <v>19.8</v>
      </c>
      <c r="T198" s="20">
        <v>15.7</v>
      </c>
      <c r="U198" s="20">
        <v>13.8</v>
      </c>
      <c r="V198" s="20">
        <v>18.399999999999999</v>
      </c>
      <c r="W198" s="20">
        <v>15.8</v>
      </c>
      <c r="X198" s="20">
        <v>19.100000000000001</v>
      </c>
      <c r="Y198" s="20">
        <v>13.7</v>
      </c>
      <c r="Z198" s="20">
        <v>15.6</v>
      </c>
      <c r="AA198" s="20">
        <v>14.8</v>
      </c>
      <c r="AB198" s="20">
        <v>18.399999999999999</v>
      </c>
      <c r="AC198" s="20">
        <v>14.1</v>
      </c>
      <c r="AD198" s="20">
        <v>10.4</v>
      </c>
      <c r="AE198" s="20">
        <v>12.2</v>
      </c>
      <c r="AF198" s="20">
        <v>17.399999999999999</v>
      </c>
      <c r="AG198" s="20">
        <v>16.899999999999999</v>
      </c>
      <c r="AH198" s="20">
        <v>17.100000000000001</v>
      </c>
      <c r="AI198" s="20">
        <v>11.6</v>
      </c>
      <c r="AJ198" s="20">
        <v>13.4</v>
      </c>
      <c r="AK198" s="22"/>
    </row>
    <row r="199" spans="6:37" x14ac:dyDescent="0.25">
      <c r="F199" s="23" t="s">
        <v>191</v>
      </c>
      <c r="G199" s="20">
        <v>12.2</v>
      </c>
      <c r="H199" s="20">
        <v>11.9</v>
      </c>
      <c r="I199" s="20">
        <v>5.4</v>
      </c>
      <c r="J199" s="20">
        <v>4.5999999999999996</v>
      </c>
      <c r="K199" s="20">
        <v>3.3</v>
      </c>
      <c r="L199" s="20">
        <v>5.7</v>
      </c>
      <c r="M199" s="20">
        <v>3.3</v>
      </c>
      <c r="N199" s="20">
        <v>7.3</v>
      </c>
      <c r="O199" s="20">
        <v>8.3000000000000007</v>
      </c>
      <c r="P199" s="20">
        <v>8.9</v>
      </c>
      <c r="Q199" s="20">
        <v>8.3000000000000007</v>
      </c>
      <c r="R199" s="20">
        <v>8.9</v>
      </c>
      <c r="S199" s="20">
        <v>8</v>
      </c>
      <c r="T199" s="20">
        <v>4.2</v>
      </c>
      <c r="U199" s="20">
        <v>5.5</v>
      </c>
      <c r="V199" s="20">
        <v>11.8</v>
      </c>
      <c r="W199" s="20">
        <v>10.7</v>
      </c>
      <c r="X199" s="20">
        <v>8.6</v>
      </c>
      <c r="Y199" s="20">
        <v>8.9</v>
      </c>
      <c r="Z199" s="20">
        <v>6</v>
      </c>
      <c r="AA199" s="20">
        <v>3.1</v>
      </c>
      <c r="AB199" s="20">
        <v>0.2</v>
      </c>
      <c r="AC199" s="20">
        <v>1.6</v>
      </c>
      <c r="AD199" s="20">
        <v>6.3</v>
      </c>
      <c r="AE199" s="20">
        <v>6.9</v>
      </c>
      <c r="AF199" s="20">
        <v>8.6999999999999993</v>
      </c>
      <c r="AG199" s="20">
        <v>4.4000000000000004</v>
      </c>
      <c r="AH199" s="20">
        <v>3.3</v>
      </c>
      <c r="AI199" s="20">
        <v>7.6</v>
      </c>
      <c r="AJ199" s="20">
        <v>10.4</v>
      </c>
      <c r="AK199" s="22"/>
    </row>
    <row r="200" spans="6:37" x14ac:dyDescent="0.25">
      <c r="F200" s="24" t="s">
        <v>192</v>
      </c>
      <c r="G200" s="20">
        <v>5.9</v>
      </c>
      <c r="H200" s="20">
        <v>3.8</v>
      </c>
      <c r="I200" s="20">
        <v>11.2</v>
      </c>
      <c r="J200" s="20">
        <v>12.5</v>
      </c>
      <c r="K200" s="20">
        <v>14.5</v>
      </c>
      <c r="L200" s="20">
        <v>13.6</v>
      </c>
      <c r="M200" s="20">
        <v>16.399999999999999</v>
      </c>
      <c r="N200" s="20">
        <v>11</v>
      </c>
      <c r="O200" s="20">
        <v>10.6</v>
      </c>
      <c r="P200" s="20">
        <v>13.3</v>
      </c>
      <c r="Q200" s="20">
        <v>10.6</v>
      </c>
      <c r="R200" s="20">
        <v>13.3</v>
      </c>
      <c r="S200" s="20">
        <v>11.8</v>
      </c>
      <c r="T200" s="20">
        <v>11.5</v>
      </c>
      <c r="U200" s="20">
        <v>8.3000000000000007</v>
      </c>
      <c r="V200" s="20">
        <v>6.6</v>
      </c>
      <c r="W200" s="20">
        <v>5.0999999999999996</v>
      </c>
      <c r="X200" s="20">
        <v>10.5</v>
      </c>
      <c r="Y200" s="20">
        <v>4.8</v>
      </c>
      <c r="Z200" s="20">
        <v>9.6</v>
      </c>
      <c r="AA200" s="20">
        <v>11.7</v>
      </c>
      <c r="AB200" s="20">
        <v>18.2</v>
      </c>
      <c r="AC200" s="20">
        <v>12.5</v>
      </c>
      <c r="AD200" s="20">
        <v>4.0999999999999996</v>
      </c>
      <c r="AE200" s="20">
        <v>5.3</v>
      </c>
      <c r="AF200" s="20">
        <v>8.6999999999999993</v>
      </c>
      <c r="AG200" s="20">
        <v>12.5</v>
      </c>
      <c r="AH200" s="20">
        <v>13.8</v>
      </c>
      <c r="AI200" s="20">
        <v>4</v>
      </c>
      <c r="AJ200" s="20">
        <v>3</v>
      </c>
      <c r="AK200" s="19"/>
    </row>
  </sheetData>
  <mergeCells count="7">
    <mergeCell ref="N46:AR46"/>
    <mergeCell ref="F184:AJ184"/>
    <mergeCell ref="F190:AJ190"/>
    <mergeCell ref="F196:AJ196"/>
    <mergeCell ref="B96:B126"/>
    <mergeCell ref="H96:H126"/>
    <mergeCell ref="N96:N126"/>
  </mergeCells>
  <phoneticPr fontId="4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6231B-2BA1-4FC3-BD42-FCC8B59AB67C}">
  <dimension ref="A1:AS100"/>
  <sheetViews>
    <sheetView topLeftCell="B1" zoomScale="112" zoomScaleNormal="112" workbookViewId="0">
      <selection activeCell="Q14" sqref="Q14"/>
    </sheetView>
  </sheetViews>
  <sheetFormatPr baseColWidth="10" defaultRowHeight="15" x14ac:dyDescent="0.25"/>
  <cols>
    <col min="8" max="8" width="23.5703125" customWidth="1"/>
    <col min="9" max="9" width="17.85546875" bestFit="1" customWidth="1"/>
    <col min="14" max="15" width="11.42578125" style="121"/>
  </cols>
  <sheetData>
    <row r="1" spans="1:18" x14ac:dyDescent="0.25">
      <c r="A1" s="3" t="s">
        <v>177</v>
      </c>
      <c r="B1" s="3" t="s">
        <v>12</v>
      </c>
      <c r="C1" s="99" t="s">
        <v>190</v>
      </c>
      <c r="D1" s="100" t="s">
        <v>191</v>
      </c>
      <c r="E1" s="101" t="s">
        <v>193</v>
      </c>
      <c r="F1" s="3" t="s">
        <v>31</v>
      </c>
      <c r="G1" s="3" t="s">
        <v>180</v>
      </c>
      <c r="H1" s="3" t="s">
        <v>226</v>
      </c>
      <c r="I1" s="3" t="s">
        <v>228</v>
      </c>
      <c r="J1" s="3" t="s">
        <v>182</v>
      </c>
      <c r="K1" s="110"/>
      <c r="L1" s="113"/>
      <c r="M1" s="113"/>
      <c r="N1" s="118"/>
      <c r="O1" s="118"/>
      <c r="P1" s="113"/>
      <c r="Q1" s="113"/>
      <c r="R1" s="85"/>
    </row>
    <row r="2" spans="1:18" x14ac:dyDescent="0.25">
      <c r="A2" s="95">
        <v>23</v>
      </c>
      <c r="B2" s="16" t="s">
        <v>185</v>
      </c>
      <c r="C2" s="20">
        <v>23.3</v>
      </c>
      <c r="D2" s="20">
        <v>3.7</v>
      </c>
      <c r="E2" s="20">
        <f>AVERAGE(C2:D2)</f>
        <v>13.5</v>
      </c>
      <c r="F2" s="17">
        <v>-34</v>
      </c>
      <c r="G2" s="16">
        <v>11.1</v>
      </c>
      <c r="H2" s="16">
        <f t="shared" ref="H2:H30" si="0">0.0023*(E2+17)*G2*(C2-D2)^0.5</f>
        <v>3.4472969079570159</v>
      </c>
      <c r="I2" s="14">
        <v>3.88</v>
      </c>
      <c r="J2" s="18">
        <f>(H2/I2)-1</f>
        <v>-0.11152141547499583</v>
      </c>
      <c r="K2" s="111"/>
      <c r="L2" s="114" t="s">
        <v>224</v>
      </c>
      <c r="M2" s="129"/>
      <c r="N2" s="130"/>
      <c r="O2" s="128"/>
      <c r="P2" s="114"/>
      <c r="Q2" s="115"/>
      <c r="R2" s="86"/>
    </row>
    <row r="3" spans="1:18" x14ac:dyDescent="0.25">
      <c r="A3" s="95">
        <v>24</v>
      </c>
      <c r="B3" s="16" t="s">
        <v>185</v>
      </c>
      <c r="C3" s="20">
        <v>28.4</v>
      </c>
      <c r="D3" s="20">
        <v>5.3</v>
      </c>
      <c r="E3" s="20">
        <f t="shared" ref="E3:E31" si="1">AVERAGE(C3:D3)</f>
        <v>16.849999999999998</v>
      </c>
      <c r="F3" s="17">
        <v>-34</v>
      </c>
      <c r="G3" s="16">
        <v>11.1</v>
      </c>
      <c r="H3" s="16">
        <f t="shared" si="0"/>
        <v>4.1535120787960595</v>
      </c>
      <c r="I3" s="14">
        <v>2.99</v>
      </c>
      <c r="J3" s="18">
        <f t="shared" ref="J3:J30" si="2">(H3/I3)-1</f>
        <v>0.38913447451373218</v>
      </c>
      <c r="K3" s="111"/>
      <c r="L3" s="114"/>
      <c r="M3" s="129"/>
      <c r="N3" s="130"/>
      <c r="O3" s="128"/>
      <c r="P3" s="114"/>
      <c r="Q3" s="115"/>
      <c r="R3" s="86"/>
    </row>
    <row r="4" spans="1:18" x14ac:dyDescent="0.25">
      <c r="A4" s="95">
        <v>25</v>
      </c>
      <c r="B4" s="16" t="s">
        <v>185</v>
      </c>
      <c r="C4" s="20">
        <v>21.4</v>
      </c>
      <c r="D4" s="20">
        <v>4.0999999999999996</v>
      </c>
      <c r="E4" s="20">
        <f t="shared" si="1"/>
        <v>12.75</v>
      </c>
      <c r="F4" s="17">
        <v>-34</v>
      </c>
      <c r="G4" s="16">
        <v>11.1</v>
      </c>
      <c r="H4" s="16">
        <f t="shared" si="0"/>
        <v>3.1590815449348759</v>
      </c>
      <c r="I4" s="14">
        <v>3.68</v>
      </c>
      <c r="J4" s="18">
        <f t="shared" si="2"/>
        <v>-0.1415539280068272</v>
      </c>
      <c r="K4" s="111"/>
      <c r="L4" s="114"/>
      <c r="M4" s="129"/>
      <c r="N4" s="130"/>
      <c r="O4" s="128"/>
      <c r="P4" s="114"/>
      <c r="Q4" s="115"/>
      <c r="R4" s="86"/>
    </row>
    <row r="5" spans="1:18" x14ac:dyDescent="0.25">
      <c r="A5" s="95">
        <v>26</v>
      </c>
      <c r="B5" s="16" t="s">
        <v>185</v>
      </c>
      <c r="C5" s="20">
        <v>25.4</v>
      </c>
      <c r="D5" s="20">
        <v>3.9</v>
      </c>
      <c r="E5" s="20">
        <f t="shared" si="1"/>
        <v>14.649999999999999</v>
      </c>
      <c r="F5" s="17">
        <v>-34</v>
      </c>
      <c r="G5" s="16">
        <v>11.1</v>
      </c>
      <c r="H5" s="16">
        <f t="shared" si="0"/>
        <v>3.7466554740068339</v>
      </c>
      <c r="I5" s="14">
        <v>2.69</v>
      </c>
      <c r="J5" s="18">
        <f t="shared" si="2"/>
        <v>0.39280872639659248</v>
      </c>
      <c r="K5" s="111"/>
      <c r="L5" s="114"/>
      <c r="M5" s="129"/>
      <c r="N5" s="130"/>
      <c r="O5" s="128"/>
      <c r="P5" s="114"/>
      <c r="Q5" s="115"/>
      <c r="R5" s="86"/>
    </row>
    <row r="6" spans="1:18" x14ac:dyDescent="0.25">
      <c r="A6" s="95">
        <v>27</v>
      </c>
      <c r="B6" s="16" t="s">
        <v>185</v>
      </c>
      <c r="C6" s="20">
        <v>33</v>
      </c>
      <c r="D6" s="20">
        <v>4.7</v>
      </c>
      <c r="E6" s="20">
        <f t="shared" si="1"/>
        <v>18.850000000000001</v>
      </c>
      <c r="F6" s="17">
        <v>-34</v>
      </c>
      <c r="G6" s="16">
        <v>11.1</v>
      </c>
      <c r="H6" s="16">
        <f t="shared" si="0"/>
        <v>4.8689262081420033</v>
      </c>
      <c r="I6" s="14">
        <v>3.2</v>
      </c>
      <c r="J6" s="18">
        <f t="shared" si="2"/>
        <v>0.52153944004437602</v>
      </c>
      <c r="K6" s="111"/>
      <c r="L6" s="114"/>
      <c r="M6" s="129"/>
      <c r="N6" s="130"/>
      <c r="O6" s="128"/>
      <c r="P6" s="114"/>
      <c r="Q6" s="115"/>
      <c r="R6" s="86"/>
    </row>
    <row r="7" spans="1:18" x14ac:dyDescent="0.25">
      <c r="A7" s="95">
        <v>28</v>
      </c>
      <c r="B7" s="16" t="s">
        <v>185</v>
      </c>
      <c r="C7" s="20">
        <v>23.4</v>
      </c>
      <c r="D7" s="20">
        <v>2.5</v>
      </c>
      <c r="E7" s="20">
        <f t="shared" si="1"/>
        <v>12.95</v>
      </c>
      <c r="F7" s="17">
        <v>-34</v>
      </c>
      <c r="G7" s="16">
        <v>11.1</v>
      </c>
      <c r="H7" s="16">
        <f t="shared" si="0"/>
        <v>3.4955923850074431</v>
      </c>
      <c r="I7" s="14">
        <v>3.63</v>
      </c>
      <c r="J7" s="18">
        <f t="shared" si="2"/>
        <v>-3.7026891182522559E-2</v>
      </c>
      <c r="K7" s="111"/>
      <c r="L7" s="114"/>
      <c r="M7" s="129"/>
      <c r="N7" s="130"/>
      <c r="O7" s="128"/>
      <c r="P7" s="114"/>
      <c r="Q7" s="115"/>
      <c r="R7" s="86"/>
    </row>
    <row r="8" spans="1:18" x14ac:dyDescent="0.25">
      <c r="A8" s="95">
        <v>29</v>
      </c>
      <c r="B8" s="16" t="s">
        <v>185</v>
      </c>
      <c r="C8" s="20">
        <v>28.3</v>
      </c>
      <c r="D8" s="20">
        <v>4.7</v>
      </c>
      <c r="E8" s="20">
        <f t="shared" si="1"/>
        <v>16.5</v>
      </c>
      <c r="F8" s="17">
        <v>-34</v>
      </c>
      <c r="G8" s="16">
        <v>11.1</v>
      </c>
      <c r="H8" s="16">
        <f t="shared" si="0"/>
        <v>4.1548143538057136</v>
      </c>
      <c r="I8" s="14">
        <v>3.62</v>
      </c>
      <c r="J8" s="18">
        <f t="shared" si="2"/>
        <v>0.14773877176953421</v>
      </c>
      <c r="K8" s="111"/>
      <c r="L8" s="114"/>
      <c r="M8" s="129"/>
      <c r="N8" s="130"/>
      <c r="O8" s="128"/>
      <c r="P8" s="114"/>
      <c r="Q8" s="115"/>
      <c r="R8" s="86"/>
    </row>
    <row r="9" spans="1:18" x14ac:dyDescent="0.25">
      <c r="A9" s="95">
        <v>30</v>
      </c>
      <c r="B9" s="16" t="s">
        <v>185</v>
      </c>
      <c r="C9" s="20">
        <v>28</v>
      </c>
      <c r="D9" s="20">
        <v>3.8</v>
      </c>
      <c r="E9" s="20">
        <f t="shared" si="1"/>
        <v>15.9</v>
      </c>
      <c r="F9" s="17">
        <v>-34</v>
      </c>
      <c r="G9" s="16">
        <v>11.1</v>
      </c>
      <c r="H9" s="16">
        <f t="shared" si="0"/>
        <v>4.1319437033979289</v>
      </c>
      <c r="I9" s="14">
        <v>3.02</v>
      </c>
      <c r="J9" s="18">
        <f t="shared" si="2"/>
        <v>0.36819327927083734</v>
      </c>
      <c r="K9" s="112"/>
      <c r="L9" s="114"/>
      <c r="M9" s="129"/>
      <c r="N9" s="130"/>
      <c r="O9" s="128"/>
      <c r="P9" s="114"/>
      <c r="Q9" s="115"/>
      <c r="R9" s="86"/>
    </row>
    <row r="10" spans="1:18" x14ac:dyDescent="0.25">
      <c r="A10" s="95">
        <v>1</v>
      </c>
      <c r="B10" s="16" t="s">
        <v>186</v>
      </c>
      <c r="C10" s="20">
        <v>26.2</v>
      </c>
      <c r="D10" s="20">
        <v>4.4000000000000004</v>
      </c>
      <c r="E10" s="20">
        <f t="shared" si="1"/>
        <v>15.3</v>
      </c>
      <c r="F10" s="17">
        <v>-34</v>
      </c>
      <c r="G10" s="16">
        <v>8.6999999999999993</v>
      </c>
      <c r="H10" s="16">
        <f t="shared" si="0"/>
        <v>3.0177124719184554</v>
      </c>
      <c r="I10" s="14">
        <v>3.7</v>
      </c>
      <c r="J10" s="18">
        <f t="shared" si="2"/>
        <v>-0.18440203461663374</v>
      </c>
      <c r="K10" s="111"/>
      <c r="L10" s="114"/>
      <c r="M10" s="129"/>
      <c r="N10" s="130"/>
      <c r="O10" s="128"/>
      <c r="P10" s="114"/>
      <c r="Q10" s="115"/>
      <c r="R10" s="86"/>
    </row>
    <row r="11" spans="1:18" x14ac:dyDescent="0.25">
      <c r="A11" s="95">
        <v>2</v>
      </c>
      <c r="B11" s="16" t="s">
        <v>186</v>
      </c>
      <c r="C11" s="20">
        <v>29</v>
      </c>
      <c r="D11" s="20">
        <v>3.7</v>
      </c>
      <c r="E11" s="20">
        <f t="shared" si="1"/>
        <v>16.350000000000001</v>
      </c>
      <c r="F11" s="17">
        <v>-34</v>
      </c>
      <c r="G11" s="16">
        <v>8.6999999999999993</v>
      </c>
      <c r="H11" s="16">
        <f t="shared" si="0"/>
        <v>3.3566278026648892</v>
      </c>
      <c r="I11" s="14">
        <v>2.83</v>
      </c>
      <c r="J11" s="18">
        <f t="shared" si="2"/>
        <v>0.18608756277911276</v>
      </c>
      <c r="K11" s="111"/>
      <c r="L11" s="114"/>
      <c r="M11" s="129"/>
      <c r="N11" s="130"/>
      <c r="O11" s="128"/>
      <c r="P11" s="114"/>
      <c r="Q11" s="115"/>
      <c r="R11" s="86"/>
    </row>
    <row r="12" spans="1:18" x14ac:dyDescent="0.25">
      <c r="A12" s="95">
        <v>3</v>
      </c>
      <c r="B12" s="16" t="s">
        <v>186</v>
      </c>
      <c r="C12" s="20">
        <v>22.5</v>
      </c>
      <c r="D12" s="20">
        <v>3.1</v>
      </c>
      <c r="E12" s="20">
        <f t="shared" si="1"/>
        <v>12.8</v>
      </c>
      <c r="F12" s="17">
        <v>-34</v>
      </c>
      <c r="G12" s="16">
        <v>8.6999999999999993</v>
      </c>
      <c r="H12" s="16">
        <f t="shared" si="0"/>
        <v>2.6264202468755071</v>
      </c>
      <c r="I12" s="14">
        <v>3.12</v>
      </c>
      <c r="J12" s="18">
        <f t="shared" si="2"/>
        <v>-0.15819863882195284</v>
      </c>
      <c r="K12" s="111"/>
      <c r="L12" s="114"/>
      <c r="M12" s="129"/>
      <c r="N12" s="130"/>
      <c r="O12" s="128"/>
      <c r="P12" s="114"/>
      <c r="Q12" s="115"/>
      <c r="R12" s="86"/>
    </row>
    <row r="13" spans="1:18" x14ac:dyDescent="0.25">
      <c r="A13" s="95">
        <v>4</v>
      </c>
      <c r="B13" s="16" t="s">
        <v>186</v>
      </c>
      <c r="C13" s="20">
        <v>25</v>
      </c>
      <c r="D13" s="20">
        <v>2.9</v>
      </c>
      <c r="E13" s="20">
        <f t="shared" si="1"/>
        <v>13.95</v>
      </c>
      <c r="F13" s="17">
        <v>-34</v>
      </c>
      <c r="G13" s="16">
        <v>8.6999999999999993</v>
      </c>
      <c r="H13" s="16">
        <f t="shared" si="0"/>
        <v>2.9114134153473503</v>
      </c>
      <c r="I13" s="14">
        <v>2.86</v>
      </c>
      <c r="J13" s="18">
        <f t="shared" si="2"/>
        <v>1.7976718652919832E-2</v>
      </c>
      <c r="K13" s="111"/>
      <c r="L13" s="114"/>
      <c r="M13" s="129"/>
      <c r="N13" s="130"/>
      <c r="O13" s="128"/>
      <c r="P13" s="114"/>
      <c r="Q13" s="115"/>
      <c r="R13" s="86"/>
    </row>
    <row r="14" spans="1:18" x14ac:dyDescent="0.25">
      <c r="A14" s="95">
        <v>5</v>
      </c>
      <c r="B14" s="16" t="s">
        <v>186</v>
      </c>
      <c r="C14" s="20">
        <v>24.4</v>
      </c>
      <c r="D14" s="20">
        <v>4.0999999999999996</v>
      </c>
      <c r="E14" s="20">
        <f t="shared" si="1"/>
        <v>14.25</v>
      </c>
      <c r="F14" s="17">
        <v>-34</v>
      </c>
      <c r="G14" s="16">
        <v>8.6999999999999993</v>
      </c>
      <c r="H14" s="16">
        <f t="shared" si="0"/>
        <v>2.8173780665579606</v>
      </c>
      <c r="I14" s="14">
        <v>2.63</v>
      </c>
      <c r="J14" s="18">
        <f t="shared" si="2"/>
        <v>7.1246413139909093E-2</v>
      </c>
      <c r="K14" s="111"/>
      <c r="L14" s="114"/>
      <c r="M14" s="129"/>
      <c r="N14" s="130"/>
      <c r="O14" s="128"/>
      <c r="P14" s="114"/>
      <c r="Q14" s="115"/>
      <c r="R14" s="86"/>
    </row>
    <row r="15" spans="1:18" x14ac:dyDescent="0.25">
      <c r="A15" s="95">
        <v>6</v>
      </c>
      <c r="B15" s="16" t="s">
        <v>186</v>
      </c>
      <c r="C15" s="20">
        <v>17.8</v>
      </c>
      <c r="D15" s="20">
        <v>5</v>
      </c>
      <c r="E15" s="20">
        <f t="shared" si="1"/>
        <v>11.4</v>
      </c>
      <c r="F15" s="17">
        <v>-34</v>
      </c>
      <c r="G15" s="16">
        <v>8.6999999999999993</v>
      </c>
      <c r="H15" s="16">
        <f t="shared" si="0"/>
        <v>2.0331546472407842</v>
      </c>
      <c r="I15" s="14">
        <v>2.56</v>
      </c>
      <c r="J15" s="18">
        <f t="shared" si="2"/>
        <v>-0.20579896592156866</v>
      </c>
      <c r="K15" s="111"/>
      <c r="L15" s="114"/>
      <c r="M15" s="129"/>
      <c r="N15" s="130"/>
      <c r="O15" s="128"/>
      <c r="P15" s="114"/>
      <c r="Q15" s="115"/>
      <c r="R15" s="86"/>
    </row>
    <row r="16" spans="1:18" x14ac:dyDescent="0.25">
      <c r="A16" s="95">
        <v>7</v>
      </c>
      <c r="B16" s="16" t="s">
        <v>186</v>
      </c>
      <c r="C16" s="20">
        <v>15.9</v>
      </c>
      <c r="D16" s="20">
        <v>4.9000000000000004</v>
      </c>
      <c r="E16" s="20">
        <f t="shared" si="1"/>
        <v>10.4</v>
      </c>
      <c r="F16" s="17">
        <v>-34</v>
      </c>
      <c r="G16" s="16">
        <v>8.6999999999999993</v>
      </c>
      <c r="H16" s="16">
        <f t="shared" si="0"/>
        <v>1.8184191403073162</v>
      </c>
      <c r="I16" s="14">
        <v>1.92</v>
      </c>
      <c r="J16" s="18">
        <f t="shared" si="2"/>
        <v>-5.2906697756606058E-2</v>
      </c>
      <c r="K16" s="111"/>
      <c r="L16" s="114"/>
      <c r="M16" s="129"/>
      <c r="N16" s="130"/>
      <c r="O16" s="128"/>
      <c r="P16" s="114"/>
      <c r="Q16" s="115"/>
      <c r="R16" s="86"/>
    </row>
    <row r="17" spans="1:18" x14ac:dyDescent="0.25">
      <c r="A17" s="95">
        <v>8</v>
      </c>
      <c r="B17" s="16" t="s">
        <v>186</v>
      </c>
      <c r="C17" s="20">
        <v>28.1</v>
      </c>
      <c r="D17" s="20">
        <v>3.1</v>
      </c>
      <c r="E17" s="20">
        <f t="shared" si="1"/>
        <v>15.600000000000001</v>
      </c>
      <c r="F17" s="17">
        <v>-34</v>
      </c>
      <c r="G17" s="16">
        <v>8.6999999999999993</v>
      </c>
      <c r="H17" s="16">
        <f t="shared" si="0"/>
        <v>3.2616299999999998</v>
      </c>
      <c r="I17" s="14">
        <v>1.8</v>
      </c>
      <c r="J17" s="18">
        <f t="shared" si="2"/>
        <v>0.81201666666666661</v>
      </c>
      <c r="K17" s="111"/>
      <c r="L17" s="114"/>
      <c r="M17" s="129"/>
      <c r="N17" s="130"/>
      <c r="O17" s="128"/>
      <c r="P17" s="114"/>
      <c r="Q17" s="115"/>
      <c r="R17" s="86"/>
    </row>
    <row r="18" spans="1:18" x14ac:dyDescent="0.25">
      <c r="A18" s="95">
        <v>9</v>
      </c>
      <c r="B18" s="16" t="s">
        <v>186</v>
      </c>
      <c r="C18" s="20">
        <v>31.2</v>
      </c>
      <c r="D18" s="20">
        <v>4.5999999999999996</v>
      </c>
      <c r="E18" s="20">
        <f t="shared" si="1"/>
        <v>17.899999999999999</v>
      </c>
      <c r="F18" s="17">
        <v>-34</v>
      </c>
      <c r="G18" s="16">
        <v>8.6999999999999993</v>
      </c>
      <c r="H18" s="16">
        <f t="shared" si="0"/>
        <v>3.6017480847925216</v>
      </c>
      <c r="I18" s="14">
        <v>2.88</v>
      </c>
      <c r="J18" s="18">
        <f t="shared" si="2"/>
        <v>0.25060697388629238</v>
      </c>
      <c r="K18" s="111"/>
      <c r="L18" s="114"/>
      <c r="M18" s="129"/>
      <c r="N18" s="130"/>
      <c r="O18" s="128"/>
      <c r="P18" s="114"/>
      <c r="Q18" s="115"/>
      <c r="R18" s="86"/>
    </row>
    <row r="19" spans="1:18" x14ac:dyDescent="0.25">
      <c r="A19" s="95">
        <v>10</v>
      </c>
      <c r="B19" s="16" t="s">
        <v>186</v>
      </c>
      <c r="C19" s="20">
        <v>24.2</v>
      </c>
      <c r="D19" s="20">
        <v>5</v>
      </c>
      <c r="E19" s="20">
        <f t="shared" si="1"/>
        <v>14.6</v>
      </c>
      <c r="F19" s="17">
        <v>-34</v>
      </c>
      <c r="G19" s="16">
        <v>8.6999999999999993</v>
      </c>
      <c r="H19" s="16">
        <f t="shared" si="0"/>
        <v>2.7706698933714926</v>
      </c>
      <c r="I19" s="14">
        <v>3.18</v>
      </c>
      <c r="J19" s="18">
        <f t="shared" si="2"/>
        <v>-0.12872015931714076</v>
      </c>
      <c r="K19" s="111"/>
      <c r="L19" s="114"/>
      <c r="M19" s="129"/>
      <c r="N19" s="130"/>
      <c r="O19" s="128"/>
      <c r="P19" s="114"/>
      <c r="Q19" s="115"/>
      <c r="R19" s="86"/>
    </row>
    <row r="20" spans="1:18" x14ac:dyDescent="0.25">
      <c r="A20" s="95">
        <v>11</v>
      </c>
      <c r="B20" s="16" t="s">
        <v>186</v>
      </c>
      <c r="C20" s="20">
        <v>23.4</v>
      </c>
      <c r="D20" s="20">
        <v>2</v>
      </c>
      <c r="E20" s="20">
        <f t="shared" si="1"/>
        <v>12.7</v>
      </c>
      <c r="F20" s="17">
        <v>-34</v>
      </c>
      <c r="G20" s="16">
        <v>8.6999999999999993</v>
      </c>
      <c r="H20" s="16">
        <f t="shared" si="0"/>
        <v>2.7492258870585005</v>
      </c>
      <c r="I20" s="14">
        <v>2.42</v>
      </c>
      <c r="J20" s="18">
        <f t="shared" si="2"/>
        <v>0.13604375498285148</v>
      </c>
      <c r="K20" s="111"/>
      <c r="L20" s="114"/>
      <c r="M20" s="129"/>
      <c r="N20" s="130"/>
      <c r="O20" s="128"/>
      <c r="P20" s="114"/>
      <c r="Q20" s="115"/>
      <c r="R20" s="86"/>
    </row>
    <row r="21" spans="1:18" x14ac:dyDescent="0.25">
      <c r="A21" s="95">
        <v>12</v>
      </c>
      <c r="B21" s="16" t="s">
        <v>186</v>
      </c>
      <c r="C21" s="20">
        <v>22.7</v>
      </c>
      <c r="D21" s="20">
        <v>4.5</v>
      </c>
      <c r="E21" s="20">
        <f t="shared" si="1"/>
        <v>13.6</v>
      </c>
      <c r="F21" s="81">
        <v>-34</v>
      </c>
      <c r="G21" s="16">
        <v>8.6999999999999993</v>
      </c>
      <c r="H21" s="79">
        <f t="shared" si="0"/>
        <v>2.6121866711579398</v>
      </c>
      <c r="I21" s="14">
        <v>2.33</v>
      </c>
      <c r="J21" s="18">
        <f t="shared" si="2"/>
        <v>0.12111015929525304</v>
      </c>
      <c r="K21" s="111"/>
      <c r="L21" s="114"/>
      <c r="M21" s="129"/>
      <c r="N21" s="130"/>
      <c r="O21" s="128"/>
      <c r="P21" s="114"/>
      <c r="Q21" s="115"/>
      <c r="R21" s="86"/>
    </row>
    <row r="22" spans="1:18" x14ac:dyDescent="0.25">
      <c r="A22" s="95">
        <v>13</v>
      </c>
      <c r="B22" s="16" t="s">
        <v>186</v>
      </c>
      <c r="C22" s="20">
        <v>26.7</v>
      </c>
      <c r="D22" s="20">
        <v>2.1</v>
      </c>
      <c r="E22" s="20">
        <f t="shared" si="1"/>
        <v>14.4</v>
      </c>
      <c r="F22" s="17">
        <v>-34</v>
      </c>
      <c r="G22" s="16">
        <v>8.6999999999999993</v>
      </c>
      <c r="H22" s="16">
        <f t="shared" si="0"/>
        <v>3.1163360973844907</v>
      </c>
      <c r="I22" s="14">
        <v>2.86</v>
      </c>
      <c r="J22" s="18">
        <f t="shared" si="2"/>
        <v>8.9628006078493305E-2</v>
      </c>
      <c r="K22" s="111"/>
      <c r="L22" s="114"/>
      <c r="M22" s="129"/>
      <c r="N22" s="130"/>
      <c r="O22" s="128"/>
      <c r="P22" s="114"/>
      <c r="Q22" s="115"/>
      <c r="R22" s="86"/>
    </row>
    <row r="23" spans="1:18" x14ac:dyDescent="0.25">
      <c r="A23" s="95">
        <v>14</v>
      </c>
      <c r="B23" s="16" t="s">
        <v>186</v>
      </c>
      <c r="C23" s="20">
        <v>22.3</v>
      </c>
      <c r="D23" s="20">
        <v>1.2</v>
      </c>
      <c r="E23" s="20">
        <f t="shared" si="1"/>
        <v>11.75</v>
      </c>
      <c r="F23" s="81">
        <v>-34</v>
      </c>
      <c r="G23" s="16">
        <v>8.6999999999999993</v>
      </c>
      <c r="H23" s="79">
        <f t="shared" si="0"/>
        <v>2.6425679615757991</v>
      </c>
      <c r="I23" s="14">
        <v>2.63</v>
      </c>
      <c r="J23" s="18">
        <f t="shared" si="2"/>
        <v>4.7786926143722486E-3</v>
      </c>
      <c r="K23" s="111"/>
      <c r="L23" s="114"/>
      <c r="M23" s="129"/>
      <c r="N23" s="130"/>
      <c r="O23" s="128"/>
      <c r="P23" s="114"/>
      <c r="Q23" s="115"/>
      <c r="R23" s="86"/>
    </row>
    <row r="24" spans="1:18" x14ac:dyDescent="0.25">
      <c r="A24" s="95">
        <v>15</v>
      </c>
      <c r="B24" s="16" t="s">
        <v>186</v>
      </c>
      <c r="C24" s="20">
        <v>22.8</v>
      </c>
      <c r="D24" s="20">
        <v>2.2999999999999998</v>
      </c>
      <c r="E24" s="20">
        <f t="shared" si="1"/>
        <v>12.55</v>
      </c>
      <c r="F24" s="17">
        <v>-34</v>
      </c>
      <c r="G24" s="16">
        <v>8.6999999999999993</v>
      </c>
      <c r="H24" s="16">
        <f t="shared" si="0"/>
        <v>2.6772042414737665</v>
      </c>
      <c r="I24" s="14">
        <v>2.25</v>
      </c>
      <c r="J24" s="18">
        <f t="shared" si="2"/>
        <v>0.1898685517661185</v>
      </c>
      <c r="K24" s="111"/>
      <c r="L24" s="114"/>
      <c r="M24" s="129"/>
      <c r="N24" s="130"/>
      <c r="O24" s="128"/>
      <c r="P24" s="114"/>
      <c r="Q24" s="115"/>
      <c r="R24" s="86"/>
    </row>
    <row r="25" spans="1:18" x14ac:dyDescent="0.25">
      <c r="A25" s="95">
        <v>16</v>
      </c>
      <c r="B25" s="16" t="s">
        <v>186</v>
      </c>
      <c r="C25" s="20">
        <v>25.1</v>
      </c>
      <c r="D25" s="20">
        <v>0.1</v>
      </c>
      <c r="E25" s="20">
        <f t="shared" si="1"/>
        <v>12.600000000000001</v>
      </c>
      <c r="F25" s="17">
        <v>-34</v>
      </c>
      <c r="G25" s="16">
        <v>8.6999999999999993</v>
      </c>
      <c r="H25" s="16">
        <f t="shared" si="0"/>
        <v>2.9614799999999999</v>
      </c>
      <c r="I25" s="14">
        <v>2.2000000000000002</v>
      </c>
      <c r="J25" s="18">
        <f t="shared" si="2"/>
        <v>0.34612727272727262</v>
      </c>
      <c r="K25" s="111"/>
      <c r="L25" s="114"/>
      <c r="M25" s="129"/>
      <c r="N25" s="130"/>
      <c r="O25" s="128"/>
      <c r="P25" s="114"/>
      <c r="Q25" s="115"/>
      <c r="R25" s="86"/>
    </row>
    <row r="26" spans="1:18" x14ac:dyDescent="0.25">
      <c r="A26" s="95">
        <v>17</v>
      </c>
      <c r="B26" s="16" t="s">
        <v>186</v>
      </c>
      <c r="C26" s="20">
        <v>28.1</v>
      </c>
      <c r="D26" s="20">
        <v>1.4</v>
      </c>
      <c r="E26" s="20">
        <f t="shared" si="1"/>
        <v>14.75</v>
      </c>
      <c r="F26" s="17">
        <v>-34</v>
      </c>
      <c r="G26" s="16">
        <v>8.6999999999999993</v>
      </c>
      <c r="H26" s="16">
        <f t="shared" si="0"/>
        <v>3.2828153007787191</v>
      </c>
      <c r="I26" s="14">
        <v>2.4700000000000002</v>
      </c>
      <c r="J26" s="18">
        <f t="shared" si="2"/>
        <v>0.32907502055818583</v>
      </c>
      <c r="K26" s="111"/>
      <c r="L26" s="114"/>
      <c r="M26" s="129"/>
      <c r="N26" s="130"/>
      <c r="O26" s="128"/>
      <c r="P26" s="114"/>
      <c r="Q26" s="115"/>
      <c r="R26" s="86"/>
    </row>
    <row r="27" spans="1:18" x14ac:dyDescent="0.25">
      <c r="A27" s="95">
        <v>18</v>
      </c>
      <c r="B27" s="16" t="s">
        <v>186</v>
      </c>
      <c r="C27" s="20">
        <v>19.100000000000001</v>
      </c>
      <c r="D27" s="20">
        <v>4.5</v>
      </c>
      <c r="E27" s="20">
        <f t="shared" si="1"/>
        <v>11.8</v>
      </c>
      <c r="F27" s="17">
        <v>-34</v>
      </c>
      <c r="G27" s="16">
        <v>8.6999999999999993</v>
      </c>
      <c r="H27" s="16">
        <f t="shared" si="0"/>
        <v>2.2019933561621845</v>
      </c>
      <c r="I27" s="14">
        <v>3.51</v>
      </c>
      <c r="J27" s="18">
        <f t="shared" si="2"/>
        <v>-0.37265146548085903</v>
      </c>
      <c r="K27" s="111"/>
      <c r="L27" s="114"/>
      <c r="M27" s="129"/>
      <c r="N27" s="130"/>
      <c r="O27" s="128"/>
      <c r="P27" s="114"/>
      <c r="Q27" s="115"/>
      <c r="R27" s="86"/>
    </row>
    <row r="28" spans="1:18" x14ac:dyDescent="0.25">
      <c r="A28" s="95">
        <v>19</v>
      </c>
      <c r="B28" s="16" t="s">
        <v>186</v>
      </c>
      <c r="C28" s="20">
        <v>23.4</v>
      </c>
      <c r="D28" s="20">
        <v>1.6</v>
      </c>
      <c r="E28" s="20">
        <f t="shared" si="1"/>
        <v>12.5</v>
      </c>
      <c r="F28" s="17">
        <v>-34</v>
      </c>
      <c r="G28" s="16">
        <v>8.6999999999999993</v>
      </c>
      <c r="H28" s="16">
        <f t="shared" si="0"/>
        <v>2.7561151059317162</v>
      </c>
      <c r="I28" s="14">
        <v>2.12</v>
      </c>
      <c r="J28" s="18">
        <f t="shared" si="2"/>
        <v>0.3000542952508094</v>
      </c>
      <c r="K28" s="111"/>
      <c r="L28" s="114"/>
      <c r="M28" s="129"/>
      <c r="N28" s="130"/>
      <c r="O28" s="128"/>
      <c r="P28" s="114"/>
      <c r="Q28" s="115"/>
      <c r="R28" s="86"/>
    </row>
    <row r="29" spans="1:18" x14ac:dyDescent="0.25">
      <c r="A29" s="95">
        <v>20</v>
      </c>
      <c r="B29" s="16" t="s">
        <v>186</v>
      </c>
      <c r="C29" s="20">
        <v>28</v>
      </c>
      <c r="D29" s="20">
        <v>5.2</v>
      </c>
      <c r="E29" s="20">
        <f t="shared" si="1"/>
        <v>16.600000000000001</v>
      </c>
      <c r="F29" s="17">
        <v>-34</v>
      </c>
      <c r="G29" s="16">
        <v>8.6999999999999993</v>
      </c>
      <c r="H29" s="16">
        <f t="shared" si="0"/>
        <v>3.2103603986513409</v>
      </c>
      <c r="I29" s="14">
        <v>1.72</v>
      </c>
      <c r="J29" s="18">
        <f t="shared" si="2"/>
        <v>0.86648860386705873</v>
      </c>
      <c r="K29" s="111"/>
      <c r="L29" s="114"/>
      <c r="M29" s="129"/>
      <c r="N29" s="130"/>
      <c r="O29" s="128"/>
      <c r="P29" s="114"/>
      <c r="Q29" s="115"/>
      <c r="R29" s="86"/>
    </row>
    <row r="30" spans="1:18" x14ac:dyDescent="0.25">
      <c r="A30" s="95">
        <v>21</v>
      </c>
      <c r="B30" s="16" t="s">
        <v>186</v>
      </c>
      <c r="C30" s="20">
        <v>26.7</v>
      </c>
      <c r="D30" s="102">
        <v>0</v>
      </c>
      <c r="E30" s="20">
        <f t="shared" si="1"/>
        <v>13.35</v>
      </c>
      <c r="F30" s="17">
        <v>-34</v>
      </c>
      <c r="G30" s="16">
        <v>8.6999999999999993</v>
      </c>
      <c r="H30" s="16">
        <f t="shared" si="0"/>
        <v>3.1380612402719414</v>
      </c>
      <c r="I30" s="14">
        <v>2.67</v>
      </c>
      <c r="J30" s="18">
        <f t="shared" si="2"/>
        <v>0.17530383530784333</v>
      </c>
      <c r="K30" s="111"/>
      <c r="L30" s="114"/>
      <c r="M30" s="129"/>
      <c r="N30" s="130"/>
      <c r="O30" s="128"/>
      <c r="P30" s="114"/>
      <c r="Q30" s="115"/>
      <c r="R30" s="86"/>
    </row>
    <row r="31" spans="1:18" x14ac:dyDescent="0.25">
      <c r="A31" s="95">
        <v>22</v>
      </c>
      <c r="B31" s="16" t="s">
        <v>186</v>
      </c>
      <c r="C31" s="20">
        <v>27.6</v>
      </c>
      <c r="D31" s="20">
        <v>3</v>
      </c>
      <c r="E31" s="20">
        <f t="shared" si="1"/>
        <v>15.3</v>
      </c>
      <c r="F31" s="17">
        <v>-34</v>
      </c>
      <c r="G31" s="16">
        <v>8.6999999999999993</v>
      </c>
      <c r="H31" s="16"/>
      <c r="I31" s="15"/>
      <c r="J31" s="18"/>
      <c r="K31" s="111"/>
      <c r="L31" s="114"/>
      <c r="M31" s="115"/>
      <c r="N31" s="119"/>
      <c r="O31" s="120"/>
      <c r="P31" s="114"/>
      <c r="Q31" s="115"/>
      <c r="R31" s="86"/>
    </row>
    <row r="32" spans="1:18" x14ac:dyDescent="0.25">
      <c r="H32" s="25">
        <f>AVERAGE(H2:H30)</f>
        <v>3.1283221615713974</v>
      </c>
      <c r="I32">
        <f>SUM(I2:I31)</f>
        <v>81.370000000000019</v>
      </c>
      <c r="J32" s="103">
        <f>AVERAGE(J2:J30)</f>
        <v>0.14907058699962503</v>
      </c>
      <c r="L32" s="113"/>
      <c r="M32" s="113"/>
      <c r="N32" s="118"/>
      <c r="O32" s="118"/>
      <c r="P32" s="113"/>
      <c r="Q32" s="113"/>
      <c r="R32" s="85"/>
    </row>
    <row r="33" spans="1:17" x14ac:dyDescent="0.25">
      <c r="H33" s="25">
        <f>AVERAGE(H2:H32)</f>
        <v>3.1283221615713974</v>
      </c>
      <c r="I33" s="25">
        <f>AVERAGE(I2:I31)</f>
        <v>2.805862068965518</v>
      </c>
      <c r="K33" s="116"/>
      <c r="L33" s="113"/>
      <c r="M33" s="117"/>
      <c r="N33" s="118"/>
      <c r="O33" s="119"/>
      <c r="P33" s="113"/>
      <c r="Q33" s="117"/>
    </row>
    <row r="34" spans="1:17" x14ac:dyDescent="0.25">
      <c r="L34" s="113"/>
      <c r="M34" s="113"/>
      <c r="N34" s="118"/>
      <c r="O34" s="118"/>
      <c r="P34" s="113"/>
      <c r="Q34" s="113"/>
    </row>
    <row r="42" spans="1:17" x14ac:dyDescent="0.25">
      <c r="A42" s="183" t="s">
        <v>197</v>
      </c>
      <c r="B42" s="183"/>
      <c r="C42" s="183"/>
      <c r="D42" s="183"/>
      <c r="E42" s="183"/>
      <c r="F42" s="183"/>
      <c r="G42" s="183"/>
      <c r="H42" s="183"/>
      <c r="I42" s="183"/>
      <c r="J42" s="183"/>
      <c r="K42" s="183"/>
      <c r="L42" s="183"/>
      <c r="M42" s="183"/>
      <c r="N42" s="183"/>
    </row>
    <row r="43" spans="1:17" x14ac:dyDescent="0.25">
      <c r="A43" s="104" t="s">
        <v>198</v>
      </c>
      <c r="B43" s="105" t="s">
        <v>199</v>
      </c>
      <c r="C43" s="106" t="s">
        <v>200</v>
      </c>
      <c r="D43" s="106" t="s">
        <v>201</v>
      </c>
      <c r="E43" s="106" t="s">
        <v>202</v>
      </c>
      <c r="F43" s="106" t="s">
        <v>203</v>
      </c>
      <c r="G43" s="106" t="s">
        <v>204</v>
      </c>
      <c r="H43" s="106" t="s">
        <v>205</v>
      </c>
      <c r="I43" s="106" t="s">
        <v>206</v>
      </c>
      <c r="J43" s="106" t="s">
        <v>207</v>
      </c>
      <c r="K43" s="106" t="s">
        <v>208</v>
      </c>
      <c r="L43" s="106" t="s">
        <v>209</v>
      </c>
      <c r="M43" s="106" t="s">
        <v>210</v>
      </c>
      <c r="N43" s="122" t="s">
        <v>211</v>
      </c>
    </row>
    <row r="44" spans="1:17" x14ac:dyDescent="0.25">
      <c r="A44" s="107" t="s">
        <v>212</v>
      </c>
      <c r="B44" s="107" t="s">
        <v>213</v>
      </c>
      <c r="C44" s="108">
        <v>1071</v>
      </c>
      <c r="D44" s="108">
        <v>847</v>
      </c>
      <c r="E44" s="108">
        <v>986</v>
      </c>
      <c r="F44" s="108">
        <v>803</v>
      </c>
      <c r="G44" s="108">
        <v>779</v>
      </c>
      <c r="H44" s="108" t="s">
        <v>196</v>
      </c>
      <c r="I44" s="108" t="s">
        <v>196</v>
      </c>
      <c r="J44" s="108" t="s">
        <v>196</v>
      </c>
      <c r="K44" s="108" t="s">
        <v>196</v>
      </c>
      <c r="L44" s="108" t="s">
        <v>196</v>
      </c>
      <c r="M44" s="108" t="s">
        <v>196</v>
      </c>
      <c r="N44" s="123" t="s">
        <v>196</v>
      </c>
    </row>
    <row r="45" spans="1:17" x14ac:dyDescent="0.25">
      <c r="A45" s="107" t="s">
        <v>214</v>
      </c>
      <c r="B45" s="107" t="s">
        <v>214</v>
      </c>
      <c r="C45" s="108">
        <v>1153</v>
      </c>
      <c r="D45" s="108">
        <v>1144</v>
      </c>
      <c r="E45" s="108">
        <v>909</v>
      </c>
      <c r="F45" s="108">
        <v>761</v>
      </c>
      <c r="G45" s="108">
        <v>580</v>
      </c>
      <c r="H45" s="108" t="s">
        <v>196</v>
      </c>
      <c r="I45" s="108" t="s">
        <v>196</v>
      </c>
      <c r="J45" s="108" t="s">
        <v>196</v>
      </c>
      <c r="K45" s="108" t="s">
        <v>196</v>
      </c>
      <c r="L45" s="108" t="s">
        <v>196</v>
      </c>
      <c r="M45" s="108" t="s">
        <v>196</v>
      </c>
      <c r="N45" s="123" t="s">
        <v>196</v>
      </c>
    </row>
    <row r="46" spans="1:17" x14ac:dyDescent="0.25">
      <c r="A46" s="107" t="s">
        <v>215</v>
      </c>
      <c r="B46" s="107" t="s">
        <v>215</v>
      </c>
      <c r="C46" s="108">
        <v>1277</v>
      </c>
      <c r="D46" s="108">
        <v>1109</v>
      </c>
      <c r="E46" s="108">
        <v>963</v>
      </c>
      <c r="F46" s="108">
        <v>832</v>
      </c>
      <c r="G46" s="108">
        <v>739</v>
      </c>
      <c r="H46" s="108" t="s">
        <v>196</v>
      </c>
      <c r="I46" s="108" t="s">
        <v>196</v>
      </c>
      <c r="J46" s="108" t="s">
        <v>196</v>
      </c>
      <c r="K46" s="108" t="s">
        <v>196</v>
      </c>
      <c r="L46" s="108" t="s">
        <v>196</v>
      </c>
      <c r="M46" s="108" t="s">
        <v>196</v>
      </c>
      <c r="N46" s="123" t="s">
        <v>196</v>
      </c>
    </row>
    <row r="47" spans="1:17" x14ac:dyDescent="0.25">
      <c r="A47" s="107" t="s">
        <v>216</v>
      </c>
      <c r="B47" s="107" t="s">
        <v>216</v>
      </c>
      <c r="C47" s="108">
        <v>1279</v>
      </c>
      <c r="D47" s="108">
        <v>1279</v>
      </c>
      <c r="E47" s="108">
        <v>1097</v>
      </c>
      <c r="F47" s="108">
        <v>1091</v>
      </c>
      <c r="G47" s="108">
        <v>888.1</v>
      </c>
      <c r="H47" s="108" t="s">
        <v>196</v>
      </c>
      <c r="I47" s="108" t="s">
        <v>196</v>
      </c>
      <c r="J47" s="108" t="s">
        <v>196</v>
      </c>
      <c r="K47" s="108" t="s">
        <v>196</v>
      </c>
      <c r="L47" s="108" t="s">
        <v>196</v>
      </c>
      <c r="M47" s="108" t="s">
        <v>196</v>
      </c>
      <c r="N47" s="123" t="s">
        <v>196</v>
      </c>
    </row>
    <row r="48" spans="1:17" x14ac:dyDescent="0.25">
      <c r="A48" s="107" t="s">
        <v>217</v>
      </c>
      <c r="B48" s="107" t="s">
        <v>218</v>
      </c>
      <c r="C48" s="108">
        <v>949</v>
      </c>
      <c r="D48" s="108">
        <v>989</v>
      </c>
      <c r="E48" s="108">
        <v>836</v>
      </c>
      <c r="F48" s="108">
        <v>662</v>
      </c>
      <c r="G48" s="108">
        <v>552</v>
      </c>
      <c r="H48" s="108" t="s">
        <v>196</v>
      </c>
      <c r="I48" s="108" t="s">
        <v>196</v>
      </c>
      <c r="J48" s="108" t="s">
        <v>196</v>
      </c>
      <c r="K48" s="108" t="s">
        <v>196</v>
      </c>
      <c r="L48" s="108" t="s">
        <v>196</v>
      </c>
      <c r="M48" s="108" t="s">
        <v>196</v>
      </c>
      <c r="N48" s="123" t="s">
        <v>196</v>
      </c>
    </row>
    <row r="49" spans="1:45" x14ac:dyDescent="0.25">
      <c r="A49" s="107" t="s">
        <v>212</v>
      </c>
      <c r="B49" s="107" t="s">
        <v>212</v>
      </c>
      <c r="C49" s="108" t="s">
        <v>196</v>
      </c>
      <c r="D49" s="108">
        <v>23</v>
      </c>
      <c r="E49" s="108" t="s">
        <v>196</v>
      </c>
      <c r="F49" s="108">
        <v>814</v>
      </c>
      <c r="G49" s="108">
        <v>818</v>
      </c>
      <c r="H49" s="108" t="s">
        <v>196</v>
      </c>
      <c r="I49" s="108" t="s">
        <v>196</v>
      </c>
      <c r="J49" s="108" t="s">
        <v>196</v>
      </c>
      <c r="K49" s="108" t="s">
        <v>196</v>
      </c>
      <c r="L49" s="108" t="s">
        <v>196</v>
      </c>
      <c r="M49" s="108" t="s">
        <v>196</v>
      </c>
      <c r="N49" s="123" t="s">
        <v>196</v>
      </c>
    </row>
    <row r="50" spans="1:45" x14ac:dyDescent="0.25">
      <c r="A50" s="107" t="s">
        <v>219</v>
      </c>
      <c r="B50" s="107" t="s">
        <v>219</v>
      </c>
      <c r="C50" s="108">
        <v>1044</v>
      </c>
      <c r="D50" s="108">
        <v>933</v>
      </c>
      <c r="E50" s="108">
        <v>876</v>
      </c>
      <c r="F50" s="108">
        <v>774</v>
      </c>
      <c r="G50" s="108">
        <v>608</v>
      </c>
      <c r="H50" s="108" t="s">
        <v>196</v>
      </c>
      <c r="I50" s="108" t="s">
        <v>196</v>
      </c>
      <c r="J50" s="108" t="s">
        <v>196</v>
      </c>
      <c r="K50" s="108" t="s">
        <v>196</v>
      </c>
      <c r="L50" s="108" t="s">
        <v>196</v>
      </c>
      <c r="M50" s="108" t="s">
        <v>196</v>
      </c>
      <c r="N50" s="123" t="s">
        <v>196</v>
      </c>
    </row>
    <row r="51" spans="1:45" x14ac:dyDescent="0.25">
      <c r="A51" s="107" t="s">
        <v>220</v>
      </c>
      <c r="B51" s="107" t="s">
        <v>221</v>
      </c>
      <c r="C51" s="108">
        <v>1277</v>
      </c>
      <c r="D51" s="108">
        <v>1197</v>
      </c>
      <c r="E51" s="108">
        <v>1141</v>
      </c>
      <c r="F51" s="108">
        <v>861</v>
      </c>
      <c r="G51" s="108">
        <v>744</v>
      </c>
      <c r="H51" s="108" t="s">
        <v>196</v>
      </c>
      <c r="I51" s="108" t="s">
        <v>196</v>
      </c>
      <c r="J51" s="108" t="s">
        <v>196</v>
      </c>
      <c r="K51" s="108" t="s">
        <v>196</v>
      </c>
      <c r="L51" s="108" t="s">
        <v>196</v>
      </c>
      <c r="M51" s="108" t="s">
        <v>196</v>
      </c>
      <c r="N51" s="123" t="s">
        <v>196</v>
      </c>
      <c r="O51" s="124">
        <v>23</v>
      </c>
      <c r="P51" s="93">
        <v>24</v>
      </c>
      <c r="Q51" s="93">
        <v>25</v>
      </c>
      <c r="R51" s="93">
        <v>26</v>
      </c>
      <c r="S51" s="93">
        <v>27</v>
      </c>
      <c r="T51" s="93">
        <v>28</v>
      </c>
      <c r="U51" s="93">
        <v>29</v>
      </c>
      <c r="V51" s="93">
        <v>30</v>
      </c>
      <c r="W51" s="93">
        <v>1</v>
      </c>
      <c r="X51" s="93">
        <v>2</v>
      </c>
      <c r="Y51" s="93">
        <v>3</v>
      </c>
      <c r="Z51" s="93">
        <v>4</v>
      </c>
      <c r="AA51" s="93">
        <v>5</v>
      </c>
      <c r="AB51" s="93">
        <v>6</v>
      </c>
      <c r="AC51" s="93">
        <v>7</v>
      </c>
      <c r="AD51" s="93">
        <v>8</v>
      </c>
      <c r="AE51" s="93">
        <v>9</v>
      </c>
      <c r="AF51" s="93">
        <v>10</v>
      </c>
      <c r="AG51" s="93">
        <v>11</v>
      </c>
      <c r="AH51" s="93">
        <v>12</v>
      </c>
      <c r="AI51" s="93">
        <v>13</v>
      </c>
      <c r="AJ51" s="93">
        <v>14</v>
      </c>
      <c r="AK51" s="93">
        <v>15</v>
      </c>
      <c r="AL51" s="93">
        <v>16</v>
      </c>
      <c r="AM51" s="93">
        <v>17</v>
      </c>
      <c r="AN51" s="93">
        <v>18</v>
      </c>
      <c r="AO51" s="93">
        <v>19</v>
      </c>
      <c r="AP51" s="93">
        <v>20</v>
      </c>
      <c r="AQ51" s="93">
        <v>21</v>
      </c>
      <c r="AR51" s="93">
        <v>22</v>
      </c>
      <c r="AS51" s="94"/>
    </row>
    <row r="52" spans="1:45" x14ac:dyDescent="0.25">
      <c r="A52" s="107" t="s">
        <v>222</v>
      </c>
      <c r="B52" s="107" t="s">
        <v>222</v>
      </c>
      <c r="C52" s="108">
        <v>1175</v>
      </c>
      <c r="D52" s="108">
        <v>1178.2</v>
      </c>
      <c r="E52" s="108">
        <v>913.8</v>
      </c>
      <c r="F52" s="108">
        <v>776.6</v>
      </c>
      <c r="G52" s="108">
        <v>607.9</v>
      </c>
      <c r="H52" s="108" t="s">
        <v>196</v>
      </c>
      <c r="I52" s="108" t="s">
        <v>196</v>
      </c>
      <c r="J52" s="108" t="s">
        <v>196</v>
      </c>
      <c r="K52" s="108" t="s">
        <v>196</v>
      </c>
      <c r="L52" s="108" t="s">
        <v>196</v>
      </c>
      <c r="M52" s="108" t="s">
        <v>196</v>
      </c>
      <c r="N52" s="123" t="s">
        <v>196</v>
      </c>
      <c r="O52" s="125">
        <v>3.88</v>
      </c>
      <c r="P52" s="14">
        <v>2.99</v>
      </c>
      <c r="Q52" s="14">
        <v>3.68</v>
      </c>
      <c r="R52" s="14">
        <v>2.69</v>
      </c>
      <c r="S52" s="14">
        <v>3.2</v>
      </c>
      <c r="T52" s="14">
        <v>3.63</v>
      </c>
      <c r="U52" s="14">
        <v>3.62</v>
      </c>
      <c r="V52" s="14">
        <v>3.02</v>
      </c>
      <c r="W52" s="14">
        <v>3.7</v>
      </c>
      <c r="X52" s="14">
        <v>2.83</v>
      </c>
      <c r="Y52" s="14">
        <v>3.12</v>
      </c>
      <c r="Z52" s="14">
        <v>2.86</v>
      </c>
      <c r="AA52" s="14">
        <v>2.63</v>
      </c>
      <c r="AB52" s="14">
        <v>2.56</v>
      </c>
      <c r="AC52" s="14">
        <v>1.92</v>
      </c>
      <c r="AD52" s="14">
        <v>1.8</v>
      </c>
      <c r="AE52" s="14">
        <v>2.88</v>
      </c>
      <c r="AF52" s="14">
        <v>3.18</v>
      </c>
      <c r="AG52" s="14">
        <v>2.42</v>
      </c>
      <c r="AH52" s="14">
        <v>2.33</v>
      </c>
      <c r="AI52" s="14">
        <v>2.86</v>
      </c>
      <c r="AJ52" s="14">
        <v>2.63</v>
      </c>
      <c r="AK52" s="14">
        <v>2.25</v>
      </c>
      <c r="AL52" s="14">
        <v>2.2000000000000002</v>
      </c>
      <c r="AM52" s="14">
        <v>2.4700000000000002</v>
      </c>
      <c r="AN52" s="14">
        <v>3.51</v>
      </c>
      <c r="AO52" s="14">
        <v>2.12</v>
      </c>
      <c r="AP52" s="14">
        <v>1.72</v>
      </c>
      <c r="AQ52" s="14">
        <v>2.67</v>
      </c>
      <c r="AR52" s="14" t="s">
        <v>196</v>
      </c>
      <c r="AS52" s="92"/>
    </row>
    <row r="53" spans="1:45" x14ac:dyDescent="0.25">
      <c r="F53">
        <f>AVERAGE(F44:F52)</f>
        <v>819.40000000000009</v>
      </c>
      <c r="G53">
        <f>AVERAGE(G44:G52)</f>
        <v>701.77777777777783</v>
      </c>
      <c r="H53" s="108">
        <f>2000*0.0352</f>
        <v>70.400000000000006</v>
      </c>
    </row>
    <row r="54" spans="1:45" x14ac:dyDescent="0.25">
      <c r="F54">
        <f>F53*0.0352</f>
        <v>28.842880000000005</v>
      </c>
      <c r="G54">
        <f>G53*0.0352</f>
        <v>24.70257777777778</v>
      </c>
    </row>
    <row r="55" spans="1:45" x14ac:dyDescent="0.25">
      <c r="F55">
        <f>F54/30</f>
        <v>0.96142933333333347</v>
      </c>
      <c r="G55">
        <f>G54/31</f>
        <v>0.79685734767025096</v>
      </c>
    </row>
    <row r="63" spans="1:45" x14ac:dyDescent="0.25">
      <c r="A63" s="96" t="s">
        <v>189</v>
      </c>
      <c r="B63" s="21" t="s">
        <v>190</v>
      </c>
      <c r="C63" s="23" t="s">
        <v>191</v>
      </c>
      <c r="D63" s="24" t="s">
        <v>192</v>
      </c>
      <c r="E63" s="96" t="s">
        <v>189</v>
      </c>
      <c r="F63" s="97">
        <v>24</v>
      </c>
      <c r="G63" s="97">
        <v>25</v>
      </c>
      <c r="H63" s="97">
        <v>26</v>
      </c>
      <c r="I63" s="97">
        <v>27</v>
      </c>
      <c r="J63" s="97">
        <v>28</v>
      </c>
      <c r="K63" s="97">
        <v>29</v>
      </c>
      <c r="L63" s="97">
        <v>30</v>
      </c>
      <c r="M63" s="97">
        <v>1</v>
      </c>
      <c r="N63" s="126">
        <v>2</v>
      </c>
      <c r="O63" s="126">
        <v>3</v>
      </c>
      <c r="P63" s="97">
        <v>4</v>
      </c>
      <c r="Q63" s="97">
        <v>5</v>
      </c>
      <c r="R63" s="97">
        <v>6</v>
      </c>
      <c r="S63" s="97">
        <v>7</v>
      </c>
      <c r="T63" s="97">
        <v>8</v>
      </c>
      <c r="U63" s="97">
        <v>9</v>
      </c>
      <c r="V63" s="97">
        <v>10</v>
      </c>
      <c r="W63" s="97">
        <v>11</v>
      </c>
      <c r="X63" s="97">
        <v>12</v>
      </c>
      <c r="Y63" s="97">
        <v>13</v>
      </c>
      <c r="Z63" s="97">
        <v>14</v>
      </c>
      <c r="AA63" s="97">
        <v>15</v>
      </c>
      <c r="AB63" s="97">
        <v>16</v>
      </c>
      <c r="AC63" s="97">
        <v>17</v>
      </c>
      <c r="AD63" s="97">
        <v>18</v>
      </c>
      <c r="AE63" s="97">
        <v>19</v>
      </c>
      <c r="AF63" s="97">
        <v>20</v>
      </c>
      <c r="AG63" s="97">
        <v>21</v>
      </c>
      <c r="AH63" s="97">
        <v>22</v>
      </c>
      <c r="AI63" s="97">
        <v>23</v>
      </c>
      <c r="AJ63" s="22"/>
    </row>
    <row r="64" spans="1:45" x14ac:dyDescent="0.25">
      <c r="A64" s="97">
        <v>24</v>
      </c>
      <c r="B64" s="20">
        <v>23.3</v>
      </c>
      <c r="C64" s="20">
        <v>3.7</v>
      </c>
      <c r="D64" s="20">
        <v>19.600000000000001</v>
      </c>
      <c r="E64" s="21" t="s">
        <v>190</v>
      </c>
      <c r="F64" s="20">
        <v>23.3</v>
      </c>
      <c r="G64" s="20">
        <v>28.4</v>
      </c>
      <c r="H64" s="20">
        <v>21.4</v>
      </c>
      <c r="I64" s="20">
        <v>25.4</v>
      </c>
      <c r="J64" s="20">
        <v>33</v>
      </c>
      <c r="K64" s="20">
        <v>23.4</v>
      </c>
      <c r="L64" s="20">
        <v>28.3</v>
      </c>
      <c r="M64" s="20">
        <v>28</v>
      </c>
      <c r="N64" s="127">
        <v>26.2</v>
      </c>
      <c r="O64" s="127">
        <v>29</v>
      </c>
      <c r="P64" s="20">
        <v>22.5</v>
      </c>
      <c r="Q64" s="20">
        <v>25</v>
      </c>
      <c r="R64" s="20">
        <v>24.4</v>
      </c>
      <c r="S64" s="20">
        <v>17.8</v>
      </c>
      <c r="T64" s="20">
        <v>15.9</v>
      </c>
      <c r="U64" s="20">
        <v>28.1</v>
      </c>
      <c r="V64" s="20">
        <v>31.2</v>
      </c>
      <c r="W64" s="20">
        <v>24.2</v>
      </c>
      <c r="X64" s="20">
        <v>23.4</v>
      </c>
      <c r="Y64" s="20">
        <v>22.7</v>
      </c>
      <c r="Z64" s="20">
        <v>26.7</v>
      </c>
      <c r="AA64" s="20">
        <v>22.3</v>
      </c>
      <c r="AB64" s="20">
        <v>22.8</v>
      </c>
      <c r="AC64" s="20">
        <v>25.1</v>
      </c>
      <c r="AD64" s="20">
        <v>28.1</v>
      </c>
      <c r="AE64" s="20">
        <v>19.100000000000001</v>
      </c>
      <c r="AF64" s="20">
        <v>23.4</v>
      </c>
      <c r="AG64" s="20">
        <v>28</v>
      </c>
      <c r="AH64" s="20">
        <v>26.7</v>
      </c>
      <c r="AI64" s="20">
        <v>27.6</v>
      </c>
      <c r="AJ64" s="22"/>
    </row>
    <row r="65" spans="1:42" x14ac:dyDescent="0.25">
      <c r="A65" s="97">
        <v>25</v>
      </c>
      <c r="B65" s="20">
        <v>28.4</v>
      </c>
      <c r="C65" s="20">
        <v>5.3</v>
      </c>
      <c r="D65" s="20">
        <v>23.1</v>
      </c>
      <c r="E65" s="23" t="s">
        <v>191</v>
      </c>
      <c r="F65" s="20">
        <v>3.7</v>
      </c>
      <c r="G65" s="20">
        <v>5.3</v>
      </c>
      <c r="H65" s="20">
        <v>4.0999999999999996</v>
      </c>
      <c r="I65" s="20">
        <v>3.9</v>
      </c>
      <c r="J65" s="20">
        <v>4.7</v>
      </c>
      <c r="K65" s="20">
        <v>2.5</v>
      </c>
      <c r="L65" s="20">
        <v>4.7</v>
      </c>
      <c r="M65" s="20">
        <v>3.8</v>
      </c>
      <c r="N65" s="127">
        <v>4.4000000000000004</v>
      </c>
      <c r="O65" s="127">
        <v>3.7</v>
      </c>
      <c r="P65" s="20">
        <v>3.1</v>
      </c>
      <c r="Q65" s="20">
        <v>2.9</v>
      </c>
      <c r="R65" s="20">
        <v>4.0999999999999996</v>
      </c>
      <c r="S65" s="20">
        <v>5</v>
      </c>
      <c r="T65" s="20">
        <v>4.9000000000000004</v>
      </c>
      <c r="U65" s="20">
        <v>3.1</v>
      </c>
      <c r="V65" s="20">
        <v>4.5999999999999996</v>
      </c>
      <c r="W65" s="20">
        <v>5</v>
      </c>
      <c r="X65" s="20">
        <v>2</v>
      </c>
      <c r="Y65" s="20">
        <v>4.5</v>
      </c>
      <c r="Z65" s="20">
        <v>2.1</v>
      </c>
      <c r="AA65" s="20">
        <v>1.2</v>
      </c>
      <c r="AB65" s="20">
        <v>2.2999999999999998</v>
      </c>
      <c r="AC65" s="20">
        <v>0.1</v>
      </c>
      <c r="AD65" s="20">
        <v>1.4</v>
      </c>
      <c r="AE65" s="20">
        <v>4.5</v>
      </c>
      <c r="AF65" s="20">
        <v>1.6</v>
      </c>
      <c r="AG65" s="20">
        <v>5.2</v>
      </c>
      <c r="AH65" s="102">
        <v>0</v>
      </c>
      <c r="AI65" s="20">
        <v>3</v>
      </c>
      <c r="AJ65" s="22"/>
    </row>
    <row r="66" spans="1:42" x14ac:dyDescent="0.25">
      <c r="A66" s="97">
        <v>26</v>
      </c>
      <c r="B66" s="20">
        <v>21.4</v>
      </c>
      <c r="C66" s="20">
        <v>4.0999999999999996</v>
      </c>
      <c r="D66" s="20">
        <v>17.3</v>
      </c>
      <c r="E66" s="24" t="s">
        <v>192</v>
      </c>
      <c r="F66" s="20">
        <v>19.600000000000001</v>
      </c>
      <c r="G66" s="20">
        <v>23.1</v>
      </c>
      <c r="H66" s="20">
        <v>17.3</v>
      </c>
      <c r="I66" s="20">
        <v>21.5</v>
      </c>
      <c r="J66" s="20">
        <v>28.3</v>
      </c>
      <c r="K66" s="20">
        <v>20.9</v>
      </c>
      <c r="L66" s="20">
        <v>23.6</v>
      </c>
      <c r="M66" s="20">
        <v>24.2</v>
      </c>
      <c r="N66" s="127">
        <v>21.8</v>
      </c>
      <c r="O66" s="127">
        <v>25.3</v>
      </c>
      <c r="P66" s="20">
        <v>19.399999999999999</v>
      </c>
      <c r="Q66" s="20">
        <v>22.1</v>
      </c>
      <c r="R66" s="20">
        <v>20.3</v>
      </c>
      <c r="S66" s="20">
        <v>12.8</v>
      </c>
      <c r="T66" s="20">
        <v>11</v>
      </c>
      <c r="U66" s="20">
        <v>25</v>
      </c>
      <c r="V66" s="20">
        <v>26.6</v>
      </c>
      <c r="W66" s="20">
        <v>19.2</v>
      </c>
      <c r="X66" s="20">
        <v>21.4</v>
      </c>
      <c r="Y66" s="20">
        <v>18.2</v>
      </c>
      <c r="Z66" s="20">
        <v>24.6</v>
      </c>
      <c r="AA66" s="20">
        <v>21.1</v>
      </c>
      <c r="AB66" s="20">
        <v>20.5</v>
      </c>
      <c r="AC66" s="20">
        <v>25</v>
      </c>
      <c r="AD66" s="20">
        <v>26.7</v>
      </c>
      <c r="AE66" s="20">
        <v>14.6</v>
      </c>
      <c r="AF66" s="20">
        <v>21.8</v>
      </c>
      <c r="AG66" s="20">
        <v>22.8</v>
      </c>
      <c r="AH66" s="20">
        <v>26.7</v>
      </c>
      <c r="AI66" s="20">
        <v>24.6</v>
      </c>
      <c r="AJ66" s="19"/>
    </row>
    <row r="67" spans="1:42" x14ac:dyDescent="0.25">
      <c r="A67" s="97">
        <v>27</v>
      </c>
      <c r="B67" s="20">
        <v>25.4</v>
      </c>
      <c r="C67" s="20">
        <v>3.9</v>
      </c>
      <c r="D67" s="20">
        <v>21.5</v>
      </c>
    </row>
    <row r="68" spans="1:42" x14ac:dyDescent="0.25">
      <c r="A68" s="97">
        <v>28</v>
      </c>
      <c r="B68" s="20">
        <v>33</v>
      </c>
      <c r="C68" s="20">
        <v>4.7</v>
      </c>
      <c r="D68" s="20">
        <v>28.3</v>
      </c>
    </row>
    <row r="69" spans="1:42" x14ac:dyDescent="0.25">
      <c r="A69" s="97">
        <v>29</v>
      </c>
      <c r="B69" s="20">
        <v>23.4</v>
      </c>
      <c r="C69" s="20">
        <v>2.5</v>
      </c>
      <c r="D69" s="20">
        <v>20.9</v>
      </c>
    </row>
    <row r="70" spans="1:42" x14ac:dyDescent="0.25">
      <c r="A70" s="97">
        <v>30</v>
      </c>
      <c r="B70" s="20">
        <v>28.3</v>
      </c>
      <c r="C70" s="20">
        <v>4.7</v>
      </c>
      <c r="D70" s="20">
        <v>23.6</v>
      </c>
    </row>
    <row r="71" spans="1:42" x14ac:dyDescent="0.25">
      <c r="A71" s="97">
        <v>1</v>
      </c>
      <c r="B71" s="20">
        <v>28</v>
      </c>
      <c r="C71" s="20">
        <v>3.8</v>
      </c>
      <c r="D71" s="20">
        <v>24.2</v>
      </c>
      <c r="J71" s="93">
        <v>23</v>
      </c>
      <c r="K71" s="14">
        <v>3.88</v>
      </c>
      <c r="L71" s="14">
        <v>677</v>
      </c>
      <c r="M71" s="14">
        <f>L71*0.0352</f>
        <v>23.830400000000001</v>
      </c>
      <c r="N71" s="125">
        <v>679</v>
      </c>
      <c r="O71" s="125">
        <v>679</v>
      </c>
      <c r="P71" s="14">
        <v>674</v>
      </c>
      <c r="Q71" s="14">
        <v>713</v>
      </c>
      <c r="R71" s="14">
        <v>688</v>
      </c>
      <c r="S71" s="14">
        <v>682</v>
      </c>
      <c r="T71" s="14">
        <v>677</v>
      </c>
      <c r="U71" s="14">
        <v>673</v>
      </c>
      <c r="V71" s="14">
        <v>677</v>
      </c>
      <c r="W71" s="14">
        <v>657</v>
      </c>
      <c r="X71" s="14">
        <v>628</v>
      </c>
      <c r="Y71" s="14">
        <v>691</v>
      </c>
      <c r="Z71" s="14">
        <v>639</v>
      </c>
      <c r="AA71" s="14">
        <v>452</v>
      </c>
      <c r="AB71" s="14">
        <v>629</v>
      </c>
      <c r="AC71" s="14">
        <v>629</v>
      </c>
      <c r="AD71" s="14">
        <v>622</v>
      </c>
      <c r="AE71" s="14">
        <v>616</v>
      </c>
      <c r="AF71" s="14">
        <v>636</v>
      </c>
      <c r="AG71" s="14">
        <v>619</v>
      </c>
      <c r="AH71" s="14">
        <v>621</v>
      </c>
      <c r="AI71" s="14">
        <v>613</v>
      </c>
      <c r="AJ71" s="14">
        <v>619</v>
      </c>
      <c r="AK71" s="14">
        <v>606</v>
      </c>
      <c r="AL71" s="14">
        <v>739</v>
      </c>
      <c r="AM71" s="14">
        <v>567</v>
      </c>
      <c r="AN71" s="14">
        <v>583</v>
      </c>
      <c r="AO71" s="14">
        <v>583</v>
      </c>
      <c r="AP71" s="14">
        <v>607</v>
      </c>
    </row>
    <row r="72" spans="1:42" x14ac:dyDescent="0.25">
      <c r="A72" s="97">
        <v>2</v>
      </c>
      <c r="B72" s="20">
        <v>26.2</v>
      </c>
      <c r="C72" s="20">
        <v>4.4000000000000004</v>
      </c>
      <c r="D72" s="20">
        <v>21.8</v>
      </c>
      <c r="J72" s="93">
        <v>24</v>
      </c>
      <c r="K72" s="14">
        <v>2.99</v>
      </c>
      <c r="L72" s="14">
        <v>679</v>
      </c>
      <c r="M72" s="14">
        <f t="shared" ref="M72:M100" si="3">L72*0.0352</f>
        <v>23.9008</v>
      </c>
    </row>
    <row r="73" spans="1:42" x14ac:dyDescent="0.25">
      <c r="A73" s="97">
        <v>3</v>
      </c>
      <c r="B73" s="20">
        <v>29</v>
      </c>
      <c r="C73" s="20">
        <v>3.7</v>
      </c>
      <c r="D73" s="20">
        <v>25.3</v>
      </c>
      <c r="J73" s="93">
        <v>25</v>
      </c>
      <c r="K73" s="14">
        <v>3.68</v>
      </c>
      <c r="L73" s="14">
        <v>679</v>
      </c>
      <c r="M73" s="14">
        <f t="shared" si="3"/>
        <v>23.9008</v>
      </c>
    </row>
    <row r="74" spans="1:42" x14ac:dyDescent="0.25">
      <c r="A74" s="97">
        <v>4</v>
      </c>
      <c r="B74" s="20">
        <v>22.5</v>
      </c>
      <c r="C74" s="20">
        <v>3.1</v>
      </c>
      <c r="D74" s="20">
        <v>19.399999999999999</v>
      </c>
      <c r="J74" s="93">
        <v>26</v>
      </c>
      <c r="K74" s="14">
        <v>2.69</v>
      </c>
      <c r="L74" s="14">
        <v>674</v>
      </c>
      <c r="M74" s="14">
        <f t="shared" si="3"/>
        <v>23.724800000000002</v>
      </c>
    </row>
    <row r="75" spans="1:42" x14ac:dyDescent="0.25">
      <c r="A75" s="97">
        <v>5</v>
      </c>
      <c r="B75" s="20">
        <v>25</v>
      </c>
      <c r="C75" s="20">
        <v>2.9</v>
      </c>
      <c r="D75" s="20">
        <v>22.1</v>
      </c>
      <c r="J75" s="93">
        <v>27</v>
      </c>
      <c r="K75" s="14">
        <v>3.2</v>
      </c>
      <c r="L75" s="14">
        <v>713</v>
      </c>
      <c r="M75" s="14">
        <f t="shared" si="3"/>
        <v>25.0976</v>
      </c>
    </row>
    <row r="76" spans="1:42" x14ac:dyDescent="0.25">
      <c r="A76" s="97">
        <v>6</v>
      </c>
      <c r="B76" s="20">
        <v>24.4</v>
      </c>
      <c r="C76" s="20">
        <v>4.0999999999999996</v>
      </c>
      <c r="D76" s="20">
        <v>20.3</v>
      </c>
      <c r="J76" s="93">
        <v>28</v>
      </c>
      <c r="K76" s="14">
        <v>3.63</v>
      </c>
      <c r="L76" s="14">
        <v>688</v>
      </c>
      <c r="M76" s="14">
        <f t="shared" si="3"/>
        <v>24.217600000000001</v>
      </c>
    </row>
    <row r="77" spans="1:42" x14ac:dyDescent="0.25">
      <c r="A77" s="97">
        <v>7</v>
      </c>
      <c r="B77" s="20">
        <v>17.8</v>
      </c>
      <c r="C77" s="20">
        <v>5</v>
      </c>
      <c r="D77" s="20">
        <v>12.8</v>
      </c>
      <c r="J77" s="93">
        <v>29</v>
      </c>
      <c r="K77" s="14">
        <v>3.62</v>
      </c>
      <c r="L77" s="14">
        <v>682</v>
      </c>
      <c r="M77" s="14">
        <f t="shared" si="3"/>
        <v>24.006400000000003</v>
      </c>
    </row>
    <row r="78" spans="1:42" x14ac:dyDescent="0.25">
      <c r="A78" s="97">
        <v>8</v>
      </c>
      <c r="B78" s="20">
        <v>15.9</v>
      </c>
      <c r="C78" s="20">
        <v>4.9000000000000004</v>
      </c>
      <c r="D78" s="20">
        <v>11</v>
      </c>
      <c r="J78" s="93">
        <v>30</v>
      </c>
      <c r="K78" s="14">
        <v>3.02</v>
      </c>
      <c r="L78" s="14">
        <v>677</v>
      </c>
      <c r="M78" s="14">
        <f t="shared" si="3"/>
        <v>23.830400000000001</v>
      </c>
    </row>
    <row r="79" spans="1:42" x14ac:dyDescent="0.25">
      <c r="A79" s="97">
        <v>9</v>
      </c>
      <c r="B79" s="20">
        <v>28.1</v>
      </c>
      <c r="C79" s="20">
        <v>3.1</v>
      </c>
      <c r="D79" s="20">
        <v>25</v>
      </c>
      <c r="J79" s="93">
        <v>1</v>
      </c>
      <c r="K79" s="14">
        <v>3.7</v>
      </c>
      <c r="L79" s="14">
        <v>673</v>
      </c>
      <c r="M79" s="14">
        <f t="shared" si="3"/>
        <v>23.689600000000002</v>
      </c>
    </row>
    <row r="80" spans="1:42" x14ac:dyDescent="0.25">
      <c r="A80" s="97">
        <v>10</v>
      </c>
      <c r="B80" s="20">
        <v>31.2</v>
      </c>
      <c r="C80" s="20">
        <v>4.5999999999999996</v>
      </c>
      <c r="D80" s="20">
        <v>26.6</v>
      </c>
      <c r="J80" s="93">
        <v>2</v>
      </c>
      <c r="K80" s="14">
        <v>2.83</v>
      </c>
      <c r="L80" s="14">
        <v>677</v>
      </c>
      <c r="M80" s="14">
        <f t="shared" si="3"/>
        <v>23.830400000000001</v>
      </c>
    </row>
    <row r="81" spans="1:13" x14ac:dyDescent="0.25">
      <c r="A81" s="97">
        <v>11</v>
      </c>
      <c r="B81" s="20">
        <v>24.2</v>
      </c>
      <c r="C81" s="20">
        <v>5</v>
      </c>
      <c r="D81" s="20">
        <v>19.2</v>
      </c>
      <c r="J81" s="93">
        <v>3</v>
      </c>
      <c r="K81" s="14">
        <v>3.12</v>
      </c>
      <c r="L81" s="14">
        <v>657</v>
      </c>
      <c r="M81" s="14">
        <f t="shared" si="3"/>
        <v>23.1264</v>
      </c>
    </row>
    <row r="82" spans="1:13" x14ac:dyDescent="0.25">
      <c r="A82" s="97">
        <v>12</v>
      </c>
      <c r="B82" s="20">
        <v>23.4</v>
      </c>
      <c r="C82" s="20">
        <v>2</v>
      </c>
      <c r="D82" s="20">
        <v>21.4</v>
      </c>
      <c r="J82" s="93">
        <v>4</v>
      </c>
      <c r="K82" s="14">
        <v>2.86</v>
      </c>
      <c r="L82" s="14">
        <v>628</v>
      </c>
      <c r="M82" s="14">
        <f t="shared" si="3"/>
        <v>22.105600000000003</v>
      </c>
    </row>
    <row r="83" spans="1:13" x14ac:dyDescent="0.25">
      <c r="A83" s="97">
        <v>13</v>
      </c>
      <c r="B83" s="20">
        <v>22.7</v>
      </c>
      <c r="C83" s="20">
        <v>4.5</v>
      </c>
      <c r="D83" s="20">
        <v>18.2</v>
      </c>
      <c r="J83" s="93">
        <v>5</v>
      </c>
      <c r="K83" s="14">
        <v>2.63</v>
      </c>
      <c r="L83" s="14">
        <v>691</v>
      </c>
      <c r="M83" s="14">
        <f t="shared" si="3"/>
        <v>24.3232</v>
      </c>
    </row>
    <row r="84" spans="1:13" x14ac:dyDescent="0.25">
      <c r="A84" s="97">
        <v>14</v>
      </c>
      <c r="B84" s="20">
        <v>26.7</v>
      </c>
      <c r="C84" s="20">
        <v>2.1</v>
      </c>
      <c r="D84" s="20">
        <v>24.6</v>
      </c>
      <c r="J84" s="93">
        <v>6</v>
      </c>
      <c r="K84" s="14">
        <v>2.56</v>
      </c>
      <c r="L84" s="14">
        <v>639</v>
      </c>
      <c r="M84" s="14">
        <f t="shared" si="3"/>
        <v>22.492800000000003</v>
      </c>
    </row>
    <row r="85" spans="1:13" x14ac:dyDescent="0.25">
      <c r="A85" s="97">
        <v>15</v>
      </c>
      <c r="B85" s="20">
        <v>22.3</v>
      </c>
      <c r="C85" s="20">
        <v>1.2</v>
      </c>
      <c r="D85" s="20">
        <v>21.1</v>
      </c>
      <c r="J85" s="93">
        <v>7</v>
      </c>
      <c r="K85" s="14">
        <v>1.92</v>
      </c>
      <c r="L85" s="14">
        <v>452</v>
      </c>
      <c r="M85" s="14">
        <f t="shared" si="3"/>
        <v>15.910400000000001</v>
      </c>
    </row>
    <row r="86" spans="1:13" x14ac:dyDescent="0.25">
      <c r="A86" s="97">
        <v>16</v>
      </c>
      <c r="B86" s="20">
        <v>22.8</v>
      </c>
      <c r="C86" s="20">
        <v>2.2999999999999998</v>
      </c>
      <c r="D86" s="20">
        <v>20.5</v>
      </c>
      <c r="J86" s="93">
        <v>8</v>
      </c>
      <c r="K86" s="14">
        <v>1.8</v>
      </c>
      <c r="L86" s="14">
        <v>629</v>
      </c>
      <c r="M86" s="14">
        <f t="shared" si="3"/>
        <v>22.140800000000002</v>
      </c>
    </row>
    <row r="87" spans="1:13" x14ac:dyDescent="0.25">
      <c r="A87" s="97">
        <v>17</v>
      </c>
      <c r="B87" s="20">
        <v>25.1</v>
      </c>
      <c r="C87" s="20">
        <v>0.1</v>
      </c>
      <c r="D87" s="20">
        <v>25</v>
      </c>
      <c r="J87" s="93">
        <v>9</v>
      </c>
      <c r="K87" s="14">
        <v>2.88</v>
      </c>
      <c r="L87" s="14">
        <v>629</v>
      </c>
      <c r="M87" s="14">
        <f t="shared" si="3"/>
        <v>22.140800000000002</v>
      </c>
    </row>
    <row r="88" spans="1:13" x14ac:dyDescent="0.25">
      <c r="A88" s="97">
        <v>18</v>
      </c>
      <c r="B88" s="20">
        <v>28.1</v>
      </c>
      <c r="C88" s="20">
        <v>1.4</v>
      </c>
      <c r="D88" s="20">
        <v>26.7</v>
      </c>
      <c r="J88" s="93">
        <v>10</v>
      </c>
      <c r="K88" s="14">
        <v>3.18</v>
      </c>
      <c r="L88" s="14">
        <v>622</v>
      </c>
      <c r="M88" s="14">
        <f t="shared" si="3"/>
        <v>21.894400000000001</v>
      </c>
    </row>
    <row r="89" spans="1:13" x14ac:dyDescent="0.25">
      <c r="A89" s="97">
        <v>19</v>
      </c>
      <c r="B89" s="20">
        <v>19.100000000000001</v>
      </c>
      <c r="C89" s="20">
        <v>4.5</v>
      </c>
      <c r="D89" s="20">
        <v>14.6</v>
      </c>
      <c r="J89" s="93">
        <v>11</v>
      </c>
      <c r="K89" s="14">
        <v>2.42</v>
      </c>
      <c r="L89" s="14">
        <v>616</v>
      </c>
      <c r="M89" s="14">
        <f t="shared" si="3"/>
        <v>21.683200000000003</v>
      </c>
    </row>
    <row r="90" spans="1:13" x14ac:dyDescent="0.25">
      <c r="A90" s="97">
        <v>20</v>
      </c>
      <c r="B90" s="20">
        <v>23.4</v>
      </c>
      <c r="C90" s="20">
        <v>1.6</v>
      </c>
      <c r="D90" s="20">
        <v>21.8</v>
      </c>
      <c r="J90" s="93">
        <v>12</v>
      </c>
      <c r="K90" s="14">
        <v>2.33</v>
      </c>
      <c r="L90" s="14">
        <v>636</v>
      </c>
      <c r="M90" s="14">
        <f t="shared" si="3"/>
        <v>22.3872</v>
      </c>
    </row>
    <row r="91" spans="1:13" x14ac:dyDescent="0.25">
      <c r="A91" s="97">
        <v>21</v>
      </c>
      <c r="B91" s="20">
        <v>28</v>
      </c>
      <c r="C91" s="20">
        <v>5.2</v>
      </c>
      <c r="D91" s="20">
        <v>22.8</v>
      </c>
      <c r="J91" s="93">
        <v>13</v>
      </c>
      <c r="K91" s="14">
        <v>2.86</v>
      </c>
      <c r="L91" s="14">
        <v>619</v>
      </c>
      <c r="M91" s="14">
        <f t="shared" si="3"/>
        <v>21.788800000000002</v>
      </c>
    </row>
    <row r="92" spans="1:13" x14ac:dyDescent="0.25">
      <c r="A92" s="97">
        <v>22</v>
      </c>
      <c r="B92" s="20">
        <v>26.7</v>
      </c>
      <c r="C92" s="102">
        <v>0</v>
      </c>
      <c r="D92" s="20">
        <v>26.7</v>
      </c>
      <c r="J92" s="93">
        <v>14</v>
      </c>
      <c r="K92" s="14">
        <v>2.63</v>
      </c>
      <c r="L92" s="14">
        <v>621</v>
      </c>
      <c r="M92" s="14">
        <f t="shared" si="3"/>
        <v>21.859200000000001</v>
      </c>
    </row>
    <row r="93" spans="1:13" x14ac:dyDescent="0.25">
      <c r="A93" s="97">
        <v>23</v>
      </c>
      <c r="B93" s="20">
        <v>27.6</v>
      </c>
      <c r="C93" s="20">
        <v>3</v>
      </c>
      <c r="D93" s="20">
        <v>24.6</v>
      </c>
      <c r="J93" s="93">
        <v>15</v>
      </c>
      <c r="K93" s="14">
        <v>2.25</v>
      </c>
      <c r="L93" s="14">
        <v>613</v>
      </c>
      <c r="M93" s="14">
        <f t="shared" si="3"/>
        <v>21.5776</v>
      </c>
    </row>
    <row r="94" spans="1:13" x14ac:dyDescent="0.25">
      <c r="J94" s="93">
        <v>16</v>
      </c>
      <c r="K94" s="14">
        <v>2.2000000000000002</v>
      </c>
      <c r="L94" s="14">
        <v>619</v>
      </c>
      <c r="M94" s="14">
        <f t="shared" si="3"/>
        <v>21.788800000000002</v>
      </c>
    </row>
    <row r="95" spans="1:13" x14ac:dyDescent="0.25">
      <c r="J95" s="93">
        <v>17</v>
      </c>
      <c r="K95" s="14">
        <v>2.4700000000000002</v>
      </c>
      <c r="L95" s="14">
        <v>606</v>
      </c>
      <c r="M95" s="14">
        <f t="shared" si="3"/>
        <v>21.331200000000003</v>
      </c>
    </row>
    <row r="96" spans="1:13" x14ac:dyDescent="0.25">
      <c r="J96" s="93">
        <v>18</v>
      </c>
      <c r="K96" s="14">
        <v>3.51</v>
      </c>
      <c r="L96" s="14">
        <v>739</v>
      </c>
      <c r="M96" s="14">
        <f t="shared" si="3"/>
        <v>26.012800000000002</v>
      </c>
    </row>
    <row r="97" spans="10:13" x14ac:dyDescent="0.25">
      <c r="J97" s="93">
        <v>19</v>
      </c>
      <c r="K97" s="14">
        <v>2.12</v>
      </c>
      <c r="L97" s="14">
        <v>567</v>
      </c>
      <c r="M97" s="14">
        <f t="shared" si="3"/>
        <v>19.958400000000001</v>
      </c>
    </row>
    <row r="98" spans="10:13" x14ac:dyDescent="0.25">
      <c r="J98" s="93">
        <v>20</v>
      </c>
      <c r="K98" s="14">
        <v>1.72</v>
      </c>
      <c r="L98" s="14">
        <v>583</v>
      </c>
      <c r="M98" s="14">
        <f t="shared" si="3"/>
        <v>20.521600000000003</v>
      </c>
    </row>
    <row r="99" spans="10:13" x14ac:dyDescent="0.25">
      <c r="J99" s="93">
        <v>21</v>
      </c>
      <c r="K99" s="14">
        <v>2.67</v>
      </c>
      <c r="L99" s="14">
        <v>583</v>
      </c>
      <c r="M99" s="14">
        <f t="shared" si="3"/>
        <v>20.521600000000003</v>
      </c>
    </row>
    <row r="100" spans="10:13" x14ac:dyDescent="0.25">
      <c r="J100" s="93">
        <v>22</v>
      </c>
      <c r="K100" s="14" t="s">
        <v>196</v>
      </c>
      <c r="L100" s="14">
        <v>607</v>
      </c>
      <c r="M100" s="14">
        <f t="shared" si="3"/>
        <v>21.366400000000002</v>
      </c>
    </row>
  </sheetData>
  <mergeCells count="1">
    <mergeCell ref="A42:N42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3AAB90-50D1-4C1D-B8E3-6606F908B251}">
  <dimension ref="A1:AU71"/>
  <sheetViews>
    <sheetView topLeftCell="A7" workbookViewId="0">
      <selection activeCell="D33" sqref="D33"/>
    </sheetView>
  </sheetViews>
  <sheetFormatPr baseColWidth="10" defaultRowHeight="15" x14ac:dyDescent="0.25"/>
  <cols>
    <col min="8" max="8" width="22.42578125" customWidth="1"/>
    <col min="9" max="9" width="14.7109375" customWidth="1"/>
  </cols>
  <sheetData>
    <row r="1" spans="1:18" x14ac:dyDescent="0.25">
      <c r="A1" s="3" t="s">
        <v>177</v>
      </c>
      <c r="B1" s="3" t="s">
        <v>12</v>
      </c>
      <c r="C1" s="99" t="s">
        <v>190</v>
      </c>
      <c r="D1" s="100" t="s">
        <v>191</v>
      </c>
      <c r="E1" s="101" t="s">
        <v>192</v>
      </c>
      <c r="F1" s="3" t="s">
        <v>31</v>
      </c>
      <c r="G1" s="3" t="s">
        <v>180</v>
      </c>
      <c r="H1" s="3" t="s">
        <v>226</v>
      </c>
      <c r="I1" s="3" t="s">
        <v>229</v>
      </c>
      <c r="J1" s="3" t="s">
        <v>182</v>
      </c>
      <c r="K1" s="3"/>
      <c r="L1" s="3" t="s">
        <v>223</v>
      </c>
      <c r="M1" s="3"/>
      <c r="N1" s="3"/>
      <c r="O1" s="3"/>
      <c r="P1" s="3"/>
      <c r="Q1" s="3"/>
      <c r="R1" s="3"/>
    </row>
    <row r="2" spans="1:18" x14ac:dyDescent="0.25">
      <c r="A2" s="95">
        <v>23</v>
      </c>
      <c r="B2" s="16" t="s">
        <v>185</v>
      </c>
      <c r="C2" s="20">
        <v>21.3</v>
      </c>
      <c r="D2" s="20">
        <v>6.1</v>
      </c>
      <c r="E2" s="20">
        <f>AVERAGE(C2:D2)</f>
        <v>13.7</v>
      </c>
      <c r="F2" s="17">
        <v>-31</v>
      </c>
      <c r="G2" s="16">
        <v>11.3</v>
      </c>
      <c r="H2" s="16">
        <f>0.0023*(E2+17)*G2*(C2-D2)^0.5</f>
        <v>3.1107595920650635</v>
      </c>
      <c r="I2" s="14">
        <v>4.24</v>
      </c>
      <c r="J2" s="18">
        <f>(H2/I2)-1</f>
        <v>-0.26633028489031529</v>
      </c>
      <c r="K2" s="15"/>
      <c r="L2" s="18"/>
      <c r="M2" s="15"/>
      <c r="N2" s="18"/>
      <c r="O2" s="15"/>
      <c r="P2" s="18"/>
      <c r="Q2" s="14"/>
      <c r="R2" s="18"/>
    </row>
    <row r="3" spans="1:18" x14ac:dyDescent="0.25">
      <c r="A3" s="95">
        <v>24</v>
      </c>
      <c r="B3" s="16" t="s">
        <v>185</v>
      </c>
      <c r="C3" s="20">
        <v>24.9</v>
      </c>
      <c r="D3" s="20">
        <v>9.1</v>
      </c>
      <c r="E3" s="20">
        <f t="shared" ref="E3:E31" si="0">AVERAGE(C3:D3)</f>
        <v>17</v>
      </c>
      <c r="F3" s="17">
        <v>-31</v>
      </c>
      <c r="G3" s="16">
        <v>11.3</v>
      </c>
      <c r="H3" s="16">
        <f t="shared" ref="H3:H30" si="1">0.0023*(E3+17)*G3*(C3-D3)^0.5</f>
        <v>3.5124790291872205</v>
      </c>
      <c r="I3" s="14">
        <v>5.9</v>
      </c>
      <c r="J3" s="18">
        <f t="shared" ref="J3:J30" si="2">(H3/I3)-1</f>
        <v>-0.40466457132419997</v>
      </c>
      <c r="K3" s="15"/>
      <c r="L3" s="18"/>
      <c r="M3" s="15"/>
      <c r="N3" s="18"/>
      <c r="O3" s="15"/>
      <c r="P3" s="18"/>
      <c r="Q3" s="14"/>
      <c r="R3" s="18"/>
    </row>
    <row r="4" spans="1:18" x14ac:dyDescent="0.25">
      <c r="A4" s="95">
        <v>25</v>
      </c>
      <c r="B4" s="16" t="s">
        <v>185</v>
      </c>
      <c r="C4" s="20">
        <v>21.9</v>
      </c>
      <c r="D4" s="20">
        <v>10.7</v>
      </c>
      <c r="E4" s="20">
        <f t="shared" si="0"/>
        <v>16.299999999999997</v>
      </c>
      <c r="F4" s="17">
        <v>-31</v>
      </c>
      <c r="G4" s="16">
        <v>11.3</v>
      </c>
      <c r="H4" s="16">
        <f t="shared" si="1"/>
        <v>2.896406572737467</v>
      </c>
      <c r="I4" s="14">
        <v>4.97</v>
      </c>
      <c r="J4" s="18">
        <f t="shared" si="2"/>
        <v>-0.41722201755785371</v>
      </c>
      <c r="K4" s="15"/>
      <c r="L4" s="18"/>
      <c r="M4" s="15"/>
      <c r="N4" s="18"/>
      <c r="O4" s="15"/>
      <c r="P4" s="18"/>
      <c r="Q4" s="14"/>
      <c r="R4" s="18"/>
    </row>
    <row r="5" spans="1:18" x14ac:dyDescent="0.25">
      <c r="A5" s="95">
        <v>26</v>
      </c>
      <c r="B5" s="16" t="s">
        <v>185</v>
      </c>
      <c r="C5" s="20">
        <v>21.6</v>
      </c>
      <c r="D5" s="20">
        <v>10.1</v>
      </c>
      <c r="E5" s="20">
        <f t="shared" si="0"/>
        <v>15.850000000000001</v>
      </c>
      <c r="F5" s="17">
        <v>-31</v>
      </c>
      <c r="G5" s="16">
        <v>11.3</v>
      </c>
      <c r="H5" s="16">
        <f t="shared" si="1"/>
        <v>2.8952800215939178</v>
      </c>
      <c r="I5" s="14">
        <v>4.43</v>
      </c>
      <c r="J5" s="18">
        <f t="shared" si="2"/>
        <v>-0.34643791837609073</v>
      </c>
      <c r="K5" s="15"/>
      <c r="L5" s="18"/>
      <c r="M5" s="15"/>
      <c r="N5" s="18"/>
      <c r="O5" s="15"/>
      <c r="P5" s="18"/>
      <c r="Q5" s="14"/>
      <c r="R5" s="18"/>
    </row>
    <row r="6" spans="1:18" x14ac:dyDescent="0.25">
      <c r="A6" s="95">
        <v>27</v>
      </c>
      <c r="B6" s="16" t="s">
        <v>185</v>
      </c>
      <c r="C6" s="20">
        <v>25.7</v>
      </c>
      <c r="D6" s="20">
        <v>6.8</v>
      </c>
      <c r="E6" s="20">
        <f t="shared" si="0"/>
        <v>16.25</v>
      </c>
      <c r="F6" s="17">
        <v>-31</v>
      </c>
      <c r="G6" s="16">
        <v>11.3</v>
      </c>
      <c r="H6" s="16">
        <f t="shared" si="1"/>
        <v>3.7568930442937991</v>
      </c>
      <c r="I6" s="14">
        <v>6.56</v>
      </c>
      <c r="J6" s="18">
        <f t="shared" si="2"/>
        <v>-0.4273028895893598</v>
      </c>
      <c r="K6" s="15"/>
      <c r="L6" s="18"/>
      <c r="M6" s="15"/>
      <c r="N6" s="18"/>
      <c r="O6" s="15"/>
      <c r="P6" s="18"/>
      <c r="Q6" s="14"/>
      <c r="R6" s="18"/>
    </row>
    <row r="7" spans="1:18" x14ac:dyDescent="0.25">
      <c r="A7" s="95">
        <v>28</v>
      </c>
      <c r="B7" s="16" t="s">
        <v>185</v>
      </c>
      <c r="C7" s="20">
        <v>21.7</v>
      </c>
      <c r="D7" s="20">
        <v>5.3</v>
      </c>
      <c r="E7" s="20">
        <f t="shared" si="0"/>
        <v>13.5</v>
      </c>
      <c r="F7" s="17">
        <v>-31</v>
      </c>
      <c r="G7" s="16">
        <v>11.3</v>
      </c>
      <c r="H7" s="16">
        <f t="shared" si="1"/>
        <v>3.2101700817262007</v>
      </c>
      <c r="I7" s="14">
        <v>5.24</v>
      </c>
      <c r="J7" s="18">
        <f t="shared" si="2"/>
        <v>-0.38737212180797698</v>
      </c>
      <c r="K7" s="15"/>
      <c r="L7" s="18"/>
      <c r="M7" s="15"/>
      <c r="N7" s="18"/>
      <c r="O7" s="15"/>
      <c r="P7" s="18"/>
      <c r="Q7" s="14"/>
      <c r="R7" s="18"/>
    </row>
    <row r="8" spans="1:18" x14ac:dyDescent="0.25">
      <c r="A8" s="95">
        <v>29</v>
      </c>
      <c r="B8" s="16" t="s">
        <v>185</v>
      </c>
      <c r="C8" s="20">
        <v>23.1</v>
      </c>
      <c r="D8" s="20">
        <v>9.3000000000000007</v>
      </c>
      <c r="E8" s="20">
        <f t="shared" si="0"/>
        <v>16.200000000000003</v>
      </c>
      <c r="F8" s="17">
        <v>-31</v>
      </c>
      <c r="G8" s="16">
        <v>11.3</v>
      </c>
      <c r="H8" s="16">
        <f t="shared" si="1"/>
        <v>3.2054123539493644</v>
      </c>
      <c r="I8" s="14">
        <v>5.2</v>
      </c>
      <c r="J8" s="18">
        <f t="shared" si="2"/>
        <v>-0.3835745473174299</v>
      </c>
      <c r="K8" s="15"/>
      <c r="L8" s="18"/>
      <c r="M8" s="15"/>
      <c r="N8" s="18"/>
      <c r="O8" s="15"/>
      <c r="P8" s="18"/>
      <c r="Q8" s="14"/>
      <c r="R8" s="18"/>
    </row>
    <row r="9" spans="1:18" x14ac:dyDescent="0.25">
      <c r="A9" s="95">
        <v>30</v>
      </c>
      <c r="B9" s="16" t="s">
        <v>185</v>
      </c>
      <c r="C9" s="20">
        <v>21.6</v>
      </c>
      <c r="D9" s="20">
        <v>5.7</v>
      </c>
      <c r="E9" s="20">
        <f t="shared" si="0"/>
        <v>13.65</v>
      </c>
      <c r="F9" s="17">
        <v>-31</v>
      </c>
      <c r="G9" s="16">
        <v>11.3</v>
      </c>
      <c r="H9" s="16">
        <f t="shared" si="1"/>
        <v>3.1764009739722376</v>
      </c>
      <c r="I9" s="14">
        <v>4.87</v>
      </c>
      <c r="J9" s="18">
        <f t="shared" si="2"/>
        <v>-0.34776160698722025</v>
      </c>
      <c r="K9" s="15"/>
      <c r="L9" s="18"/>
      <c r="M9" s="15"/>
      <c r="N9" s="18"/>
      <c r="O9" s="15"/>
      <c r="P9" s="18"/>
      <c r="Q9" s="14"/>
      <c r="R9" s="18"/>
    </row>
    <row r="10" spans="1:18" x14ac:dyDescent="0.25">
      <c r="A10" s="95">
        <v>1</v>
      </c>
      <c r="B10" s="16" t="s">
        <v>186</v>
      </c>
      <c r="C10" s="20">
        <v>22.6</v>
      </c>
      <c r="D10" s="20">
        <v>6</v>
      </c>
      <c r="E10" s="20">
        <f t="shared" si="0"/>
        <v>14.3</v>
      </c>
      <c r="F10" s="17">
        <v>-31</v>
      </c>
      <c r="G10" s="16">
        <v>10.6</v>
      </c>
      <c r="H10" s="16">
        <f t="shared" si="1"/>
        <v>3.1090813300841131</v>
      </c>
      <c r="I10" s="14">
        <v>4.9800000000000004</v>
      </c>
      <c r="J10" s="18">
        <f t="shared" si="2"/>
        <v>-0.37568647990278858</v>
      </c>
      <c r="K10" s="15"/>
      <c r="L10" s="18"/>
      <c r="M10" s="15"/>
      <c r="N10" s="18"/>
      <c r="O10" s="15"/>
      <c r="P10" s="18"/>
      <c r="Q10" s="14"/>
      <c r="R10" s="18"/>
    </row>
    <row r="11" spans="1:18" x14ac:dyDescent="0.25">
      <c r="A11" s="95">
        <v>2</v>
      </c>
      <c r="B11" s="16" t="s">
        <v>186</v>
      </c>
      <c r="C11" s="20">
        <v>24.8</v>
      </c>
      <c r="D11" s="20">
        <v>7.1</v>
      </c>
      <c r="E11" s="20">
        <f t="shared" si="0"/>
        <v>15.95</v>
      </c>
      <c r="F11" s="17">
        <v>-31</v>
      </c>
      <c r="G11" s="16">
        <v>10.6</v>
      </c>
      <c r="H11" s="16">
        <f t="shared" si="1"/>
        <v>3.3796813361655418</v>
      </c>
      <c r="I11" s="14">
        <v>7.43</v>
      </c>
      <c r="J11" s="18">
        <f t="shared" si="2"/>
        <v>-0.54513037198310332</v>
      </c>
      <c r="K11" s="15"/>
      <c r="L11" s="18"/>
      <c r="M11" s="15"/>
      <c r="N11" s="18"/>
      <c r="O11" s="15"/>
      <c r="P11" s="18"/>
      <c r="Q11" s="14"/>
      <c r="R11" s="18"/>
    </row>
    <row r="12" spans="1:18" x14ac:dyDescent="0.25">
      <c r="A12" s="95">
        <v>3</v>
      </c>
      <c r="B12" s="16" t="s">
        <v>186</v>
      </c>
      <c r="C12" s="20">
        <v>21.4</v>
      </c>
      <c r="D12" s="20">
        <v>6.9</v>
      </c>
      <c r="E12" s="20">
        <f t="shared" si="0"/>
        <v>14.149999999999999</v>
      </c>
      <c r="F12" s="17">
        <v>-31</v>
      </c>
      <c r="G12" s="16">
        <v>10.6</v>
      </c>
      <c r="H12" s="16">
        <f t="shared" si="1"/>
        <v>2.8918499400989846</v>
      </c>
      <c r="I12" s="14">
        <v>4.96</v>
      </c>
      <c r="J12" s="18">
        <f t="shared" si="2"/>
        <v>-0.41696573788326929</v>
      </c>
      <c r="K12" s="15"/>
      <c r="L12" s="18"/>
      <c r="M12" s="15"/>
      <c r="N12" s="18"/>
      <c r="O12" s="15"/>
      <c r="P12" s="18"/>
      <c r="Q12" s="14"/>
      <c r="R12" s="18"/>
    </row>
    <row r="13" spans="1:18" x14ac:dyDescent="0.25">
      <c r="A13" s="95">
        <v>4</v>
      </c>
      <c r="B13" s="16" t="s">
        <v>186</v>
      </c>
      <c r="C13" s="20">
        <v>19.7</v>
      </c>
      <c r="D13" s="20">
        <v>8.6999999999999993</v>
      </c>
      <c r="E13" s="20">
        <f t="shared" si="0"/>
        <v>14.2</v>
      </c>
      <c r="F13" s="17">
        <v>-31</v>
      </c>
      <c r="G13" s="16">
        <v>10.6</v>
      </c>
      <c r="H13" s="16">
        <f t="shared" si="1"/>
        <v>2.5228105465325767</v>
      </c>
      <c r="I13" s="14">
        <v>3.93</v>
      </c>
      <c r="J13" s="18">
        <f t="shared" si="2"/>
        <v>-0.35806347416473872</v>
      </c>
      <c r="K13" s="15"/>
      <c r="L13" s="18"/>
      <c r="M13" s="15"/>
      <c r="N13" s="18"/>
      <c r="O13" s="15"/>
      <c r="P13" s="18"/>
      <c r="Q13" s="14"/>
      <c r="R13" s="18"/>
    </row>
    <row r="14" spans="1:18" x14ac:dyDescent="0.25">
      <c r="A14" s="95">
        <v>5</v>
      </c>
      <c r="B14" s="16" t="s">
        <v>186</v>
      </c>
      <c r="C14" s="20">
        <v>21.1</v>
      </c>
      <c r="D14" s="20">
        <v>6.2</v>
      </c>
      <c r="E14" s="20">
        <f t="shared" si="0"/>
        <v>13.65</v>
      </c>
      <c r="F14" s="17">
        <v>-31</v>
      </c>
      <c r="G14" s="16">
        <v>10.6</v>
      </c>
      <c r="H14" s="16">
        <f t="shared" si="1"/>
        <v>2.8844121372012879</v>
      </c>
      <c r="I14" s="14">
        <v>3.69</v>
      </c>
      <c r="J14" s="18">
        <f t="shared" si="2"/>
        <v>-0.21831649398339081</v>
      </c>
      <c r="K14" s="15"/>
      <c r="L14" s="18"/>
      <c r="M14" s="15"/>
      <c r="N14" s="18"/>
      <c r="O14" s="15"/>
      <c r="P14" s="18"/>
      <c r="Q14" s="14"/>
      <c r="R14" s="18"/>
    </row>
    <row r="15" spans="1:18" x14ac:dyDescent="0.25">
      <c r="A15" s="95">
        <v>6</v>
      </c>
      <c r="B15" s="16" t="s">
        <v>186</v>
      </c>
      <c r="C15" s="20">
        <v>16.899999999999999</v>
      </c>
      <c r="D15" s="20">
        <v>9.8000000000000007</v>
      </c>
      <c r="E15" s="20">
        <f t="shared" si="0"/>
        <v>13.35</v>
      </c>
      <c r="F15" s="17">
        <v>-31</v>
      </c>
      <c r="G15" s="16">
        <v>10.6</v>
      </c>
      <c r="H15" s="16">
        <f t="shared" si="1"/>
        <v>1.9716125369534196</v>
      </c>
      <c r="I15" s="14">
        <v>2.98</v>
      </c>
      <c r="J15" s="18">
        <f t="shared" si="2"/>
        <v>-0.33838505471361757</v>
      </c>
      <c r="K15" s="15"/>
      <c r="L15" s="18"/>
      <c r="M15" s="15"/>
      <c r="N15" s="18"/>
      <c r="O15" s="15"/>
      <c r="P15" s="18"/>
      <c r="Q15" s="14"/>
      <c r="R15" s="18"/>
    </row>
    <row r="16" spans="1:18" x14ac:dyDescent="0.25">
      <c r="A16" s="95">
        <v>7</v>
      </c>
      <c r="B16" s="16" t="s">
        <v>186</v>
      </c>
      <c r="C16" s="20">
        <v>16.899999999999999</v>
      </c>
      <c r="D16" s="20">
        <v>8.5</v>
      </c>
      <c r="E16" s="20">
        <f t="shared" si="0"/>
        <v>12.7</v>
      </c>
      <c r="F16" s="17">
        <v>-31</v>
      </c>
      <c r="G16" s="16">
        <v>10.6</v>
      </c>
      <c r="H16" s="16">
        <f t="shared" si="1"/>
        <v>2.0986006045282646</v>
      </c>
      <c r="I16" s="14">
        <v>2.5</v>
      </c>
      <c r="J16" s="18">
        <f t="shared" si="2"/>
        <v>-0.16055975818869417</v>
      </c>
      <c r="K16" s="15"/>
      <c r="L16" s="18"/>
      <c r="M16" s="15"/>
      <c r="N16" s="18"/>
      <c r="O16" s="15"/>
      <c r="P16" s="18"/>
      <c r="Q16" s="14"/>
      <c r="R16" s="18"/>
    </row>
    <row r="17" spans="1:18" x14ac:dyDescent="0.25">
      <c r="A17" s="95">
        <v>8</v>
      </c>
      <c r="B17" s="16" t="s">
        <v>186</v>
      </c>
      <c r="C17" s="20">
        <v>23.9</v>
      </c>
      <c r="D17" s="20">
        <v>6.3</v>
      </c>
      <c r="E17" s="20">
        <f t="shared" si="0"/>
        <v>15.1</v>
      </c>
      <c r="F17" s="17">
        <v>-31</v>
      </c>
      <c r="G17" s="16">
        <v>10.6</v>
      </c>
      <c r="H17" s="16">
        <f t="shared" si="1"/>
        <v>3.2831828278410566</v>
      </c>
      <c r="I17" s="14">
        <v>5.15</v>
      </c>
      <c r="J17" s="18">
        <f t="shared" si="2"/>
        <v>-0.36248877129299872</v>
      </c>
      <c r="K17" s="15"/>
      <c r="L17" s="18"/>
      <c r="M17" s="15"/>
      <c r="N17" s="18"/>
      <c r="O17" s="15"/>
      <c r="P17" s="18"/>
      <c r="Q17" s="14"/>
      <c r="R17" s="18"/>
    </row>
    <row r="18" spans="1:18" x14ac:dyDescent="0.25">
      <c r="A18" s="95">
        <v>9</v>
      </c>
      <c r="B18" s="16" t="s">
        <v>186</v>
      </c>
      <c r="C18" s="20">
        <v>25.4</v>
      </c>
      <c r="D18" s="20">
        <v>5.4</v>
      </c>
      <c r="E18" s="20">
        <f t="shared" si="0"/>
        <v>15.399999999999999</v>
      </c>
      <c r="F18" s="17">
        <v>-31</v>
      </c>
      <c r="G18" s="16">
        <v>10.6</v>
      </c>
      <c r="H18" s="16">
        <f t="shared" si="1"/>
        <v>3.5325938564856272</v>
      </c>
      <c r="I18" s="14">
        <v>6.87</v>
      </c>
      <c r="J18" s="18">
        <f t="shared" si="2"/>
        <v>-0.48579419847370786</v>
      </c>
      <c r="K18" s="15"/>
      <c r="L18" s="18"/>
      <c r="M18" s="15"/>
      <c r="N18" s="18"/>
      <c r="O18" s="15"/>
      <c r="P18" s="18"/>
      <c r="Q18" s="14"/>
      <c r="R18" s="18"/>
    </row>
    <row r="19" spans="1:18" x14ac:dyDescent="0.25">
      <c r="A19" s="95">
        <v>10</v>
      </c>
      <c r="B19" s="16" t="s">
        <v>186</v>
      </c>
      <c r="C19" s="20">
        <v>19.600000000000001</v>
      </c>
      <c r="D19" s="20">
        <v>7.4</v>
      </c>
      <c r="E19" s="20">
        <f t="shared" si="0"/>
        <v>13.5</v>
      </c>
      <c r="F19" s="17">
        <v>-31</v>
      </c>
      <c r="G19" s="16">
        <v>10.6</v>
      </c>
      <c r="H19" s="16">
        <f t="shared" si="1"/>
        <v>2.5972482120159404</v>
      </c>
      <c r="I19" s="14">
        <v>3.9</v>
      </c>
      <c r="J19" s="18">
        <f t="shared" si="2"/>
        <v>-0.33403891999591273</v>
      </c>
      <c r="K19" s="15"/>
      <c r="L19" s="18"/>
      <c r="M19" s="15"/>
      <c r="N19" s="18"/>
      <c r="O19" s="15"/>
      <c r="P19" s="18"/>
      <c r="Q19" s="14"/>
      <c r="R19" s="18"/>
    </row>
    <row r="20" spans="1:18" x14ac:dyDescent="0.25">
      <c r="A20" s="95">
        <v>11</v>
      </c>
      <c r="B20" s="16" t="s">
        <v>186</v>
      </c>
      <c r="C20" s="20">
        <v>21.7</v>
      </c>
      <c r="D20" s="20">
        <v>8.3000000000000007</v>
      </c>
      <c r="E20" s="20">
        <f t="shared" si="0"/>
        <v>15</v>
      </c>
      <c r="F20" s="17">
        <v>-31</v>
      </c>
      <c r="G20" s="16">
        <v>10.6</v>
      </c>
      <c r="H20" s="16">
        <f t="shared" si="1"/>
        <v>2.8558545101317745</v>
      </c>
      <c r="I20" s="14">
        <v>4.7300000000000004</v>
      </c>
      <c r="J20" s="18">
        <f t="shared" si="2"/>
        <v>-0.396225262128589</v>
      </c>
      <c r="K20" s="15"/>
      <c r="L20" s="18"/>
      <c r="M20" s="15"/>
      <c r="N20" s="18"/>
      <c r="O20" s="15"/>
      <c r="P20" s="18"/>
      <c r="Q20" s="14"/>
      <c r="R20" s="18"/>
    </row>
    <row r="21" spans="1:18" x14ac:dyDescent="0.25">
      <c r="A21" s="95">
        <v>12</v>
      </c>
      <c r="B21" s="16" t="s">
        <v>186</v>
      </c>
      <c r="C21" s="20">
        <v>21.9</v>
      </c>
      <c r="D21" s="20">
        <v>7.4</v>
      </c>
      <c r="E21" s="20">
        <f t="shared" si="0"/>
        <v>14.649999999999999</v>
      </c>
      <c r="F21" s="17">
        <v>-31</v>
      </c>
      <c r="G21" s="16">
        <v>10.6</v>
      </c>
      <c r="H21" s="79">
        <f t="shared" si="1"/>
        <v>2.9382680771792247</v>
      </c>
      <c r="I21" s="14">
        <v>4.62</v>
      </c>
      <c r="J21" s="18">
        <f t="shared" si="2"/>
        <v>-0.36401123870579555</v>
      </c>
      <c r="K21" s="15"/>
      <c r="L21" s="18"/>
      <c r="M21" s="15"/>
      <c r="N21" s="18"/>
      <c r="O21" s="15"/>
      <c r="P21" s="18"/>
      <c r="Q21" s="14"/>
      <c r="R21" s="18"/>
    </row>
    <row r="22" spans="1:18" x14ac:dyDescent="0.25">
      <c r="A22" s="95">
        <v>13</v>
      </c>
      <c r="B22" s="16" t="s">
        <v>186</v>
      </c>
      <c r="C22" s="20">
        <v>23.4</v>
      </c>
      <c r="D22" s="20">
        <v>5.9</v>
      </c>
      <c r="E22" s="20">
        <f t="shared" si="0"/>
        <v>14.649999999999999</v>
      </c>
      <c r="F22" s="17">
        <v>-31</v>
      </c>
      <c r="G22" s="16">
        <v>10.6</v>
      </c>
      <c r="H22" s="16">
        <f t="shared" si="1"/>
        <v>3.2279473314720453</v>
      </c>
      <c r="I22" s="14">
        <v>5.05</v>
      </c>
      <c r="J22" s="18">
        <f t="shared" si="2"/>
        <v>-0.360802508619397</v>
      </c>
      <c r="K22" s="15"/>
      <c r="L22" s="18"/>
      <c r="M22" s="15"/>
      <c r="N22" s="18"/>
      <c r="O22" s="15"/>
      <c r="P22" s="18"/>
      <c r="Q22" s="14"/>
      <c r="R22" s="18"/>
    </row>
    <row r="23" spans="1:18" x14ac:dyDescent="0.25">
      <c r="A23" s="95">
        <v>14</v>
      </c>
      <c r="B23" s="16" t="s">
        <v>186</v>
      </c>
      <c r="C23" s="20">
        <v>19.5</v>
      </c>
      <c r="D23" s="20">
        <v>4.7</v>
      </c>
      <c r="E23" s="20">
        <f t="shared" si="0"/>
        <v>12.1</v>
      </c>
      <c r="F23" s="17">
        <v>-31</v>
      </c>
      <c r="G23" s="16">
        <v>10.6</v>
      </c>
      <c r="H23" s="79">
        <f t="shared" si="1"/>
        <v>2.7293394211250459</v>
      </c>
      <c r="I23" s="14">
        <v>4.83</v>
      </c>
      <c r="J23" s="18">
        <f t="shared" si="2"/>
        <v>-0.43491937450827212</v>
      </c>
      <c r="K23" s="15"/>
      <c r="L23" s="18"/>
      <c r="M23" s="15"/>
      <c r="N23" s="18"/>
      <c r="O23" s="15"/>
      <c r="P23" s="18"/>
      <c r="Q23" s="14"/>
      <c r="R23" s="18"/>
    </row>
    <row r="24" spans="1:18" x14ac:dyDescent="0.25">
      <c r="A24" s="95">
        <v>15</v>
      </c>
      <c r="B24" s="16" t="s">
        <v>186</v>
      </c>
      <c r="C24" s="20">
        <v>19.2</v>
      </c>
      <c r="D24" s="20">
        <v>8.4</v>
      </c>
      <c r="E24" s="20">
        <f t="shared" si="0"/>
        <v>13.8</v>
      </c>
      <c r="F24" s="17">
        <v>-31</v>
      </c>
      <c r="G24" s="16">
        <v>10.6</v>
      </c>
      <c r="H24" s="16">
        <f t="shared" si="1"/>
        <v>2.4677223559251553</v>
      </c>
      <c r="I24" s="14">
        <v>3.51</v>
      </c>
      <c r="J24" s="18">
        <f t="shared" si="2"/>
        <v>-0.29694519774212091</v>
      </c>
      <c r="K24" s="15"/>
      <c r="L24" s="18"/>
      <c r="M24" s="15"/>
      <c r="N24" s="18"/>
      <c r="O24" s="15"/>
      <c r="P24" s="18"/>
      <c r="Q24" s="14"/>
      <c r="R24" s="18"/>
    </row>
    <row r="25" spans="1:18" x14ac:dyDescent="0.25">
      <c r="A25" s="95">
        <v>16</v>
      </c>
      <c r="B25" s="16" t="s">
        <v>186</v>
      </c>
      <c r="C25" s="20">
        <v>19</v>
      </c>
      <c r="D25" s="20">
        <v>6.1</v>
      </c>
      <c r="E25" s="20">
        <f t="shared" si="0"/>
        <v>12.55</v>
      </c>
      <c r="F25" s="17">
        <v>-31</v>
      </c>
      <c r="G25" s="16">
        <v>10.6</v>
      </c>
      <c r="H25" s="16">
        <f t="shared" si="1"/>
        <v>2.5875338602864502</v>
      </c>
      <c r="I25" s="14">
        <v>3.81</v>
      </c>
      <c r="J25" s="18">
        <f t="shared" si="2"/>
        <v>-0.32085725451799207</v>
      </c>
      <c r="K25" s="15"/>
      <c r="L25" s="18"/>
      <c r="M25" s="15"/>
      <c r="N25" s="18"/>
      <c r="O25" s="15"/>
      <c r="P25" s="18"/>
      <c r="Q25" s="14"/>
      <c r="R25" s="18"/>
    </row>
    <row r="26" spans="1:18" x14ac:dyDescent="0.25">
      <c r="A26" s="95">
        <v>17</v>
      </c>
      <c r="B26" s="16" t="s">
        <v>186</v>
      </c>
      <c r="C26" s="20">
        <v>21.9</v>
      </c>
      <c r="D26" s="20">
        <v>4.7</v>
      </c>
      <c r="E26" s="20">
        <f t="shared" si="0"/>
        <v>13.299999999999999</v>
      </c>
      <c r="F26" s="17">
        <v>-31</v>
      </c>
      <c r="G26" s="16">
        <v>10.6</v>
      </c>
      <c r="H26" s="16">
        <f t="shared" si="1"/>
        <v>3.0636599075764259</v>
      </c>
      <c r="I26" s="14">
        <v>5.44</v>
      </c>
      <c r="J26" s="18">
        <f t="shared" si="2"/>
        <v>-0.43682722287198061</v>
      </c>
      <c r="K26" s="15"/>
      <c r="L26" s="18"/>
      <c r="M26" s="15"/>
      <c r="N26" s="18"/>
      <c r="O26" s="15"/>
      <c r="P26" s="18"/>
      <c r="Q26" s="14"/>
      <c r="R26" s="18"/>
    </row>
    <row r="27" spans="1:18" x14ac:dyDescent="0.25">
      <c r="A27" s="95">
        <v>18</v>
      </c>
      <c r="B27" s="16" t="s">
        <v>186</v>
      </c>
      <c r="C27" s="20">
        <v>20.7</v>
      </c>
      <c r="D27" s="20">
        <v>8.9</v>
      </c>
      <c r="E27" s="20">
        <f t="shared" si="0"/>
        <v>14.8</v>
      </c>
      <c r="F27" s="17">
        <v>-31</v>
      </c>
      <c r="G27" s="16">
        <v>10.6</v>
      </c>
      <c r="H27" s="16">
        <f t="shared" si="1"/>
        <v>2.663187997821558</v>
      </c>
      <c r="I27" s="14">
        <v>3.86</v>
      </c>
      <c r="J27" s="18">
        <f t="shared" si="2"/>
        <v>-0.31005492284415592</v>
      </c>
      <c r="K27" s="15"/>
      <c r="L27" s="18"/>
      <c r="M27" s="15"/>
      <c r="N27" s="18"/>
      <c r="O27" s="15"/>
      <c r="P27" s="18"/>
      <c r="Q27" s="14"/>
      <c r="R27" s="18"/>
    </row>
    <row r="28" spans="1:18" x14ac:dyDescent="0.25">
      <c r="A28" s="95">
        <v>19</v>
      </c>
      <c r="B28" s="16" t="s">
        <v>186</v>
      </c>
      <c r="C28" s="20">
        <v>20.399999999999999</v>
      </c>
      <c r="D28" s="20">
        <v>8</v>
      </c>
      <c r="E28" s="20">
        <f t="shared" si="0"/>
        <v>14.2</v>
      </c>
      <c r="F28" s="17">
        <v>-31</v>
      </c>
      <c r="G28" s="16">
        <v>10.6</v>
      </c>
      <c r="H28" s="16">
        <f t="shared" si="1"/>
        <v>2.6785461773444181</v>
      </c>
      <c r="I28" s="14">
        <v>2.74</v>
      </c>
      <c r="J28" s="18">
        <f t="shared" si="2"/>
        <v>-2.2428402429044536E-2</v>
      </c>
      <c r="K28" s="15"/>
      <c r="L28" s="18"/>
      <c r="M28" s="15"/>
      <c r="N28" s="18"/>
      <c r="O28" s="15"/>
      <c r="P28" s="18"/>
      <c r="Q28" s="14"/>
      <c r="R28" s="18"/>
    </row>
    <row r="29" spans="1:18" x14ac:dyDescent="0.25">
      <c r="A29" s="95">
        <v>20</v>
      </c>
      <c r="B29" s="16" t="s">
        <v>186</v>
      </c>
      <c r="C29" s="20">
        <v>25.7</v>
      </c>
      <c r="D29" s="20">
        <v>5.6</v>
      </c>
      <c r="E29" s="20">
        <f t="shared" si="0"/>
        <v>15.649999999999999</v>
      </c>
      <c r="F29" s="17">
        <v>-31</v>
      </c>
      <c r="G29" s="16">
        <v>10.6</v>
      </c>
      <c r="H29" s="16">
        <f t="shared" si="1"/>
        <v>3.5687400571328949</v>
      </c>
      <c r="I29" s="14">
        <v>6.37</v>
      </c>
      <c r="J29" s="18">
        <f t="shared" si="2"/>
        <v>-0.43975823278918447</v>
      </c>
      <c r="K29" s="15"/>
      <c r="L29" s="18"/>
      <c r="M29" s="15"/>
      <c r="N29" s="18"/>
      <c r="O29" s="15"/>
      <c r="P29" s="18"/>
      <c r="Q29" s="14"/>
      <c r="R29" s="18"/>
    </row>
    <row r="30" spans="1:18" x14ac:dyDescent="0.25">
      <c r="A30" s="95">
        <v>21</v>
      </c>
      <c r="B30" s="16" t="s">
        <v>186</v>
      </c>
      <c r="C30" s="20">
        <v>21.9</v>
      </c>
      <c r="D30" s="20">
        <v>7.3</v>
      </c>
      <c r="E30" s="20">
        <f t="shared" si="0"/>
        <v>14.6</v>
      </c>
      <c r="F30" s="17">
        <v>-31</v>
      </c>
      <c r="G30" s="16">
        <v>10.6</v>
      </c>
      <c r="H30" s="16">
        <f t="shared" si="1"/>
        <v>2.943724834690634</v>
      </c>
      <c r="I30" s="14">
        <v>3.98</v>
      </c>
      <c r="J30" s="18">
        <f t="shared" si="2"/>
        <v>-0.26037064455009196</v>
      </c>
      <c r="K30" s="15"/>
      <c r="L30" s="18"/>
      <c r="M30" s="15"/>
      <c r="N30" s="18"/>
      <c r="O30" s="15"/>
      <c r="P30" s="18"/>
      <c r="Q30" s="14"/>
      <c r="R30" s="18"/>
    </row>
    <row r="31" spans="1:18" x14ac:dyDescent="0.25">
      <c r="A31" s="95">
        <v>22</v>
      </c>
      <c r="B31" s="16" t="s">
        <v>186</v>
      </c>
      <c r="C31" s="20">
        <v>22.7</v>
      </c>
      <c r="D31" s="20">
        <v>9.6999999999999993</v>
      </c>
      <c r="E31" s="20">
        <f t="shared" si="0"/>
        <v>16.2</v>
      </c>
      <c r="F31" s="17">
        <v>-31</v>
      </c>
      <c r="G31" s="16">
        <v>10.6</v>
      </c>
      <c r="H31" s="16"/>
      <c r="I31" s="14"/>
      <c r="J31" s="18"/>
      <c r="K31" s="15"/>
      <c r="L31" s="18"/>
      <c r="M31" s="15"/>
      <c r="N31" s="18"/>
      <c r="O31" s="15"/>
      <c r="P31" s="18"/>
      <c r="Q31" s="14"/>
      <c r="R31" s="18"/>
    </row>
    <row r="32" spans="1:18" x14ac:dyDescent="0.25">
      <c r="C32">
        <f>AVERAGE(C2:C31)</f>
        <v>21.736666666666668</v>
      </c>
      <c r="D32">
        <f>AVERAGE(D2:D31)</f>
        <v>7.3466666666666667</v>
      </c>
      <c r="H32" s="25">
        <f>SUM(H2:H31)</f>
        <v>85.759399528117711</v>
      </c>
      <c r="I32">
        <f>SUM(I2:I31)</f>
        <v>136.74</v>
      </c>
      <c r="J32" s="103">
        <f>AVERAGE(J2:J30)</f>
        <v>-0.35238949931514801</v>
      </c>
    </row>
    <row r="33" spans="1:47" x14ac:dyDescent="0.25">
      <c r="H33" s="25">
        <f>AVERAGE(H2:H31)</f>
        <v>2.9572206733833695</v>
      </c>
      <c r="I33" s="25">
        <f>AVERAGE(I2:I31)</f>
        <v>4.7151724137931037</v>
      </c>
      <c r="K33" s="25"/>
      <c r="M33" s="25"/>
      <c r="O33" s="25"/>
      <c r="Q33" s="25"/>
    </row>
    <row r="40" spans="1:47" x14ac:dyDescent="0.25">
      <c r="A40" s="96" t="s">
        <v>189</v>
      </c>
      <c r="B40" s="21" t="s">
        <v>190</v>
      </c>
      <c r="C40" s="23" t="s">
        <v>191</v>
      </c>
      <c r="D40" s="24" t="s">
        <v>192</v>
      </c>
      <c r="F40" s="93">
        <v>23</v>
      </c>
      <c r="G40" s="14">
        <v>6.95</v>
      </c>
      <c r="P40" s="96" t="s">
        <v>189</v>
      </c>
      <c r="Q40" s="97">
        <v>24</v>
      </c>
      <c r="R40" s="97">
        <v>25</v>
      </c>
      <c r="S40" s="97">
        <v>26</v>
      </c>
      <c r="T40" s="97">
        <v>27</v>
      </c>
      <c r="U40" s="97">
        <v>28</v>
      </c>
      <c r="V40" s="97">
        <v>29</v>
      </c>
      <c r="W40" s="97">
        <v>30</v>
      </c>
      <c r="X40" s="97">
        <v>1</v>
      </c>
      <c r="Y40" s="97">
        <v>2</v>
      </c>
      <c r="Z40" s="97">
        <v>3</v>
      </c>
      <c r="AA40" s="97">
        <v>4</v>
      </c>
      <c r="AB40" s="97">
        <v>5</v>
      </c>
      <c r="AC40" s="97">
        <v>6</v>
      </c>
      <c r="AD40" s="97">
        <v>7</v>
      </c>
      <c r="AE40" s="97">
        <v>8</v>
      </c>
      <c r="AF40" s="97">
        <v>9</v>
      </c>
      <c r="AG40" s="97">
        <v>10</v>
      </c>
      <c r="AH40" s="97">
        <v>11</v>
      </c>
      <c r="AI40" s="97">
        <v>12</v>
      </c>
      <c r="AJ40" s="97">
        <v>13</v>
      </c>
      <c r="AK40" s="97">
        <v>14</v>
      </c>
      <c r="AL40" s="97">
        <v>15</v>
      </c>
      <c r="AM40" s="97">
        <v>16</v>
      </c>
      <c r="AN40" s="97">
        <v>17</v>
      </c>
      <c r="AO40" s="97">
        <v>18</v>
      </c>
      <c r="AP40" s="97">
        <v>19</v>
      </c>
      <c r="AQ40" s="97">
        <v>20</v>
      </c>
      <c r="AR40" s="97">
        <v>21</v>
      </c>
      <c r="AS40" s="97">
        <v>22</v>
      </c>
      <c r="AT40" s="97">
        <v>23</v>
      </c>
      <c r="AU40" s="22"/>
    </row>
    <row r="41" spans="1:47" x14ac:dyDescent="0.25">
      <c r="A41" s="97">
        <v>24</v>
      </c>
      <c r="B41" s="20">
        <v>21.3</v>
      </c>
      <c r="C41" s="20">
        <v>6.1</v>
      </c>
      <c r="D41" s="20">
        <v>15.2</v>
      </c>
      <c r="F41" s="93">
        <v>24</v>
      </c>
      <c r="G41" s="14">
        <v>4.24</v>
      </c>
      <c r="P41" s="21" t="s">
        <v>190</v>
      </c>
      <c r="Q41" s="20">
        <v>21.3</v>
      </c>
      <c r="R41" s="20">
        <v>24.9</v>
      </c>
      <c r="S41" s="20">
        <v>21.9</v>
      </c>
      <c r="T41" s="20">
        <v>21.6</v>
      </c>
      <c r="U41" s="20">
        <v>25.7</v>
      </c>
      <c r="V41" s="20">
        <v>21.7</v>
      </c>
      <c r="W41" s="20">
        <v>23.1</v>
      </c>
      <c r="X41" s="20">
        <v>21.6</v>
      </c>
      <c r="Y41" s="20">
        <v>22.6</v>
      </c>
      <c r="Z41" s="20">
        <v>24.8</v>
      </c>
      <c r="AA41" s="20">
        <v>21.4</v>
      </c>
      <c r="AB41" s="20">
        <v>19.7</v>
      </c>
      <c r="AC41" s="20">
        <v>21.1</v>
      </c>
      <c r="AD41" s="20">
        <v>16.899999999999999</v>
      </c>
      <c r="AE41" s="20">
        <v>16.899999999999999</v>
      </c>
      <c r="AF41" s="20">
        <v>23.9</v>
      </c>
      <c r="AG41" s="20">
        <v>25.4</v>
      </c>
      <c r="AH41" s="20">
        <v>19.600000000000001</v>
      </c>
      <c r="AI41" s="20">
        <v>21.7</v>
      </c>
      <c r="AJ41" s="20">
        <v>21.9</v>
      </c>
      <c r="AK41" s="20">
        <v>23.4</v>
      </c>
      <c r="AL41" s="20">
        <v>19.5</v>
      </c>
      <c r="AM41" s="20">
        <v>19.2</v>
      </c>
      <c r="AN41" s="20">
        <v>19</v>
      </c>
      <c r="AO41" s="20">
        <v>21.9</v>
      </c>
      <c r="AP41" s="20">
        <v>20.7</v>
      </c>
      <c r="AQ41" s="20">
        <v>20.399999999999999</v>
      </c>
      <c r="AR41" s="20">
        <v>25.7</v>
      </c>
      <c r="AS41" s="20">
        <v>21.9</v>
      </c>
      <c r="AT41" s="20">
        <v>22.7</v>
      </c>
      <c r="AU41" s="22"/>
    </row>
    <row r="42" spans="1:47" x14ac:dyDescent="0.25">
      <c r="A42" s="97">
        <v>25</v>
      </c>
      <c r="B42" s="20">
        <v>24.9</v>
      </c>
      <c r="C42" s="20">
        <v>9.1</v>
      </c>
      <c r="D42" s="20">
        <v>15.8</v>
      </c>
      <c r="F42" s="93">
        <v>25</v>
      </c>
      <c r="G42" s="14">
        <v>5.9</v>
      </c>
      <c r="P42" s="23" t="s">
        <v>191</v>
      </c>
      <c r="Q42" s="20">
        <v>6.1</v>
      </c>
      <c r="R42" s="20">
        <v>9.1</v>
      </c>
      <c r="S42" s="20">
        <v>10.7</v>
      </c>
      <c r="T42" s="20">
        <v>10.1</v>
      </c>
      <c r="U42" s="20">
        <v>6.8</v>
      </c>
      <c r="V42" s="20">
        <v>5.3</v>
      </c>
      <c r="W42" s="20">
        <v>9.3000000000000007</v>
      </c>
      <c r="X42" s="20">
        <v>5.7</v>
      </c>
      <c r="Y42" s="20">
        <v>6</v>
      </c>
      <c r="Z42" s="20">
        <v>7.1</v>
      </c>
      <c r="AA42" s="20">
        <v>6.9</v>
      </c>
      <c r="AB42" s="20">
        <v>8.6999999999999993</v>
      </c>
      <c r="AC42" s="20">
        <v>6.2</v>
      </c>
      <c r="AD42" s="20">
        <v>9.8000000000000007</v>
      </c>
      <c r="AE42" s="20">
        <v>8.5</v>
      </c>
      <c r="AF42" s="20">
        <v>6.3</v>
      </c>
      <c r="AG42" s="20">
        <v>5.4</v>
      </c>
      <c r="AH42" s="20">
        <v>7.4</v>
      </c>
      <c r="AI42" s="20">
        <v>8.3000000000000007</v>
      </c>
      <c r="AJ42" s="20">
        <v>7.4</v>
      </c>
      <c r="AK42" s="20">
        <v>5.9</v>
      </c>
      <c r="AL42" s="20">
        <v>4.7</v>
      </c>
      <c r="AM42" s="20">
        <v>8.4</v>
      </c>
      <c r="AN42" s="20">
        <v>6.1</v>
      </c>
      <c r="AO42" s="20">
        <v>4.7</v>
      </c>
      <c r="AP42" s="20">
        <v>8.9</v>
      </c>
      <c r="AQ42" s="20">
        <v>8</v>
      </c>
      <c r="AR42" s="20">
        <v>5.6</v>
      </c>
      <c r="AS42" s="20">
        <v>7.3</v>
      </c>
      <c r="AT42" s="20">
        <v>9.6999999999999993</v>
      </c>
      <c r="AU42" s="22"/>
    </row>
    <row r="43" spans="1:47" x14ac:dyDescent="0.25">
      <c r="A43" s="97">
        <v>26</v>
      </c>
      <c r="B43" s="20">
        <v>21.9</v>
      </c>
      <c r="C43" s="20">
        <v>10.7</v>
      </c>
      <c r="D43" s="20">
        <v>11.2</v>
      </c>
      <c r="F43" s="93">
        <v>26</v>
      </c>
      <c r="G43" s="14">
        <v>4.97</v>
      </c>
      <c r="P43" s="24" t="s">
        <v>192</v>
      </c>
      <c r="Q43" s="20">
        <v>15.2</v>
      </c>
      <c r="R43" s="20">
        <v>15.8</v>
      </c>
      <c r="S43" s="20">
        <v>11.2</v>
      </c>
      <c r="T43" s="20">
        <v>11.5</v>
      </c>
      <c r="U43" s="20">
        <v>18.899999999999999</v>
      </c>
      <c r="V43" s="20">
        <v>16.399999999999999</v>
      </c>
      <c r="W43" s="20">
        <v>13.8</v>
      </c>
      <c r="X43" s="20">
        <v>15.9</v>
      </c>
      <c r="Y43" s="20">
        <v>16.600000000000001</v>
      </c>
      <c r="Z43" s="20">
        <v>17.7</v>
      </c>
      <c r="AA43" s="20">
        <v>14.5</v>
      </c>
      <c r="AB43" s="20">
        <v>11</v>
      </c>
      <c r="AC43" s="20">
        <v>14.9</v>
      </c>
      <c r="AD43" s="20">
        <v>7.1</v>
      </c>
      <c r="AE43" s="20">
        <v>8.4</v>
      </c>
      <c r="AF43" s="20">
        <v>17.600000000000001</v>
      </c>
      <c r="AG43" s="20">
        <v>20</v>
      </c>
      <c r="AH43" s="20">
        <v>12.2</v>
      </c>
      <c r="AI43" s="20">
        <v>13.4</v>
      </c>
      <c r="AJ43" s="20">
        <v>14.5</v>
      </c>
      <c r="AK43" s="20">
        <v>17.5</v>
      </c>
      <c r="AL43" s="20">
        <v>14.8</v>
      </c>
      <c r="AM43" s="20">
        <v>10.8</v>
      </c>
      <c r="AN43" s="20">
        <v>12.9</v>
      </c>
      <c r="AO43" s="20">
        <v>17.2</v>
      </c>
      <c r="AP43" s="20">
        <v>11.8</v>
      </c>
      <c r="AQ43" s="20">
        <v>12.4</v>
      </c>
      <c r="AR43" s="20">
        <v>20.100000000000001</v>
      </c>
      <c r="AS43" s="20">
        <v>14.6</v>
      </c>
      <c r="AT43" s="20">
        <v>13</v>
      </c>
      <c r="AU43" s="19"/>
    </row>
    <row r="44" spans="1:47" x14ac:dyDescent="0.25">
      <c r="A44" s="97">
        <v>27</v>
      </c>
      <c r="B44" s="20">
        <v>21.6</v>
      </c>
      <c r="C44" s="20">
        <v>10.1</v>
      </c>
      <c r="D44" s="20">
        <v>11.5</v>
      </c>
      <c r="F44" s="93">
        <v>27</v>
      </c>
      <c r="G44" s="14">
        <v>4.43</v>
      </c>
    </row>
    <row r="45" spans="1:47" x14ac:dyDescent="0.25">
      <c r="A45" s="97">
        <v>28</v>
      </c>
      <c r="B45" s="20">
        <v>25.7</v>
      </c>
      <c r="C45" s="20">
        <v>6.8</v>
      </c>
      <c r="D45" s="20">
        <v>18.899999999999999</v>
      </c>
      <c r="F45" s="93">
        <v>28</v>
      </c>
      <c r="G45" s="14">
        <v>6.56</v>
      </c>
    </row>
    <row r="46" spans="1:47" x14ac:dyDescent="0.25">
      <c r="A46" s="97">
        <v>29</v>
      </c>
      <c r="B46" s="20">
        <v>21.7</v>
      </c>
      <c r="C46" s="20">
        <v>5.3</v>
      </c>
      <c r="D46" s="20">
        <v>16.399999999999999</v>
      </c>
      <c r="F46" s="93">
        <v>29</v>
      </c>
      <c r="G46" s="14">
        <v>5.24</v>
      </c>
      <c r="P46" s="93">
        <v>23</v>
      </c>
      <c r="Q46" s="93">
        <v>24</v>
      </c>
      <c r="R46" s="93">
        <v>25</v>
      </c>
      <c r="S46" s="93">
        <v>26</v>
      </c>
      <c r="T46" s="93">
        <v>27</v>
      </c>
      <c r="U46" s="93">
        <v>28</v>
      </c>
      <c r="V46" s="93">
        <v>29</v>
      </c>
      <c r="W46" s="93">
        <v>30</v>
      </c>
      <c r="X46" s="93">
        <v>1</v>
      </c>
      <c r="Y46" s="93">
        <v>2</v>
      </c>
      <c r="Z46" s="93">
        <v>3</v>
      </c>
      <c r="AA46" s="93">
        <v>4</v>
      </c>
      <c r="AB46" s="93">
        <v>5</v>
      </c>
      <c r="AC46" s="93">
        <v>6</v>
      </c>
      <c r="AD46" s="93">
        <v>7</v>
      </c>
      <c r="AE46" s="93">
        <v>8</v>
      </c>
      <c r="AF46" s="93">
        <v>9</v>
      </c>
      <c r="AG46" s="93">
        <v>10</v>
      </c>
      <c r="AH46" s="93">
        <v>11</v>
      </c>
      <c r="AI46" s="93">
        <v>12</v>
      </c>
      <c r="AJ46" s="93">
        <v>13</v>
      </c>
      <c r="AK46" s="93">
        <v>14</v>
      </c>
      <c r="AL46" s="93">
        <v>15</v>
      </c>
      <c r="AM46" s="93">
        <v>16</v>
      </c>
      <c r="AN46" s="93">
        <v>17</v>
      </c>
      <c r="AO46" s="93">
        <v>18</v>
      </c>
      <c r="AP46" s="93">
        <v>19</v>
      </c>
      <c r="AQ46" s="93">
        <v>20</v>
      </c>
      <c r="AR46" s="93">
        <v>21</v>
      </c>
      <c r="AS46" s="93">
        <v>22</v>
      </c>
      <c r="AT46" s="94"/>
    </row>
    <row r="47" spans="1:47" x14ac:dyDescent="0.25">
      <c r="A47" s="97">
        <v>30</v>
      </c>
      <c r="B47" s="20">
        <v>23.1</v>
      </c>
      <c r="C47" s="20">
        <v>9.3000000000000007</v>
      </c>
      <c r="D47" s="20">
        <v>13.8</v>
      </c>
      <c r="F47" s="93">
        <v>30</v>
      </c>
      <c r="G47" s="14">
        <v>5.2</v>
      </c>
      <c r="P47" s="14">
        <v>6.95</v>
      </c>
      <c r="Q47" s="14">
        <v>4.24</v>
      </c>
      <c r="R47" s="14">
        <v>5.9</v>
      </c>
      <c r="S47" s="14">
        <v>4.97</v>
      </c>
      <c r="T47" s="14">
        <v>4.43</v>
      </c>
      <c r="U47" s="14">
        <v>6.56</v>
      </c>
      <c r="V47" s="14">
        <v>5.24</v>
      </c>
      <c r="W47" s="14">
        <v>5.2</v>
      </c>
      <c r="X47" s="14">
        <v>4.87</v>
      </c>
      <c r="Y47" s="14">
        <v>4.9800000000000004</v>
      </c>
      <c r="Z47" s="14">
        <v>7.43</v>
      </c>
      <c r="AA47" s="14">
        <v>4.96</v>
      </c>
      <c r="AB47" s="14">
        <v>3.93</v>
      </c>
      <c r="AC47" s="14">
        <v>3.69</v>
      </c>
      <c r="AD47" s="14">
        <v>2.98</v>
      </c>
      <c r="AE47" s="14">
        <v>2.5</v>
      </c>
      <c r="AF47" s="14">
        <v>5.15</v>
      </c>
      <c r="AG47" s="14">
        <v>6.87</v>
      </c>
      <c r="AH47" s="14">
        <v>3.9</v>
      </c>
      <c r="AI47" s="14">
        <v>4.7300000000000004</v>
      </c>
      <c r="AJ47" s="14">
        <v>4.62</v>
      </c>
      <c r="AK47" s="14">
        <v>5.05</v>
      </c>
      <c r="AL47" s="14">
        <v>4.83</v>
      </c>
      <c r="AM47" s="14">
        <v>3.51</v>
      </c>
      <c r="AN47" s="14">
        <v>3.81</v>
      </c>
      <c r="AO47" s="14">
        <v>5.44</v>
      </c>
      <c r="AP47" s="14">
        <v>3.86</v>
      </c>
      <c r="AQ47" s="14">
        <v>2.74</v>
      </c>
      <c r="AR47" s="14">
        <v>6.37</v>
      </c>
      <c r="AS47" s="14">
        <v>3.98</v>
      </c>
      <c r="AT47" s="92"/>
    </row>
    <row r="48" spans="1:47" x14ac:dyDescent="0.25">
      <c r="A48" s="97">
        <v>1</v>
      </c>
      <c r="B48" s="20">
        <v>21.6</v>
      </c>
      <c r="C48" s="20">
        <v>5.7</v>
      </c>
      <c r="D48" s="20">
        <v>15.9</v>
      </c>
      <c r="F48" s="93">
        <v>1</v>
      </c>
      <c r="G48" s="14">
        <v>4.87</v>
      </c>
    </row>
    <row r="49" spans="1:47" x14ac:dyDescent="0.25">
      <c r="A49" s="97">
        <v>2</v>
      </c>
      <c r="B49" s="20">
        <v>22.6</v>
      </c>
      <c r="C49" s="20">
        <v>6</v>
      </c>
      <c r="D49" s="20">
        <v>16.600000000000001</v>
      </c>
      <c r="F49" s="93">
        <v>2</v>
      </c>
      <c r="G49" s="14">
        <v>4.9800000000000004</v>
      </c>
      <c r="P49" s="96" t="s">
        <v>189</v>
      </c>
      <c r="Q49" s="97">
        <v>25</v>
      </c>
      <c r="R49" s="97">
        <v>26</v>
      </c>
      <c r="S49" s="97">
        <v>27</v>
      </c>
      <c r="T49" s="97">
        <v>28</v>
      </c>
      <c r="U49" s="97">
        <v>29</v>
      </c>
      <c r="V49" s="97">
        <v>30</v>
      </c>
      <c r="W49" s="97">
        <v>1</v>
      </c>
      <c r="X49" s="97">
        <v>2</v>
      </c>
      <c r="Y49" s="97">
        <v>3</v>
      </c>
      <c r="Z49" s="97">
        <v>4</v>
      </c>
      <c r="AA49" s="97">
        <v>5</v>
      </c>
      <c r="AB49" s="97">
        <v>6</v>
      </c>
      <c r="AC49" s="97">
        <v>7</v>
      </c>
      <c r="AD49" s="97">
        <v>8</v>
      </c>
      <c r="AE49" s="97">
        <v>9</v>
      </c>
      <c r="AF49" s="97">
        <v>10</v>
      </c>
      <c r="AG49" s="97">
        <v>11</v>
      </c>
      <c r="AH49" s="97">
        <v>12</v>
      </c>
      <c r="AI49" s="97">
        <v>13</v>
      </c>
      <c r="AJ49" s="97">
        <v>14</v>
      </c>
      <c r="AK49" s="97">
        <v>15</v>
      </c>
      <c r="AL49" s="97">
        <v>16</v>
      </c>
      <c r="AM49" s="97">
        <v>17</v>
      </c>
      <c r="AN49" s="97">
        <v>18</v>
      </c>
      <c r="AO49" s="97">
        <v>19</v>
      </c>
      <c r="AP49" s="97">
        <v>20</v>
      </c>
      <c r="AQ49" s="97">
        <v>21</v>
      </c>
      <c r="AR49" s="97">
        <v>22</v>
      </c>
      <c r="AS49" s="97">
        <v>23</v>
      </c>
      <c r="AT49" s="97">
        <v>24</v>
      </c>
      <c r="AU49" s="22"/>
    </row>
    <row r="50" spans="1:47" x14ac:dyDescent="0.25">
      <c r="A50" s="97">
        <v>3</v>
      </c>
      <c r="B50" s="20">
        <v>24.8</v>
      </c>
      <c r="C50" s="20">
        <v>7.1</v>
      </c>
      <c r="D50" s="20">
        <v>17.7</v>
      </c>
      <c r="F50" s="93">
        <v>3</v>
      </c>
      <c r="G50" s="14">
        <v>7.43</v>
      </c>
      <c r="P50" s="21" t="s">
        <v>190</v>
      </c>
      <c r="Q50" s="20">
        <v>24.9</v>
      </c>
      <c r="R50" s="20">
        <v>21.9</v>
      </c>
      <c r="S50" s="20">
        <v>21.6</v>
      </c>
      <c r="T50" s="20">
        <v>25.7</v>
      </c>
      <c r="U50" s="20">
        <v>21.7</v>
      </c>
      <c r="V50" s="20">
        <v>23.1</v>
      </c>
      <c r="W50" s="20">
        <v>21.6</v>
      </c>
      <c r="X50" s="20">
        <v>22.6</v>
      </c>
      <c r="Y50" s="20">
        <v>24.8</v>
      </c>
      <c r="Z50" s="20">
        <v>21.4</v>
      </c>
      <c r="AA50" s="20">
        <v>19.7</v>
      </c>
      <c r="AB50" s="20">
        <v>21.1</v>
      </c>
      <c r="AC50" s="20">
        <v>16.899999999999999</v>
      </c>
      <c r="AD50" s="20">
        <v>16.899999999999999</v>
      </c>
      <c r="AE50" s="20">
        <v>23.9</v>
      </c>
      <c r="AF50" s="20">
        <v>25.4</v>
      </c>
      <c r="AG50" s="20">
        <v>19.600000000000001</v>
      </c>
      <c r="AH50" s="20">
        <v>21.7</v>
      </c>
      <c r="AI50" s="20">
        <v>21.9</v>
      </c>
      <c r="AJ50" s="20">
        <v>23.4</v>
      </c>
      <c r="AK50" s="20">
        <v>19.5</v>
      </c>
      <c r="AL50" s="20">
        <v>19.2</v>
      </c>
      <c r="AM50" s="20">
        <v>19</v>
      </c>
      <c r="AN50" s="20">
        <v>21.9</v>
      </c>
      <c r="AO50" s="20">
        <v>20.7</v>
      </c>
      <c r="AP50" s="20">
        <v>20.399999999999999</v>
      </c>
      <c r="AQ50" s="20">
        <v>25.7</v>
      </c>
      <c r="AR50" s="20">
        <v>21.9</v>
      </c>
      <c r="AS50" s="20">
        <v>22.7</v>
      </c>
      <c r="AT50" s="20">
        <v>12.7</v>
      </c>
      <c r="AU50" s="22"/>
    </row>
    <row r="51" spans="1:47" x14ac:dyDescent="0.25">
      <c r="A51" s="97">
        <v>4</v>
      </c>
      <c r="B51" s="20">
        <v>21.4</v>
      </c>
      <c r="C51" s="20">
        <v>6.9</v>
      </c>
      <c r="D51" s="20">
        <v>14.5</v>
      </c>
      <c r="F51" s="93">
        <v>4</v>
      </c>
      <c r="G51" s="14">
        <v>4.96</v>
      </c>
      <c r="P51" s="23" t="s">
        <v>191</v>
      </c>
      <c r="Q51" s="20">
        <v>9.1</v>
      </c>
      <c r="R51" s="20">
        <v>10.7</v>
      </c>
      <c r="S51" s="20">
        <v>10.1</v>
      </c>
      <c r="T51" s="20">
        <v>6.8</v>
      </c>
      <c r="U51" s="20">
        <v>5.3</v>
      </c>
      <c r="V51" s="20">
        <v>9.3000000000000007</v>
      </c>
      <c r="W51" s="20">
        <v>5.7</v>
      </c>
      <c r="X51" s="20">
        <v>6</v>
      </c>
      <c r="Y51" s="20">
        <v>7.1</v>
      </c>
      <c r="Z51" s="20">
        <v>6.9</v>
      </c>
      <c r="AA51" s="20">
        <v>8.6999999999999993</v>
      </c>
      <c r="AB51" s="20">
        <v>6.2</v>
      </c>
      <c r="AC51" s="20">
        <v>9.8000000000000007</v>
      </c>
      <c r="AD51" s="20">
        <v>8.5</v>
      </c>
      <c r="AE51" s="20">
        <v>6.3</v>
      </c>
      <c r="AF51" s="20">
        <v>5.4</v>
      </c>
      <c r="AG51" s="20">
        <v>7.4</v>
      </c>
      <c r="AH51" s="20">
        <v>8.3000000000000007</v>
      </c>
      <c r="AI51" s="20">
        <v>7.4</v>
      </c>
      <c r="AJ51" s="20">
        <v>5.9</v>
      </c>
      <c r="AK51" s="20">
        <v>4.7</v>
      </c>
      <c r="AL51" s="20">
        <v>8.4</v>
      </c>
      <c r="AM51" s="20">
        <v>6.1</v>
      </c>
      <c r="AN51" s="20">
        <v>4.7</v>
      </c>
      <c r="AO51" s="20">
        <v>8.9</v>
      </c>
      <c r="AP51" s="20">
        <v>8</v>
      </c>
      <c r="AQ51" s="20">
        <v>5.6</v>
      </c>
      <c r="AR51" s="20">
        <v>7.3</v>
      </c>
      <c r="AS51" s="20">
        <v>9.6999999999999993</v>
      </c>
      <c r="AT51" s="20">
        <v>11.4</v>
      </c>
      <c r="AU51" s="22"/>
    </row>
    <row r="52" spans="1:47" x14ac:dyDescent="0.25">
      <c r="A52" s="97">
        <v>5</v>
      </c>
      <c r="B52" s="20">
        <v>19.7</v>
      </c>
      <c r="C52" s="20">
        <v>8.6999999999999993</v>
      </c>
      <c r="D52" s="20">
        <v>11</v>
      </c>
      <c r="F52" s="93">
        <v>5</v>
      </c>
      <c r="G52" s="14">
        <v>3.93</v>
      </c>
      <c r="P52" s="24" t="s">
        <v>192</v>
      </c>
      <c r="Q52" s="20">
        <v>15.8</v>
      </c>
      <c r="R52" s="20">
        <v>11.2</v>
      </c>
      <c r="S52" s="20">
        <v>11.5</v>
      </c>
      <c r="T52" s="20">
        <v>18.899999999999999</v>
      </c>
      <c r="U52" s="20">
        <v>16.399999999999999</v>
      </c>
      <c r="V52" s="20">
        <v>13.8</v>
      </c>
      <c r="W52" s="20">
        <v>15.9</v>
      </c>
      <c r="X52" s="20">
        <v>16.600000000000001</v>
      </c>
      <c r="Y52" s="20">
        <v>17.7</v>
      </c>
      <c r="Z52" s="20">
        <v>14.5</v>
      </c>
      <c r="AA52" s="20">
        <v>11</v>
      </c>
      <c r="AB52" s="20">
        <v>14.9</v>
      </c>
      <c r="AC52" s="20">
        <v>7.1</v>
      </c>
      <c r="AD52" s="20">
        <v>8.4</v>
      </c>
      <c r="AE52" s="20">
        <v>17.600000000000001</v>
      </c>
      <c r="AF52" s="20">
        <v>20</v>
      </c>
      <c r="AG52" s="20">
        <v>12.2</v>
      </c>
      <c r="AH52" s="20">
        <v>13.4</v>
      </c>
      <c r="AI52" s="20">
        <v>14.5</v>
      </c>
      <c r="AJ52" s="20">
        <v>17.5</v>
      </c>
      <c r="AK52" s="20">
        <v>14.8</v>
      </c>
      <c r="AL52" s="20">
        <v>10.8</v>
      </c>
      <c r="AM52" s="20">
        <v>12.9</v>
      </c>
      <c r="AN52" s="20">
        <v>17.2</v>
      </c>
      <c r="AO52" s="20">
        <v>11.8</v>
      </c>
      <c r="AP52" s="20">
        <v>12.4</v>
      </c>
      <c r="AQ52" s="20">
        <v>20.100000000000001</v>
      </c>
      <c r="AR52" s="20">
        <v>14.6</v>
      </c>
      <c r="AS52" s="20">
        <v>13</v>
      </c>
      <c r="AT52" s="20">
        <v>1.3</v>
      </c>
      <c r="AU52" s="19"/>
    </row>
    <row r="53" spans="1:47" x14ac:dyDescent="0.25">
      <c r="A53" s="97">
        <v>6</v>
      </c>
      <c r="B53" s="20">
        <v>21.1</v>
      </c>
      <c r="C53" s="20">
        <v>6.2</v>
      </c>
      <c r="D53" s="20">
        <v>14.9</v>
      </c>
      <c r="F53" s="93">
        <v>6</v>
      </c>
      <c r="G53" s="14">
        <v>3.69</v>
      </c>
    </row>
    <row r="54" spans="1:47" x14ac:dyDescent="0.25">
      <c r="A54" s="97">
        <v>7</v>
      </c>
      <c r="B54" s="20">
        <v>16.899999999999999</v>
      </c>
      <c r="C54" s="20">
        <v>9.8000000000000007</v>
      </c>
      <c r="D54" s="20">
        <v>7.1</v>
      </c>
      <c r="F54" s="93">
        <v>7</v>
      </c>
      <c r="G54" s="14">
        <v>2.98</v>
      </c>
    </row>
    <row r="55" spans="1:47" x14ac:dyDescent="0.25">
      <c r="A55" s="97">
        <v>8</v>
      </c>
      <c r="B55" s="20">
        <v>16.899999999999999</v>
      </c>
      <c r="C55" s="20">
        <v>8.5</v>
      </c>
      <c r="D55" s="20">
        <v>8.4</v>
      </c>
      <c r="F55" s="93">
        <v>8</v>
      </c>
      <c r="G55" s="14">
        <v>2.5</v>
      </c>
      <c r="Q55" s="93">
        <v>24</v>
      </c>
      <c r="R55" s="93">
        <v>25</v>
      </c>
      <c r="S55" s="93">
        <v>26</v>
      </c>
      <c r="T55" s="93">
        <v>27</v>
      </c>
      <c r="U55" s="93">
        <v>28</v>
      </c>
      <c r="V55" s="93">
        <v>29</v>
      </c>
      <c r="W55" s="93">
        <v>30</v>
      </c>
      <c r="X55" s="93">
        <v>1</v>
      </c>
      <c r="Y55" s="93">
        <v>2</v>
      </c>
      <c r="Z55" s="93">
        <v>3</v>
      </c>
      <c r="AA55" s="93">
        <v>4</v>
      </c>
      <c r="AB55" s="93">
        <v>5</v>
      </c>
      <c r="AC55" s="93">
        <v>6</v>
      </c>
      <c r="AD55" s="93">
        <v>7</v>
      </c>
      <c r="AE55" s="93">
        <v>8</v>
      </c>
      <c r="AF55" s="93">
        <v>9</v>
      </c>
      <c r="AG55" s="93">
        <v>10</v>
      </c>
      <c r="AH55" s="93">
        <v>11</v>
      </c>
      <c r="AI55" s="93">
        <v>12</v>
      </c>
      <c r="AJ55" s="93">
        <v>13</v>
      </c>
      <c r="AK55" s="93">
        <v>14</v>
      </c>
      <c r="AL55" s="93">
        <v>15</v>
      </c>
      <c r="AM55" s="93">
        <v>16</v>
      </c>
      <c r="AN55" s="93">
        <v>17</v>
      </c>
      <c r="AO55" s="93">
        <v>18</v>
      </c>
      <c r="AP55" s="93">
        <v>19</v>
      </c>
      <c r="AQ55" s="93">
        <v>20</v>
      </c>
      <c r="AR55" s="93">
        <v>21</v>
      </c>
      <c r="AS55" s="93">
        <v>22</v>
      </c>
      <c r="AT55" s="93">
        <v>23</v>
      </c>
      <c r="AU55" s="94"/>
    </row>
    <row r="56" spans="1:47" x14ac:dyDescent="0.25">
      <c r="A56" s="97">
        <v>9</v>
      </c>
      <c r="B56" s="20">
        <v>23.9</v>
      </c>
      <c r="C56" s="20">
        <v>6.3</v>
      </c>
      <c r="D56" s="20">
        <v>17.600000000000001</v>
      </c>
      <c r="F56" s="93">
        <v>9</v>
      </c>
      <c r="G56" s="14">
        <v>5.15</v>
      </c>
      <c r="Q56" s="14">
        <v>4.24</v>
      </c>
      <c r="R56" s="14">
        <v>5.9</v>
      </c>
      <c r="S56" s="14">
        <v>4.97</v>
      </c>
      <c r="T56" s="14">
        <v>4.43</v>
      </c>
      <c r="U56" s="14">
        <v>6.56</v>
      </c>
      <c r="V56" s="14">
        <v>5.24</v>
      </c>
      <c r="W56" s="14">
        <v>5.2</v>
      </c>
      <c r="X56" s="14">
        <v>4.87</v>
      </c>
      <c r="Y56" s="14">
        <v>4.9800000000000004</v>
      </c>
      <c r="Z56" s="14">
        <v>7.43</v>
      </c>
      <c r="AA56" s="14">
        <v>4.96</v>
      </c>
      <c r="AB56" s="14">
        <v>3.93</v>
      </c>
      <c r="AC56" s="14">
        <v>3.69</v>
      </c>
      <c r="AD56" s="14">
        <v>2.98</v>
      </c>
      <c r="AE56" s="14">
        <v>2.5</v>
      </c>
      <c r="AF56" s="14">
        <v>5.15</v>
      </c>
      <c r="AG56" s="14">
        <v>6.87</v>
      </c>
      <c r="AH56" s="14">
        <v>3.9</v>
      </c>
      <c r="AI56" s="14">
        <v>4.7300000000000004</v>
      </c>
      <c r="AJ56" s="14">
        <v>4.62</v>
      </c>
      <c r="AK56" s="14">
        <v>5.05</v>
      </c>
      <c r="AL56" s="14">
        <v>4.83</v>
      </c>
      <c r="AM56" s="14">
        <v>3.51</v>
      </c>
      <c r="AN56" s="14">
        <v>3.81</v>
      </c>
      <c r="AO56" s="14">
        <v>5.44</v>
      </c>
      <c r="AP56" s="14">
        <v>3.86</v>
      </c>
      <c r="AQ56" s="14">
        <v>2.74</v>
      </c>
      <c r="AR56" s="14">
        <v>6.37</v>
      </c>
      <c r="AS56" s="14">
        <v>3.98</v>
      </c>
      <c r="AT56" s="14">
        <v>4.2300000000000004</v>
      </c>
      <c r="AU56" s="92"/>
    </row>
    <row r="57" spans="1:47" x14ac:dyDescent="0.25">
      <c r="A57" s="97">
        <v>10</v>
      </c>
      <c r="B57" s="20">
        <v>25.4</v>
      </c>
      <c r="C57" s="20">
        <v>5.4</v>
      </c>
      <c r="D57" s="20">
        <v>20</v>
      </c>
      <c r="F57" s="93">
        <v>10</v>
      </c>
      <c r="G57" s="14">
        <v>6.87</v>
      </c>
    </row>
    <row r="58" spans="1:47" x14ac:dyDescent="0.25">
      <c r="A58" s="97">
        <v>11</v>
      </c>
      <c r="B58" s="20">
        <v>19.600000000000001</v>
      </c>
      <c r="C58" s="20">
        <v>7.4</v>
      </c>
      <c r="D58" s="20">
        <v>12.2</v>
      </c>
      <c r="F58" s="93">
        <v>11</v>
      </c>
      <c r="G58" s="14">
        <v>3.9</v>
      </c>
    </row>
    <row r="59" spans="1:47" x14ac:dyDescent="0.25">
      <c r="A59" s="97">
        <v>12</v>
      </c>
      <c r="B59" s="20">
        <v>21.7</v>
      </c>
      <c r="C59" s="20">
        <v>8.3000000000000007</v>
      </c>
      <c r="D59" s="20">
        <v>13.4</v>
      </c>
      <c r="F59" s="93">
        <v>12</v>
      </c>
      <c r="G59" s="14">
        <v>4.7300000000000004</v>
      </c>
    </row>
    <row r="60" spans="1:47" x14ac:dyDescent="0.25">
      <c r="A60" s="97">
        <v>13</v>
      </c>
      <c r="B60" s="20">
        <v>21.9</v>
      </c>
      <c r="C60" s="20">
        <v>7.4</v>
      </c>
      <c r="D60" s="20">
        <v>14.5</v>
      </c>
      <c r="F60" s="93">
        <v>13</v>
      </c>
      <c r="G60" s="14">
        <v>4.62</v>
      </c>
    </row>
    <row r="61" spans="1:47" x14ac:dyDescent="0.25">
      <c r="A61" s="97">
        <v>14</v>
      </c>
      <c r="B61" s="20">
        <v>23.4</v>
      </c>
      <c r="C61" s="20">
        <v>5.9</v>
      </c>
      <c r="D61" s="20">
        <v>17.5</v>
      </c>
      <c r="F61" s="93">
        <v>14</v>
      </c>
      <c r="G61" s="14">
        <v>5.05</v>
      </c>
    </row>
    <row r="62" spans="1:47" x14ac:dyDescent="0.25">
      <c r="A62" s="97">
        <v>15</v>
      </c>
      <c r="B62" s="20">
        <v>19.5</v>
      </c>
      <c r="C62" s="20">
        <v>4.7</v>
      </c>
      <c r="D62" s="20">
        <v>14.8</v>
      </c>
      <c r="F62" s="93">
        <v>15</v>
      </c>
      <c r="G62" s="14">
        <v>4.83</v>
      </c>
    </row>
    <row r="63" spans="1:47" x14ac:dyDescent="0.25">
      <c r="A63" s="97">
        <v>16</v>
      </c>
      <c r="B63" s="20">
        <v>19.2</v>
      </c>
      <c r="C63" s="20">
        <v>8.4</v>
      </c>
      <c r="D63" s="20">
        <v>10.8</v>
      </c>
      <c r="F63" s="93">
        <v>16</v>
      </c>
      <c r="G63" s="14">
        <v>3.51</v>
      </c>
    </row>
    <row r="64" spans="1:47" x14ac:dyDescent="0.25">
      <c r="A64" s="97">
        <v>17</v>
      </c>
      <c r="B64" s="20">
        <v>19</v>
      </c>
      <c r="C64" s="20">
        <v>6.1</v>
      </c>
      <c r="D64" s="20">
        <v>12.9</v>
      </c>
      <c r="F64" s="93">
        <v>17</v>
      </c>
      <c r="G64" s="14">
        <v>3.81</v>
      </c>
      <c r="O64" s="132" t="s">
        <v>231</v>
      </c>
      <c r="P64" s="93">
        <v>25</v>
      </c>
      <c r="Q64" s="93">
        <v>26</v>
      </c>
      <c r="R64" s="93">
        <v>27</v>
      </c>
      <c r="S64" s="93">
        <v>28</v>
      </c>
      <c r="T64" s="93">
        <v>29</v>
      </c>
      <c r="U64" s="93">
        <v>30</v>
      </c>
      <c r="V64" s="93">
        <v>1</v>
      </c>
      <c r="W64" s="93">
        <v>2</v>
      </c>
      <c r="X64" s="93">
        <v>3</v>
      </c>
      <c r="Y64" s="93">
        <v>4</v>
      </c>
      <c r="Z64" s="93">
        <v>5</v>
      </c>
      <c r="AA64" s="93">
        <v>6</v>
      </c>
      <c r="AB64" s="93">
        <v>7</v>
      </c>
      <c r="AC64" s="93">
        <v>8</v>
      </c>
      <c r="AD64" s="93">
        <v>9</v>
      </c>
      <c r="AE64" s="93">
        <v>10</v>
      </c>
      <c r="AF64" s="93">
        <v>11</v>
      </c>
      <c r="AG64" s="93">
        <v>12</v>
      </c>
      <c r="AH64" s="93">
        <v>13</v>
      </c>
      <c r="AI64" s="93">
        <v>14</v>
      </c>
      <c r="AJ64" s="93">
        <v>15</v>
      </c>
      <c r="AK64" s="93">
        <v>16</v>
      </c>
      <c r="AL64" s="93">
        <v>17</v>
      </c>
      <c r="AM64" s="93">
        <v>18</v>
      </c>
      <c r="AN64" s="93">
        <v>19</v>
      </c>
      <c r="AO64" s="93">
        <v>20</v>
      </c>
      <c r="AP64" s="93">
        <v>21</v>
      </c>
      <c r="AQ64" s="93">
        <v>22</v>
      </c>
      <c r="AR64" s="93">
        <v>23</v>
      </c>
      <c r="AS64" s="93">
        <v>24</v>
      </c>
      <c r="AT64" s="131"/>
    </row>
    <row r="65" spans="1:44" x14ac:dyDescent="0.25">
      <c r="A65" s="97">
        <v>18</v>
      </c>
      <c r="B65" s="20">
        <v>21.9</v>
      </c>
      <c r="C65" s="20">
        <v>4.7</v>
      </c>
      <c r="D65" s="20">
        <v>17.2</v>
      </c>
      <c r="F65" s="93">
        <v>18</v>
      </c>
      <c r="G65" s="14">
        <v>5.44</v>
      </c>
      <c r="O65" s="133" t="s">
        <v>232</v>
      </c>
      <c r="P65" s="14">
        <v>629</v>
      </c>
      <c r="Q65" s="14">
        <v>649</v>
      </c>
      <c r="R65" s="14">
        <v>617</v>
      </c>
      <c r="S65" s="14">
        <v>624</v>
      </c>
      <c r="T65" s="14">
        <v>605</v>
      </c>
      <c r="U65" s="14">
        <v>594</v>
      </c>
      <c r="V65" s="14">
        <v>573</v>
      </c>
      <c r="W65" s="14">
        <v>578</v>
      </c>
      <c r="X65" s="14">
        <v>580</v>
      </c>
      <c r="Y65" s="14">
        <v>561</v>
      </c>
      <c r="Z65" s="14">
        <v>566</v>
      </c>
      <c r="AA65" s="14">
        <v>550</v>
      </c>
      <c r="AB65" s="14">
        <v>515</v>
      </c>
      <c r="AC65" s="14">
        <v>213</v>
      </c>
      <c r="AD65" s="14">
        <v>538</v>
      </c>
      <c r="AE65" s="14">
        <v>529</v>
      </c>
      <c r="AF65" s="14">
        <v>508</v>
      </c>
      <c r="AG65" s="14">
        <v>436</v>
      </c>
      <c r="AH65" s="14">
        <v>490</v>
      </c>
      <c r="AI65" s="14">
        <v>497</v>
      </c>
      <c r="AJ65" s="14">
        <v>499</v>
      </c>
      <c r="AK65" s="14">
        <v>489</v>
      </c>
      <c r="AL65" s="14">
        <v>480</v>
      </c>
      <c r="AM65" s="14">
        <v>469</v>
      </c>
      <c r="AN65" s="14">
        <v>455</v>
      </c>
      <c r="AO65" s="14">
        <v>295</v>
      </c>
      <c r="AP65" s="14">
        <v>487</v>
      </c>
      <c r="AQ65" s="14">
        <v>489</v>
      </c>
      <c r="AR65" s="14">
        <v>292</v>
      </c>
    </row>
    <row r="66" spans="1:44" x14ac:dyDescent="0.25">
      <c r="A66" s="97">
        <v>19</v>
      </c>
      <c r="B66" s="20">
        <v>20.7</v>
      </c>
      <c r="C66" s="20">
        <v>8.9</v>
      </c>
      <c r="D66" s="20">
        <v>11.8</v>
      </c>
      <c r="F66" s="93">
        <v>19</v>
      </c>
      <c r="G66" s="14">
        <v>3.86</v>
      </c>
    </row>
    <row r="67" spans="1:44" x14ac:dyDescent="0.25">
      <c r="A67" s="97">
        <v>20</v>
      </c>
      <c r="B67" s="20">
        <v>20.399999999999999</v>
      </c>
      <c r="C67" s="20">
        <v>8</v>
      </c>
      <c r="D67" s="20">
        <v>12.4</v>
      </c>
      <c r="F67" s="93">
        <v>20</v>
      </c>
      <c r="G67" s="14">
        <v>2.74</v>
      </c>
    </row>
    <row r="68" spans="1:44" x14ac:dyDescent="0.25">
      <c r="A68" s="97">
        <v>21</v>
      </c>
      <c r="B68" s="20">
        <v>25.7</v>
      </c>
      <c r="C68" s="20">
        <v>5.6</v>
      </c>
      <c r="D68" s="20">
        <v>20.100000000000001</v>
      </c>
      <c r="F68" s="93">
        <v>21</v>
      </c>
      <c r="G68" s="14">
        <v>6.37</v>
      </c>
    </row>
    <row r="69" spans="1:44" x14ac:dyDescent="0.25">
      <c r="A69" s="97">
        <v>22</v>
      </c>
      <c r="B69" s="20">
        <v>21.9</v>
      </c>
      <c r="C69" s="20">
        <v>7.3</v>
      </c>
      <c r="D69" s="20">
        <v>14.6</v>
      </c>
      <c r="F69" s="93">
        <v>22</v>
      </c>
      <c r="G69" s="14">
        <v>3.98</v>
      </c>
    </row>
    <row r="70" spans="1:44" x14ac:dyDescent="0.25">
      <c r="A70" s="97">
        <v>23</v>
      </c>
      <c r="B70" s="20">
        <v>22.7</v>
      </c>
      <c r="C70" s="20">
        <v>9.6999999999999993</v>
      </c>
      <c r="D70" s="20">
        <v>13</v>
      </c>
      <c r="F70" s="94"/>
      <c r="G70" s="92"/>
    </row>
    <row r="71" spans="1:44" x14ac:dyDescent="0.25">
      <c r="A71" s="22"/>
      <c r="B71" s="22"/>
      <c r="C71" s="22"/>
      <c r="D71" s="19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Entradas</vt:lpstr>
      <vt:lpstr>Original</vt:lpstr>
      <vt:lpstr>Datos</vt:lpstr>
      <vt:lpstr>test evapotranspiracion diaria</vt:lpstr>
      <vt:lpstr>test evapotranspiracion semanal</vt:lpstr>
      <vt:lpstr>test con el bot</vt:lpstr>
      <vt:lpstr>Test2 evapotranspiración diaria</vt:lpstr>
      <vt:lpstr>Hoja1</vt:lpstr>
      <vt:lpstr>Hoja2</vt:lpstr>
      <vt:lpstr>Hoja4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SrDeLorean</cp:lastModifiedBy>
  <dcterms:created xsi:type="dcterms:W3CDTF">2020-05-03T18:15:50Z</dcterms:created>
  <dcterms:modified xsi:type="dcterms:W3CDTF">2022-05-25T06:23:33Z</dcterms:modified>
</cp:coreProperties>
</file>